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P:\data\WPDOCS\Operations &amp; Finance\Reports\Appropriations\"/>
    </mc:Choice>
  </mc:AlternateContent>
  <xr:revisionPtr revIDLastSave="0" documentId="8_{F6F79A92-038E-4A6B-8E22-626BAC8F845B}" xr6:coauthVersionLast="45" xr6:coauthVersionMax="45" xr10:uidLastSave="{00000000-0000-0000-0000-000000000000}"/>
  <bookViews>
    <workbookView xWindow="4785" yWindow="3060" windowWidth="18570" windowHeight="11325" xr2:uid="{00000000-000D-0000-FFFF-FFFF00000000}"/>
  </bookViews>
  <sheets>
    <sheet name="GAVI " sheetId="23" r:id="rId1"/>
    <sheet name="CSVI" sheetId="24" r:id="rId2"/>
    <sheet name="SRT" sheetId="22" r:id="rId3"/>
    <sheet name="RRLGP" sheetId="29" r:id="rId4"/>
    <sheet name="Passenger Rail" sheetId="30" r:id="rId5"/>
    <sheet name="PTIG" sheetId="25" r:id="rId6"/>
  </sheets>
  <definedNames>
    <definedName name="_xlnm.Print_Area" localSheetId="5">PTIG!#REF!</definedName>
    <definedName name="_xlnm.Print_Area" localSheetId="2">SRT!#REF!</definedName>
    <definedName name="_xlnm.Print_Titles" localSheetId="2">SRT!#REF!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2" i="22" l="1"/>
  <c r="J67" i="22"/>
  <c r="J58" i="22"/>
  <c r="I49" i="22"/>
  <c r="I40" i="22"/>
  <c r="H189" i="25" l="1"/>
  <c r="H188" i="25"/>
  <c r="D188" i="25"/>
  <c r="H187" i="25"/>
  <c r="E187" i="25"/>
  <c r="D187" i="25"/>
  <c r="H186" i="25"/>
  <c r="D186" i="25"/>
  <c r="H185" i="25"/>
  <c r="D185" i="25"/>
  <c r="E184" i="25"/>
  <c r="H184" i="25" s="1"/>
  <c r="D184" i="25"/>
  <c r="H183" i="25"/>
  <c r="H181" i="25"/>
  <c r="D181" i="25"/>
  <c r="H180" i="25"/>
  <c r="H179" i="25"/>
  <c r="H178" i="25"/>
  <c r="H176" i="25"/>
  <c r="H190" i="25" s="1"/>
  <c r="E172" i="25"/>
  <c r="H171" i="25"/>
  <c r="D171" i="25"/>
  <c r="H170" i="25"/>
  <c r="H169" i="25"/>
  <c r="D169" i="25"/>
  <c r="H168" i="25"/>
  <c r="H172" i="25" s="1"/>
  <c r="D168" i="25"/>
  <c r="H163" i="25"/>
  <c r="H162" i="25"/>
  <c r="H161" i="25"/>
  <c r="E160" i="25"/>
  <c r="H160" i="25" s="1"/>
  <c r="H159" i="25"/>
  <c r="H158" i="25"/>
  <c r="D158" i="25"/>
  <c r="H157" i="25"/>
  <c r="D157" i="25"/>
  <c r="H156" i="25"/>
  <c r="H155" i="25"/>
  <c r="H164" i="25" s="1"/>
  <c r="H154" i="25"/>
  <c r="E149" i="25"/>
  <c r="H148" i="25"/>
  <c r="H147" i="25"/>
  <c r="H146" i="25"/>
  <c r="H145" i="25"/>
  <c r="H144" i="25"/>
  <c r="E144" i="25"/>
  <c r="H143" i="25"/>
  <c r="H142" i="25"/>
  <c r="H141" i="25"/>
  <c r="H140" i="25"/>
  <c r="H139" i="25"/>
  <c r="H138" i="25"/>
  <c r="H137" i="25"/>
  <c r="H149" i="25" s="1"/>
  <c r="H132" i="25"/>
  <c r="H131" i="25"/>
  <c r="H130" i="25"/>
  <c r="E129" i="25"/>
  <c r="H129" i="25" s="1"/>
  <c r="H128" i="25"/>
  <c r="E127" i="25"/>
  <c r="H127" i="25" s="1"/>
  <c r="E126" i="25"/>
  <c r="E133" i="25" s="1"/>
  <c r="H125" i="25"/>
  <c r="E121" i="25"/>
  <c r="H120" i="25"/>
  <c r="G119" i="25"/>
  <c r="E119" i="25"/>
  <c r="H119" i="25" s="1"/>
  <c r="H118" i="25"/>
  <c r="H117" i="25"/>
  <c r="H116" i="25"/>
  <c r="G115" i="25"/>
  <c r="H115" i="25" s="1"/>
  <c r="E115" i="25"/>
  <c r="H114" i="25"/>
  <c r="H113" i="25"/>
  <c r="H121" i="25" s="1"/>
  <c r="E108" i="25"/>
  <c r="E109" i="25" s="1"/>
  <c r="H107" i="25"/>
  <c r="H106" i="25"/>
  <c r="E105" i="25"/>
  <c r="H105" i="25" s="1"/>
  <c r="H104" i="25"/>
  <c r="E99" i="25"/>
  <c r="H99" i="25" s="1"/>
  <c r="H98" i="25"/>
  <c r="H97" i="25"/>
  <c r="H96" i="25"/>
  <c r="E95" i="25"/>
  <c r="H95" i="25" s="1"/>
  <c r="G94" i="25"/>
  <c r="E94" i="25"/>
  <c r="H94" i="25" s="1"/>
  <c r="H93" i="25"/>
  <c r="G92" i="25"/>
  <c r="E92" i="25"/>
  <c r="H92" i="25" s="1"/>
  <c r="H91" i="25"/>
  <c r="H90" i="25"/>
  <c r="E90" i="25"/>
  <c r="H89" i="25"/>
  <c r="E84" i="25"/>
  <c r="H84" i="25" s="1"/>
  <c r="H85" i="25" s="1"/>
  <c r="H83" i="25"/>
  <c r="H82" i="25"/>
  <c r="H81" i="25"/>
  <c r="H80" i="25"/>
  <c r="E76" i="25"/>
  <c r="H75" i="25"/>
  <c r="D75" i="25"/>
  <c r="G74" i="25"/>
  <c r="H74" i="25" s="1"/>
  <c r="H73" i="25"/>
  <c r="H72" i="25"/>
  <c r="H71" i="25"/>
  <c r="H70" i="25"/>
  <c r="E66" i="25"/>
  <c r="E65" i="25"/>
  <c r="H65" i="25" s="1"/>
  <c r="H64" i="25"/>
  <c r="D64" i="25"/>
  <c r="E63" i="25"/>
  <c r="H63" i="25" s="1"/>
  <c r="E62" i="25"/>
  <c r="H62" i="25" s="1"/>
  <c r="H61" i="25"/>
  <c r="H60" i="25"/>
  <c r="H59" i="25"/>
  <c r="E59" i="25"/>
  <c r="H54" i="25"/>
  <c r="E54" i="25"/>
  <c r="H53" i="25"/>
  <c r="D53" i="25"/>
  <c r="H52" i="25"/>
  <c r="H51" i="25"/>
  <c r="H50" i="25"/>
  <c r="G49" i="25"/>
  <c r="H49" i="25" s="1"/>
  <c r="H55" i="25" s="1"/>
  <c r="D49" i="25"/>
  <c r="H43" i="25"/>
  <c r="E43" i="25"/>
  <c r="E44" i="25" s="1"/>
  <c r="D43" i="25"/>
  <c r="H42" i="25"/>
  <c r="H41" i="25"/>
  <c r="H40" i="25"/>
  <c r="H39" i="25"/>
  <c r="H38" i="25"/>
  <c r="H45" i="25" s="1"/>
  <c r="E31" i="25"/>
  <c r="H30" i="25"/>
  <c r="E30" i="25"/>
  <c r="D30" i="25"/>
  <c r="H29" i="25"/>
  <c r="D28" i="25"/>
  <c r="H26" i="25"/>
  <c r="H18" i="25"/>
  <c r="E18" i="25"/>
  <c r="D18" i="25" s="1"/>
  <c r="E17" i="25"/>
  <c r="E19" i="25" s="1"/>
  <c r="H16" i="25"/>
  <c r="H8" i="25"/>
  <c r="H7" i="25"/>
  <c r="H6" i="25"/>
  <c r="H5" i="25"/>
  <c r="H4" i="25"/>
  <c r="H3" i="25"/>
  <c r="E178" i="29"/>
  <c r="C178" i="29"/>
  <c r="B178" i="29"/>
  <c r="F174" i="29"/>
  <c r="F173" i="29"/>
  <c r="F170" i="29"/>
  <c r="F169" i="29"/>
  <c r="F178" i="29" s="1"/>
  <c r="F164" i="29"/>
  <c r="E164" i="29"/>
  <c r="C164" i="29"/>
  <c r="B164" i="29"/>
  <c r="F162" i="29"/>
  <c r="F156" i="29"/>
  <c r="E156" i="29"/>
  <c r="C156" i="29"/>
  <c r="B156" i="29"/>
  <c r="F142" i="29"/>
  <c r="D142" i="29"/>
  <c r="C142" i="29"/>
  <c r="G141" i="29"/>
  <c r="G142" i="29" s="1"/>
  <c r="G131" i="29"/>
  <c r="F131" i="29"/>
  <c r="D131" i="29"/>
  <c r="C131" i="29"/>
  <c r="G130" i="29"/>
  <c r="G120" i="29"/>
  <c r="F120" i="29"/>
  <c r="D120" i="29"/>
  <c r="C120" i="29"/>
  <c r="G111" i="29"/>
  <c r="F111" i="29"/>
  <c r="D111" i="29"/>
  <c r="C111" i="29"/>
  <c r="G98" i="29"/>
  <c r="F98" i="29"/>
  <c r="D98" i="29"/>
  <c r="C98" i="29"/>
  <c r="G85" i="29"/>
  <c r="F85" i="29"/>
  <c r="D85" i="29"/>
  <c r="C85" i="29"/>
  <c r="G76" i="29"/>
  <c r="D76" i="29"/>
  <c r="C76" i="29"/>
  <c r="F72" i="29"/>
  <c r="F76" i="29" s="1"/>
  <c r="G66" i="29"/>
  <c r="F66" i="29"/>
  <c r="D66" i="29"/>
  <c r="C66" i="29"/>
  <c r="G57" i="29"/>
  <c r="F57" i="29"/>
  <c r="D57" i="29"/>
  <c r="C57" i="29"/>
  <c r="G42" i="29"/>
  <c r="F42" i="29"/>
  <c r="D42" i="29"/>
  <c r="C42" i="29"/>
  <c r="G35" i="29"/>
  <c r="F35" i="29"/>
  <c r="D35" i="29"/>
  <c r="C35" i="29"/>
  <c r="G26" i="29"/>
  <c r="F26" i="29"/>
  <c r="D26" i="29"/>
  <c r="C26" i="29"/>
  <c r="G19" i="29"/>
  <c r="F19" i="29"/>
  <c r="H76" i="25" l="1"/>
  <c r="H109" i="25"/>
  <c r="H100" i="25"/>
  <c r="H66" i="25"/>
  <c r="H17" i="25"/>
  <c r="E190" i="25"/>
  <c r="H126" i="25"/>
  <c r="H133" i="25" s="1"/>
  <c r="E164" i="25"/>
  <c r="D160" i="25"/>
  <c r="H108" i="25"/>
  <c r="F17" i="30"/>
  <c r="E17" i="30"/>
  <c r="C17" i="30"/>
  <c r="B17" i="30"/>
  <c r="F16" i="30"/>
  <c r="F15" i="30"/>
  <c r="E11" i="30"/>
  <c r="C11" i="30"/>
  <c r="B11" i="30"/>
  <c r="F10" i="30"/>
  <c r="F9" i="30"/>
  <c r="F8" i="30"/>
  <c r="F7" i="30"/>
  <c r="F6" i="30"/>
  <c r="F5" i="30"/>
  <c r="F4" i="30"/>
  <c r="F11" i="30" s="1"/>
  <c r="F3" i="30"/>
  <c r="D135" i="24"/>
  <c r="C135" i="24"/>
  <c r="G133" i="24"/>
  <c r="F133" i="24"/>
  <c r="F132" i="24"/>
  <c r="G132" i="24" s="1"/>
  <c r="G130" i="24"/>
  <c r="F129" i="24"/>
  <c r="G129" i="24" s="1"/>
  <c r="F127" i="24"/>
  <c r="F135" i="24" s="1"/>
  <c r="F121" i="24"/>
  <c r="D121" i="24"/>
  <c r="C121" i="24"/>
  <c r="G117" i="24"/>
  <c r="G116" i="24"/>
  <c r="G114" i="24"/>
  <c r="G113" i="24"/>
  <c r="G121" i="24" s="1"/>
  <c r="G107" i="24"/>
  <c r="F107" i="24"/>
  <c r="D107" i="24"/>
  <c r="C106" i="24"/>
  <c r="C104" i="24"/>
  <c r="C103" i="24"/>
  <c r="C107" i="24" s="1"/>
  <c r="G93" i="24"/>
  <c r="F93" i="24"/>
  <c r="D93" i="24"/>
  <c r="C93" i="24"/>
  <c r="G81" i="24"/>
  <c r="F81" i="24"/>
  <c r="D81" i="24"/>
  <c r="C81" i="24"/>
  <c r="G68" i="24"/>
  <c r="F68" i="24"/>
  <c r="D68" i="24"/>
  <c r="C68" i="24"/>
  <c r="G56" i="24"/>
  <c r="F56" i="24"/>
  <c r="D56" i="24"/>
  <c r="C56" i="24"/>
  <c r="G44" i="24"/>
  <c r="F44" i="24"/>
  <c r="D44" i="24"/>
  <c r="C44" i="24"/>
  <c r="G33" i="24"/>
  <c r="F33" i="24"/>
  <c r="D33" i="24"/>
  <c r="C33" i="24"/>
  <c r="G22" i="24"/>
  <c r="F22" i="24"/>
  <c r="D22" i="24"/>
  <c r="C22" i="24"/>
  <c r="G11" i="24"/>
  <c r="F11" i="24"/>
  <c r="D11" i="24"/>
  <c r="C11" i="24"/>
  <c r="F132" i="23"/>
  <c r="D132" i="23"/>
  <c r="C132" i="23"/>
  <c r="G131" i="23"/>
  <c r="G130" i="23"/>
  <c r="G128" i="23"/>
  <c r="G127" i="23"/>
  <c r="G132" i="23" s="1"/>
  <c r="F123" i="23"/>
  <c r="D123" i="23"/>
  <c r="C123" i="23"/>
  <c r="G122" i="23"/>
  <c r="G121" i="23"/>
  <c r="G118" i="23"/>
  <c r="G116" i="23"/>
  <c r="G115" i="23"/>
  <c r="G114" i="23"/>
  <c r="G123" i="23" s="1"/>
  <c r="G111" i="23"/>
  <c r="F111" i="23"/>
  <c r="D111" i="23"/>
  <c r="C111" i="23"/>
  <c r="G99" i="23"/>
  <c r="F99" i="23"/>
  <c r="D99" i="23"/>
  <c r="C99" i="23"/>
  <c r="G84" i="23"/>
  <c r="F84" i="23"/>
  <c r="D84" i="23"/>
  <c r="C84" i="23"/>
  <c r="G70" i="23"/>
  <c r="F70" i="23"/>
  <c r="D70" i="23"/>
  <c r="C70" i="23"/>
  <c r="G60" i="23"/>
  <c r="D60" i="23"/>
  <c r="C60" i="23"/>
  <c r="F59" i="23"/>
  <c r="F57" i="23"/>
  <c r="F56" i="23"/>
  <c r="F55" i="23"/>
  <c r="F54" i="23"/>
  <c r="F53" i="23"/>
  <c r="F51" i="23"/>
  <c r="F60" i="23" s="1"/>
  <c r="G47" i="23"/>
  <c r="F47" i="23"/>
  <c r="D47" i="23"/>
  <c r="C47" i="23"/>
  <c r="G32" i="23"/>
  <c r="F32" i="23"/>
  <c r="D32" i="23"/>
  <c r="C32" i="23"/>
  <c r="G16" i="23"/>
  <c r="F16" i="23"/>
  <c r="D16" i="23"/>
  <c r="C16" i="23"/>
  <c r="G127" i="24" l="1"/>
  <c r="G135" i="24" s="1"/>
</calcChain>
</file>

<file path=xl/sharedStrings.xml><?xml version="1.0" encoding="utf-8"?>
<sst xmlns="http://schemas.openxmlformats.org/spreadsheetml/2006/main" count="2943" uniqueCount="1162">
  <si>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</si>
  <si>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</si>
  <si>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</si>
  <si>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</si>
  <si>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</si>
  <si>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</si>
  <si>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State Recreational Trail (SRT) Fund and county funds</t>
  </si>
  <si>
    <t>Recreational Trails - RIIF - 0017</t>
  </si>
  <si>
    <t>State Recreational Trail (SRT) Fund and city hotel/motel tax</t>
  </si>
  <si>
    <t>Recreational Trails - RC2 - 0942</t>
  </si>
  <si>
    <t xml:space="preserve">State Recreational Trail (SRT) Fund </t>
  </si>
  <si>
    <t>Coon Rapids Town Loop Trail (Coon Rapids)</t>
  </si>
  <si>
    <t>Agreement not signed - work not started</t>
  </si>
  <si>
    <t>Alice's Road Greenbelt Trail Improvements (Clive)</t>
  </si>
  <si>
    <t>State Recreational Trail (SRT) Fund and City of Waterloo</t>
  </si>
  <si>
    <t>18th Street to Riverview Trail Development (Waterloo)</t>
  </si>
  <si>
    <t>4-Mile Creek Greenway Trail (Polk County Conservation Board/City of Ankeny Parks and Recreation Department)</t>
  </si>
  <si>
    <t>N/A</t>
  </si>
  <si>
    <t>Project was rescinded. Funding to be reprogrammed for flood damage projects.</t>
  </si>
  <si>
    <t>Maquoketa River Water Trail (Jones County Conservation Board)</t>
  </si>
  <si>
    <t>Lewis &amp; Clark Trail Planning Study (Iowa DOT)</t>
  </si>
  <si>
    <t>Heart of Iowa Nature Trail Phases VII &amp; VIII (Story County Conservation Board)</t>
  </si>
  <si>
    <t>State Recreational Trail (SRT) Fund, county, city, and private funds</t>
  </si>
  <si>
    <t>Ankeny to Woodward Trail Corridor (Boone County Conservation Board)</t>
  </si>
  <si>
    <t>Trout Run Trail - Bridging the Past and the Present (City of Decorah and Winneshiek County Conservation Board)</t>
  </si>
  <si>
    <t>State Recreational Trail (SRT) Fund and city funds</t>
  </si>
  <si>
    <t>Agreement signed 10/8/2009 - development in process</t>
  </si>
  <si>
    <t>Mississippi River Trail - Liberty Avenue Connection (Clinton)</t>
  </si>
  <si>
    <t>Linn Creek Trail Connection with Iowa Highway 330 Trail (Marshall County)</t>
  </si>
  <si>
    <t>State Recreational Trail (SRT) Fund, RPA, county, city, and private funds</t>
  </si>
  <si>
    <t>Trout Run Trail - Box Culverts and Bridge Project (City of Decorah and Winneshiek County Conservation Board)</t>
  </si>
  <si>
    <t>State Recreational Trail (SRT) Fund and County Budget</t>
  </si>
  <si>
    <t>Railbanking Purchase of IANW Railroad (Dickinson County Trails Board and Osceola County Conservation Board)</t>
  </si>
  <si>
    <t>State Recreational Trail (SRT) fund and Local Contributions</t>
  </si>
  <si>
    <t>State Recreational Trail (SRT) Fund and Local Contributions</t>
  </si>
  <si>
    <t>State Recreational Trail (SRT) Fund and City Funds</t>
  </si>
  <si>
    <t>State Recreational Trail (SRT) fund and Capital Improvement Funds</t>
  </si>
  <si>
    <t>Iowa Department of Natural Resources  (DNR) Trail Crew (Iowa DNR)</t>
  </si>
  <si>
    <t>Cedar Valley Nature Trail Bridge at McFarlane Park (Black Hawk County Conservation Board)</t>
  </si>
  <si>
    <t>State Recreational Trail (SRT) Fund, Private and Local, Federal Earmark and Other State and Federal Grants</t>
  </si>
  <si>
    <t>Date of Completion / Estimated Completion</t>
  </si>
  <si>
    <t>Funds Expended</t>
  </si>
  <si>
    <t>Revenue Sources</t>
  </si>
  <si>
    <t>Progress of Work</t>
  </si>
  <si>
    <t>Fiscal Year</t>
  </si>
  <si>
    <t>Fund</t>
  </si>
  <si>
    <t>Rescinded</t>
  </si>
  <si>
    <t>State Recreational Trails</t>
  </si>
  <si>
    <t>State Recreational Trail (SRT) Fund and ATV registration funds</t>
  </si>
  <si>
    <t>Buffalo to Wild Cat Den Road MRT (City of Buffalo)</t>
  </si>
  <si>
    <t>Central IA Trail Loop-Chichaqua Valley Trail to Gay Lea Wilson Trail (Polk County Conservation Board)</t>
  </si>
  <si>
    <t>Dickinson County Spine Trail-Henderson Woods to US71 in Arnolds Park (Arnolds Park and Dickinson County Trails Board)</t>
  </si>
  <si>
    <t>State Recreational Trail (SRT) Fund, city CIP, Gray's Lake Neighborhood Association and land donations</t>
  </si>
  <si>
    <t>Gypsum City OHV Park  (WCIC and Iowa DNR)</t>
  </si>
  <si>
    <t>Iowa DNR Trails Program (Iowa DNR)</t>
  </si>
  <si>
    <t>NW Beaver Drive Trail (City of Johnston)</t>
  </si>
  <si>
    <t>State Recreational Trail (SRT) Fund, city G.O. bond and city park and trail improvement fund</t>
  </si>
  <si>
    <t>Turkey River Recreational Corridor Trail-Elkader to Motor Mill (Clayton County Conservation Board)</t>
  </si>
  <si>
    <t>Water Trails Planning, Design and Construction Activities (Iowa DNR)</t>
  </si>
  <si>
    <t>State Recreational Trail (SRT) Fund, marine fuel tax, U.S. Coast Guard, boat registration fees and RIIF</t>
  </si>
  <si>
    <t>Agreement signed  1/4/2010 - project completed</t>
  </si>
  <si>
    <t>Agreement signed 11/5/2008 - project completed</t>
  </si>
  <si>
    <t>Agreement signed 7/8/2008 - project completed</t>
  </si>
  <si>
    <t>Agreement signed 12/3/2008 - project completed</t>
  </si>
  <si>
    <t>Agreement signed 3/16/2009 - project completed</t>
  </si>
  <si>
    <t>Agreement signed 12/13/2007 - project completed</t>
  </si>
  <si>
    <t>Agreement signed 3/29/2007 - project completed</t>
  </si>
  <si>
    <t>Agreement signed 4/16/2007 - project completed</t>
  </si>
  <si>
    <t>Agreement signed 8/21/2006 - project completed</t>
  </si>
  <si>
    <t>Agreement signed 7/10/2006 - project completed</t>
  </si>
  <si>
    <t>Agreement signed 7/31/2006 - project completed</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</si>
  <si>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</si>
  <si>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</si>
  <si>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</si>
  <si>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</si>
  <si>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</si>
  <si>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</si>
  <si>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</si>
  <si>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Iowa River Trail – Phase 8 of 8 (City of Iowa City)</t>
  </si>
  <si>
    <t>Agreement signed 1/5/2010 - project completed</t>
  </si>
  <si>
    <t>Agreement signed 11/25/2009 - project completed</t>
  </si>
  <si>
    <t>Agreement signed 12/6/2009 - project completed</t>
  </si>
  <si>
    <t>Agreement signed 3/10/2009 - project completed</t>
  </si>
  <si>
    <t>Agreement signed 1/29/2010 - project completed</t>
  </si>
  <si>
    <t>Agreement signed 11/3/2008 - project completed</t>
  </si>
  <si>
    <t>Agreement signed 4/16/2007 - $30,000 was awarded to city of Eldon - project completed</t>
  </si>
  <si>
    <t>Agreement signed 11/6/2009 - project completed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</si>
  <si>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</si>
  <si>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</si>
  <si>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</si>
  <si>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</si>
  <si>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</si>
  <si>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</si>
  <si>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</si>
  <si>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</si>
  <si>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</si>
  <si>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</si>
  <si>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</si>
  <si>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</si>
  <si>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</si>
  <si>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</si>
  <si>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</si>
  <si>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</si>
  <si>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</si>
  <si>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</si>
  <si>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</si>
  <si>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</si>
  <si>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</si>
  <si>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</si>
  <si>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</si>
  <si>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</si>
  <si>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Vinton Veterans Airpark</t>
  </si>
  <si>
    <t>Total</t>
  </si>
  <si>
    <t>Rehabilitate hangar</t>
  </si>
  <si>
    <t>Completed</t>
  </si>
  <si>
    <t>Fairfield Municipal Airport</t>
  </si>
  <si>
    <t>Iowa City Municipal Airport</t>
  </si>
  <si>
    <t>Rehabilitate terminal building</t>
  </si>
  <si>
    <t>Osceola Municipal Airport</t>
  </si>
  <si>
    <t>Davenport</t>
  </si>
  <si>
    <t>FY 2013 RIIF - Commercial Service Vertical Infrastructure (CSVI) Projects</t>
  </si>
  <si>
    <t>Replace hangar</t>
  </si>
  <si>
    <t>Renovate terminal building lobby</t>
  </si>
  <si>
    <t>Des Moines</t>
  </si>
  <si>
    <t>Dubuque</t>
  </si>
  <si>
    <t>Construct terminal building</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</si>
  <si>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</si>
  <si>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</si>
  <si>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</si>
  <si>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</si>
  <si>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</si>
  <si>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</si>
  <si>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</si>
  <si>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</si>
  <si>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FY 2012 RIIF - Commercial Service Vertical Infrastructure (CSVI) Projects</t>
  </si>
  <si>
    <t>Construct hangars</t>
  </si>
  <si>
    <t>Renovate terminal - relocate baggage screening area</t>
  </si>
  <si>
    <t>Renovate terminal to prevent drainage issues; design renovation to flight service station; hangar A and B demolition</t>
  </si>
  <si>
    <t>TOTAL</t>
  </si>
  <si>
    <t>Renovate hangar</t>
  </si>
  <si>
    <t>GRAND TOTAL</t>
  </si>
  <si>
    <t>Local Funds</t>
  </si>
  <si>
    <t>Transit Agency Funds</t>
  </si>
  <si>
    <t>City of Coralville</t>
  </si>
  <si>
    <t>Project complete</t>
  </si>
  <si>
    <t>Western Iowa Transit System (Region 12) - Carroll</t>
  </si>
  <si>
    <t>Federal Transit Funds, Transit Agency Funds</t>
  </si>
  <si>
    <t>NA</t>
  </si>
  <si>
    <t>Ames Transit Agency (CyRide)</t>
  </si>
  <si>
    <t>Final Payment</t>
  </si>
  <si>
    <t>Remaining Balance</t>
  </si>
  <si>
    <t>State Funds Paid to Date</t>
  </si>
  <si>
    <t>Transit System</t>
  </si>
  <si>
    <t>Contract Number</t>
  </si>
  <si>
    <t>Storage barn (partial--also see supplemental funding from FY07, FY10, FY11, FY12)</t>
  </si>
  <si>
    <t>Storm water rack and sanitation sewer (see FY10 and FY11)</t>
  </si>
  <si>
    <t>Administrative/operations offices (partial--also see funding from FY10, FY13)</t>
  </si>
  <si>
    <t>Construct satellite transit operations and vehicle storage/maintenance facility in Webster City to support MIDAS transit services in Hamilaton Co. (partial see also funding in FY10)</t>
  </si>
  <si>
    <t>MIDAS Regional Transit (Region 5) -  Ft. Dodge</t>
  </si>
  <si>
    <t>Rehabitate west wall exterior insulation finish system (EIFS) of Cy-Ride maintenance facility</t>
  </si>
  <si>
    <t>CyRide (Ames)</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</si>
  <si>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</si>
  <si>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</si>
  <si>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</si>
  <si>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</si>
  <si>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</si>
  <si>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</si>
  <si>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</si>
  <si>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</si>
  <si>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</si>
  <si>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</si>
  <si>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</si>
  <si>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</si>
  <si>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</si>
  <si>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</si>
  <si>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</si>
  <si>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</si>
  <si>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</si>
  <si>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</si>
  <si>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</si>
  <si>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</si>
  <si>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</si>
  <si>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</si>
  <si>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</si>
  <si>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</si>
  <si>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</si>
  <si>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</si>
  <si>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</si>
  <si>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</si>
  <si>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</si>
  <si>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</si>
  <si>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</si>
  <si>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</si>
  <si>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</si>
  <si>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Construct a vehicle storage facility</t>
  </si>
  <si>
    <t>Southwest Iowa Transit Agency-SWITA (Region 13)</t>
  </si>
  <si>
    <t>Wash rack rehabilitation</t>
  </si>
  <si>
    <t>Transfer facility</t>
  </si>
  <si>
    <t>Replace roof over maintenance area</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</si>
  <si>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</si>
  <si>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</si>
  <si>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</si>
  <si>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</si>
  <si>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</si>
  <si>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</si>
  <si>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</si>
  <si>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</si>
  <si>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</si>
  <si>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</si>
  <si>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</si>
  <si>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</si>
  <si>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</si>
  <si>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</si>
  <si>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</si>
  <si>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</si>
  <si>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</si>
  <si>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</si>
  <si>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</si>
  <si>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None</t>
  </si>
  <si>
    <t>Burlington</t>
  </si>
  <si>
    <t>Local</t>
  </si>
  <si>
    <t>Local funds</t>
  </si>
  <si>
    <t>Project Sponsor</t>
  </si>
  <si>
    <t>Local match</t>
  </si>
  <si>
    <t xml:space="preserve">FY 2013 Railroad Revolving Loan and Grant Program </t>
  </si>
  <si>
    <t>CRANDIC Iowa River Crossing North Bridge</t>
  </si>
  <si>
    <t>Consruct replacement rail bridge</t>
  </si>
  <si>
    <t>Company match</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</si>
  <si>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</si>
  <si>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</si>
  <si>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</si>
  <si>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</si>
  <si>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</si>
  <si>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</si>
  <si>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</si>
  <si>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</si>
  <si>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</si>
  <si>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</si>
  <si>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</si>
  <si>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</si>
  <si>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</si>
  <si>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</si>
  <si>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</si>
  <si>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</si>
  <si>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</si>
  <si>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</si>
  <si>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</si>
  <si>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</si>
  <si>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</si>
  <si>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</si>
  <si>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</si>
  <si>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</si>
  <si>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</si>
  <si>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</si>
  <si>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</si>
  <si>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</si>
  <si>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</si>
  <si>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</si>
  <si>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</si>
  <si>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</si>
  <si>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</si>
  <si>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</si>
  <si>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Lomont Molding Inc</t>
  </si>
  <si>
    <t>Nypro Kannaak</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</si>
  <si>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</si>
  <si>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</si>
  <si>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</si>
  <si>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</si>
  <si>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</si>
  <si>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</si>
  <si>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</si>
  <si>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</si>
  <si>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</si>
  <si>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</si>
  <si>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</si>
  <si>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</si>
  <si>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</si>
  <si>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</si>
  <si>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</si>
  <si>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</si>
  <si>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</si>
  <si>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</si>
  <si>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</si>
  <si>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</si>
  <si>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</si>
  <si>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</si>
  <si>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</si>
  <si>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</si>
  <si>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</si>
  <si>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</si>
  <si>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</si>
  <si>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</si>
  <si>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</si>
  <si>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</si>
  <si>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</si>
  <si>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</si>
  <si>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</si>
  <si>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</si>
  <si>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</si>
  <si>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</si>
  <si>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</si>
  <si>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</si>
  <si>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</si>
  <si>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</si>
  <si>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</si>
  <si>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</si>
  <si>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</si>
  <si>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</si>
  <si>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</si>
  <si>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</si>
  <si>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</si>
  <si>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</si>
  <si>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</si>
  <si>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</si>
  <si>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</si>
  <si>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</si>
  <si>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</si>
  <si>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</si>
  <si>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</si>
  <si>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</si>
  <si>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</si>
  <si>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</si>
  <si>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</si>
  <si>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</si>
  <si>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</si>
  <si>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</si>
  <si>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</si>
  <si>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</si>
  <si>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</si>
  <si>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</si>
  <si>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</si>
  <si>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</si>
  <si>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</si>
  <si>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</si>
  <si>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</si>
  <si>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</si>
  <si>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</si>
  <si>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</si>
  <si>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</si>
  <si>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</si>
  <si>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Federal Railroad Administration FY 2010 HSIPR award</t>
  </si>
  <si>
    <t>2011 Passenger Rail Service Revolving Fund (funding from Underground Storage Tank Fund)</t>
  </si>
  <si>
    <t>FY 2014 RIIF - General Aviation Vertical Infrastructure Program</t>
  </si>
  <si>
    <t>Ankeny Regional</t>
  </si>
  <si>
    <t>Construct 6-unit tee hangar</t>
  </si>
  <si>
    <t>Davenport Municipal</t>
  </si>
  <si>
    <t>Rehabilitate hangar 8970</t>
  </si>
  <si>
    <t xml:space="preserve">City funds  </t>
  </si>
  <si>
    <t>Emmetsburg Municipal</t>
  </si>
  <si>
    <t>Construct 80x100 hangar</t>
  </si>
  <si>
    <t>Local funding uncertain</t>
  </si>
  <si>
    <t>Marshalltown Municipal</t>
  </si>
  <si>
    <t xml:space="preserve">Renovate hangar </t>
  </si>
  <si>
    <t>Northeast Iowa Regional</t>
  </si>
  <si>
    <t>Construct 70x120 hangar</t>
  </si>
  <si>
    <t>Ottumwa Regional</t>
  </si>
  <si>
    <t>Local airport funds</t>
  </si>
  <si>
    <t>Perry Municipal</t>
  </si>
  <si>
    <t>Construct 45x100 hangar</t>
  </si>
  <si>
    <t>City bonding</t>
  </si>
  <si>
    <t>Red Oak Municipal</t>
  </si>
  <si>
    <t xml:space="preserve">Renovate hangar door </t>
  </si>
  <si>
    <t>Webster City Municipal</t>
  </si>
  <si>
    <t>Renovate maintenance hangar</t>
  </si>
  <si>
    <t>FY 2014 RIIF - Commercial Service Vertical Infrastructure (CSVI) Projects</t>
  </si>
  <si>
    <t>Replace roofs on four buildings</t>
  </si>
  <si>
    <t xml:space="preserve">Re-design flight service station, replace overhead doors in ARFF/Maintenance building, demolish two hangars </t>
  </si>
  <si>
    <t>Rehabilitate terminal: replace terminal cooling system, install security cameras, improve entrance soffit and ceiling</t>
  </si>
  <si>
    <t>Rehabilitate and construct new hangars</t>
  </si>
  <si>
    <t>State Recreational Trail (SRT) Fund, city funds and county funds</t>
  </si>
  <si>
    <t>Bellevue Rivervue Trail-Phase II (City of Bellevue and Jackson County Conservation Board)</t>
  </si>
  <si>
    <t>Bridging the Gap: Phase I Dry Run Trail-Connecting Decorah's Trout Run Trail to the Prairie Farmer Recreational Trail (Winneshiek County Conservation Board and City of Decorah)</t>
  </si>
  <si>
    <t>Farragut to Shenandoah Trail Connection (City of Farragut)</t>
  </si>
  <si>
    <t>State Recreational Trail (SRT) Fund and land value</t>
  </si>
  <si>
    <t>Iowa River Scenic Trail (Hardin County Board of Supervisors and City of Marshalltown)</t>
  </si>
  <si>
    <t>State Recreational Trail (SRT) Fund, Regional Transportation Alternative funds and land value</t>
  </si>
  <si>
    <t>Multiuse Mississippi River Trail, Riverdale Section, Phase 2 (City of Riverdale)</t>
  </si>
  <si>
    <t>Pioneer Beach Road Trail (City of Orleans and Dickinson County Trails Board)</t>
  </si>
  <si>
    <t>State Recreational Trail (SRT) Fund, city funds and County Trails Board funds</t>
  </si>
  <si>
    <t>Raccoon River Valley Trail to High Trestle Trail Connector (Dallas County Conservation Board)</t>
  </si>
  <si>
    <t>State Recreational Trail (SRT) Fund, other grants, donations and foundations</t>
  </si>
  <si>
    <t>Agreement signed 12/20/2011 - project completed with other funding</t>
  </si>
  <si>
    <t>Agreement signed 12/22/2011 - project completed</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</si>
  <si>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</si>
  <si>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</si>
  <si>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</si>
  <si>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</si>
  <si>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</si>
  <si>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</si>
  <si>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</si>
  <si>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</si>
  <si>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The FY 2008 SRT appropriation was for $2,000,000.  The total amount of SRT funding for projects listed in this report is $2,000,000.</t>
  </si>
  <si>
    <t>There was no SRT appropriation for FY 2011.</t>
  </si>
  <si>
    <t>The FY 2014 SRT appropriation was for $3,000,000.  The total amount of SRT funding for projects listed in this report is over $3,000,000 as a result of awarding additional funding from previous project underruns.</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</si>
  <si>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</si>
  <si>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</si>
  <si>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</si>
  <si>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</si>
  <si>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</si>
  <si>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</si>
  <si>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</si>
  <si>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</si>
  <si>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Heartland Co-op Greenfield Rail Loading Elevator</t>
  </si>
  <si>
    <t xml:space="preserve">Build a 125-car load out facility </t>
  </si>
  <si>
    <t>CRANDIC - Millrace &amp; Price Creek Bridges</t>
  </si>
  <si>
    <t>Replacement of two bridges</t>
  </si>
  <si>
    <t>City of Knoxville - Red Rock Industrial Park</t>
  </si>
  <si>
    <t>Complete:  loan portion of award declined</t>
  </si>
  <si>
    <t xml:space="preserve">FY 2014 - Rebuild Iowa Infrastructure Fund </t>
  </si>
  <si>
    <t>Region 5</t>
  </si>
  <si>
    <t>Construct new vehicle and administration facility</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</si>
  <si>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</si>
  <si>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</si>
  <si>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</si>
  <si>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</si>
  <si>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</si>
  <si>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</si>
  <si>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</si>
  <si>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</si>
  <si>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</si>
  <si>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Renovate operations office (partial-- see funding from FY10, FY11 and FY14)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</si>
  <si>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</si>
  <si>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</si>
  <si>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</si>
  <si>
    <t>FY 2015 RIIF - General Aviation Vertical Infrastructure Program</t>
  </si>
  <si>
    <t>Atlantic Municipal Airport</t>
  </si>
  <si>
    <t>Construct 60' x 80' hangar</t>
  </si>
  <si>
    <t>Construct 2-unit, 45' x 80' hangar</t>
  </si>
  <si>
    <t>Decorah Municipal Airport</t>
  </si>
  <si>
    <t>Construct 3-stall rectangular hangar</t>
  </si>
  <si>
    <t>Construct new public terminal building</t>
  </si>
  <si>
    <t>Grinnell Regional Airport</t>
  </si>
  <si>
    <t>Terminal building and maintenance hangar renovation</t>
  </si>
  <si>
    <t>Construct 33' x 42' rectangular hangar</t>
  </si>
  <si>
    <t>Rock Rapids Municipal Airport</t>
  </si>
  <si>
    <t>Rehabilitate hangar roof</t>
  </si>
  <si>
    <t>Sibley Municipal Airport</t>
  </si>
  <si>
    <t xml:space="preserve">Renovate terminal building roof and addition of insulation in hangar </t>
  </si>
  <si>
    <t>Washington Municipal Airport</t>
  </si>
  <si>
    <t>Utility company loan</t>
  </si>
  <si>
    <t xml:space="preserve">Rehabilitate terminal and building roofs </t>
  </si>
  <si>
    <t>Expand four unit t-hangar and apron</t>
  </si>
  <si>
    <t>Ankeny Connector - High Trestle Trail (Polk County Conservation Board)</t>
  </si>
  <si>
    <t>Cedar Valley Nature Trail Bridge E4 Replacement (Black Hawk County Conservation Board)</t>
  </si>
  <si>
    <t>Coon Rapids Connector Trail Underpass (City of Coon Rapids)</t>
  </si>
  <si>
    <t>State Recreational Trail (SRT) Fund and Scenic Byways grant</t>
  </si>
  <si>
    <t>Hoover Trail - "The Missing Link" (Johnson County Conservation Board)</t>
  </si>
  <si>
    <t>Iowa DNR AmeriCorps Trail Crew (Iowa Department of Natural Resources)</t>
  </si>
  <si>
    <t>Iowa River Trail Phase 1 Development (City of Marshalltown and Hardin County)</t>
  </si>
  <si>
    <t>State Recreational Trail (SRT) Fund and local option sales tax</t>
  </si>
  <si>
    <t>Pottawattamie County Trail-Phase I (Pottawattamie County Conservation Board and Pottawattamie County Trail Board)</t>
  </si>
  <si>
    <t>Red Cedar Trail and Connector (Linn County Conservation Board and Linn Area Mountain Bike Association)</t>
  </si>
  <si>
    <t>State Recreational Trail (SRT) Fund, Specialized Dealer Grant, Marion Hotel/Motel and other local grants, LAMBA and other donors</t>
  </si>
  <si>
    <t>Ankeny Connector - High Trestle Trail (Polk County Conservation Board and Ankeny)</t>
  </si>
  <si>
    <t>Agreement signed 10/25/2013 - project completed</t>
  </si>
  <si>
    <t>Agreement signed 1/09/2014 - development in process</t>
  </si>
  <si>
    <t>Agreement signed 12/20/2011 - project completed</t>
  </si>
  <si>
    <t>Agreement signed 1/18/2012 - development in process</t>
  </si>
  <si>
    <t>Trout Run Trail - Decorah Fish Hatchery's Interpretive Restroom Facility (Northeast Iowa Resources Conservation and Development, Inc. and Iowa DNR's Fisheries)</t>
  </si>
  <si>
    <t>Agreement signed 12/14/2007 - project completed</t>
  </si>
  <si>
    <t>Agreement signed 2/07/2007 - project completed</t>
  </si>
  <si>
    <t>Phase I of the Gypsum City OHV Park (Webster County)</t>
  </si>
  <si>
    <t>Trail construction connecting the Little Sioux County Park to the city of Correctionville (Woodbury County Conservation Board)</t>
  </si>
  <si>
    <t>Phase 4 of the Clear Creek Trail from Mormon Handcart Park to the Clear Creek bridge on U.S. Highway 6 (Coralville)</t>
  </si>
  <si>
    <t>Construction of trail connecting existing trails in Johnston to the Neal Smith Trail in Des Moines (Polk County Conservation Board)</t>
  </si>
  <si>
    <t>Development of a trail to fill a gap in the trail network around Clear Lake and extending to Mason City (Cerro Gordo County)</t>
  </si>
  <si>
    <t xml:space="preserve">The FY 2015 SRT appropriation was for $6,000,000 with $1,000,000 for existing historic trail bridges. The total amount of SRT funding for projects listed in this report is over $5,500,000 as a result of awarding additional funding from a previous project underrun. </t>
  </si>
  <si>
    <t xml:space="preserve">FY 2015 Railroad Revolving Loan and Grant Program </t>
  </si>
  <si>
    <t xml:space="preserve">West Charles Street Viaduct </t>
  </si>
  <si>
    <t>Reconstruction, removal and replacement of the east side of the West Charles Street Viaduct</t>
  </si>
  <si>
    <t>Local Match</t>
  </si>
  <si>
    <t xml:space="preserve">Five Star Coop </t>
  </si>
  <si>
    <t>Expansion of current rail siding from 3 car capacity to 35 car capacity</t>
  </si>
  <si>
    <t>Des Moines Transload Facility</t>
  </si>
  <si>
    <t>Development of a transload facility to improve the overall freight capacity in Des Moines Metro area</t>
  </si>
  <si>
    <t>Crossroads of Global Innovation</t>
  </si>
  <si>
    <t>Phase two allows for connection to the CN mailline in the ICGI certrified site</t>
  </si>
  <si>
    <t>Upgrade a mainline yard switch along with heavily traveled mainline yard tracks</t>
  </si>
  <si>
    <t>Sioux Center Rail Port Study</t>
  </si>
  <si>
    <t xml:space="preserve">A planning study to determine the potential for a rail port adjacent to a BNSF line that runs north/south through the City limits </t>
  </si>
  <si>
    <t xml:space="preserve">Local Match </t>
  </si>
  <si>
    <t>Project Complete</t>
  </si>
  <si>
    <t xml:space="preserve"> </t>
  </si>
  <si>
    <t xml:space="preserve">FY 2015 - Rebuild Iowa Infrastructure Fund </t>
  </si>
  <si>
    <t>Bus depot improvements</t>
  </si>
  <si>
    <t>DART Way front office remodel</t>
  </si>
  <si>
    <t>Bus storage facility</t>
  </si>
  <si>
    <t>Maintenance, repairs, and improvements for MLK Center</t>
  </si>
  <si>
    <t>FY 2015 RIIF - Commercial Service Vertical Infrastructure (CSVI) Projects</t>
  </si>
  <si>
    <t xml:space="preserve">Date Completed or Expected to be Completed </t>
  </si>
  <si>
    <t>Burlington- Southeast Iowa</t>
  </si>
  <si>
    <t>Replace three hangars</t>
  </si>
  <si>
    <t>Not Started</t>
  </si>
  <si>
    <t>Cedar Rapids- Eastern Iowa</t>
  </si>
  <si>
    <t>Customs &amp; Border Protection relocation</t>
  </si>
  <si>
    <t>Construct new hangar</t>
  </si>
  <si>
    <t>Upgrade terminal electrical service and replace overhead door in west maintenance facility</t>
  </si>
  <si>
    <t>Rehabilitate and build hangars</t>
  </si>
  <si>
    <t>Upgrade emergency generator, replace door at bag make-up, and terminal electrical improvements</t>
  </si>
  <si>
    <t>Relocate US Customs building</t>
  </si>
  <si>
    <t>Construct parking garage bridge</t>
  </si>
  <si>
    <t>Cedar Valley Trail "Paving the Way for the American Discovery Trail" (Linn County &amp; Black Hawk County Conservation Boards)</t>
  </si>
  <si>
    <t>Flint River Trail: Phase I South (Burlington)</t>
  </si>
  <si>
    <t>Hoover Trail -- "The Missing Link" (Johnson County Conservation Board)</t>
  </si>
  <si>
    <t>Mitchellville to Prairie City Rails-to-Trails Corridor Development (Jasper County Conservation Board)</t>
  </si>
  <si>
    <t>Agreement signed 11/24/2015 - development in process</t>
  </si>
  <si>
    <t>Turkey River Recreational Corridor - Elgin to Gilbertson Park and the Turkey River (Fayette County Conservation Board)</t>
  </si>
  <si>
    <t>Agreement signed 12/15/2014 - project completed</t>
  </si>
  <si>
    <t>Agreement signed 12/15/2014 -development in process</t>
  </si>
  <si>
    <t>Agreement signed 12/05/2012 - project completed</t>
  </si>
  <si>
    <t>Agreement signed 11/28/2012 - project completed</t>
  </si>
  <si>
    <t>State Recreational Trail (SRT) Fund, SAFETEA-LU earmark funds, and city funds</t>
  </si>
  <si>
    <t>Agreement signed 12/15/2011 - project completed</t>
  </si>
  <si>
    <t>Agreement signed 2/6/2012 - project completed</t>
  </si>
  <si>
    <t>Agreement signed 2/23/2012 - project completed</t>
  </si>
  <si>
    <t>The FY 2016 SRT appropriation was for $3,400,000.  The total amount of SRT funding for projects listed in this report is $3,400,000.</t>
  </si>
  <si>
    <t xml:space="preserve">FY 2016 - Rebuild Iowa Infrastructure Fund </t>
  </si>
  <si>
    <t>Building improvements</t>
  </si>
  <si>
    <t>Rehabilitate facility</t>
  </si>
  <si>
    <t>Federal transit funds
 Local funds</t>
  </si>
  <si>
    <t>Maintenance, repairs, and replacement of bus shelters (partial funding---also see FY11, FY12, FY14 )</t>
  </si>
  <si>
    <t>Region 2</t>
  </si>
  <si>
    <t>Construction of indoor parking facility</t>
  </si>
  <si>
    <t>Region 8</t>
  </si>
  <si>
    <t>Roof mounted solar array (partial funding--also see FY15)</t>
  </si>
  <si>
    <t>Roof mounted solar array (partial funding---also see FY16)</t>
  </si>
  <si>
    <t>Maintenance, repairs, and replacement of bus shelters (partial-- see funding from FY11, FY12 and FY16)</t>
  </si>
  <si>
    <t>Maintenance, repairs, and replacement of bus shelters (partial-- see funding from FY11, FY14 and FY16)</t>
  </si>
  <si>
    <t>Maintenance, repairs, and replacement of bus shelters (partial-- see funding from FY12, FY14 and FY16)</t>
  </si>
  <si>
    <t xml:space="preserve">FY 2008 - RIIF 017 - Rebuild Iowa Infrastructure Fund </t>
  </si>
  <si>
    <t>09522</t>
  </si>
  <si>
    <t>University of Iowa (Cambus)</t>
  </si>
  <si>
    <t>Construct new vehicle storage building for CAMBUS (partial - see also supplimental funding from FY07)</t>
  </si>
  <si>
    <t>09523</t>
  </si>
  <si>
    <t>Des Moines (DART)</t>
  </si>
  <si>
    <t>Construct addition to vehicle storage building (partial - see also supplimental funding from FY07)</t>
  </si>
  <si>
    <t>09524</t>
  </si>
  <si>
    <t>Region Six Planning Commission (Region 6) - Marshalltown</t>
  </si>
  <si>
    <t>Transit portion of Joint Facility</t>
  </si>
  <si>
    <t>09525</t>
  </si>
  <si>
    <t>Delaware, Dubuque and Jackson County Regional Transit Authority (Region 8) - Dubuque</t>
  </si>
  <si>
    <t>Construct new regional transit office, storage and maintenance facility in Dubuque (partial - see also supplimental funding from FY07)</t>
  </si>
  <si>
    <t xml:space="preserve">FY 2007 -  RC2 942  - Health Restricted Capitals Fund </t>
  </si>
  <si>
    <t>09410</t>
  </si>
  <si>
    <t>Expand operations/administration area of CyRide maintenance facility-Ride Facility</t>
  </si>
  <si>
    <t>Transit Agency funds</t>
  </si>
  <si>
    <t>09409</t>
  </si>
  <si>
    <t>City of Cedar Rapids</t>
  </si>
  <si>
    <t>Construct transit portion of new downtown Intermodal facility</t>
  </si>
  <si>
    <t>Federal Transit Funds, Transit Agency funds</t>
  </si>
  <si>
    <t>Project dropped after city reorganization</t>
  </si>
  <si>
    <t>09402</t>
  </si>
  <si>
    <t>City of Davenport (CitiBus)</t>
  </si>
  <si>
    <t>Construct new transit hubs adjacent to regional shopping center and on campus of local university</t>
  </si>
  <si>
    <t>09408</t>
  </si>
  <si>
    <t>Des Moines Area Regional Transit (DART)</t>
  </si>
  <si>
    <t>Renovate maintenance area of DART facility</t>
  </si>
  <si>
    <t>09404</t>
  </si>
  <si>
    <t>City of Sioux City</t>
  </si>
  <si>
    <t>Construct new parts storage building at transit maintenance facility</t>
  </si>
  <si>
    <t>09407</t>
  </si>
  <si>
    <t>North Iowa Area Regional Transit (Region 2) - Mason City</t>
  </si>
  <si>
    <t>Construct a variety of projects to finish out recently constructed transit maintenance facility shared with City of Mason City</t>
  </si>
  <si>
    <t>09406</t>
  </si>
  <si>
    <t>RIDES/Regional Transit Authority (Region 3) - Spencer</t>
  </si>
  <si>
    <t>Construct new satellite facility in Sheldon for transit vehicle storage and maintenance</t>
  </si>
  <si>
    <t>09405</t>
  </si>
  <si>
    <t>Expand transit maintenance and storage facility in Carroll</t>
  </si>
  <si>
    <t xml:space="preserve">Partial funding for FY08 project to construct new regional transit office, storage and maintenance facility in Dubuque </t>
  </si>
  <si>
    <t>University of Iowa (Cambus) - Iowa City</t>
  </si>
  <si>
    <t>Construct new vehicle storage building for CAMBUS (partial - see also funding from FY08)</t>
  </si>
  <si>
    <t>Construct addition to vehicle storage building (partial - see also  funding from FY08)</t>
  </si>
  <si>
    <t>Partial funding for FY09 project to construct a vehicle storage addition in Carroll</t>
  </si>
  <si>
    <t>Construct bus wash bash and expanded parts storage, etc. for relocated transit maintenance facility  (partial -- see also funding from FY09 and FY10)</t>
  </si>
  <si>
    <t>Storage barn (partial--also see supplemental funding from FY09, FY10, FY11, FY12)</t>
  </si>
  <si>
    <t xml:space="preserve">FY 2016 Railroad Revolving Loan and Grant Program </t>
  </si>
  <si>
    <t>ADM "S" Curve</t>
  </si>
  <si>
    <t>Current rail spur into the Clinton facility has an "s" curve.  Project proposes to straighten the curveto allow greater rail capacity and better safety.</t>
  </si>
  <si>
    <t>A to Z Drying Rail Enhancement</t>
  </si>
  <si>
    <t>A to Z Drying is replacing and changing the location of an exisiting spur due to expansion of neighboring company.</t>
  </si>
  <si>
    <t>Boone Scenic Valley Industrial Park Line Phase I</t>
  </si>
  <si>
    <t>Construction of a 1700 ft passing track.  Includes grading ballast, and installation of rail ties.  Will also be replacing ties and adding ballast where needed to maintain 286K service.  Company also constructing 1425 feet of track extending to their facility in nearby industrial park.</t>
  </si>
  <si>
    <t>In Kind Match</t>
  </si>
  <si>
    <t>Iowa Traction Transload Project</t>
  </si>
  <si>
    <t>IATR improving their current site by constructing 950 ft siding to support currently transload operation.  Project also includes installing a 90lb switch to accommodate 286K</t>
  </si>
  <si>
    <t>KJRY Yard Enhancements II</t>
  </si>
  <si>
    <t>Project involves replacing four switches and improving tracks, ties and ballast in the yard</t>
  </si>
  <si>
    <t>Project withdrawn by applicant</t>
  </si>
  <si>
    <t>Funding reserved for PE/NEPA activities to match a federal FY 2010 High Speed and Intercity Passenger Rail (HSIPR) award to Iowa DOT for Chicago to Iowa City.  Award announced by FRA in October 2010 to Iowa.</t>
  </si>
  <si>
    <t>CRANDIC and MPOJC</t>
  </si>
  <si>
    <t>Funding reserved for Final Design &amp; Construction to match federal FY 2010 High Speed and Intercity Passenger Rail (HSIPR) award to Iowa DOT for Chicago to Iowa City.  Award announced by FRA in October 2010 to Iowa.</t>
  </si>
  <si>
    <t>TBD</t>
  </si>
  <si>
    <t>FY 2016 RIIF - General Aviation Vertical Infrastructure Program</t>
  </si>
  <si>
    <t>Ames Municipal Airport</t>
  </si>
  <si>
    <t>Site improvements for future terminal building</t>
  </si>
  <si>
    <t>Council Bluffs Municipal Airport</t>
  </si>
  <si>
    <t>T-hangar Improvements</t>
  </si>
  <si>
    <t>Cresco Municipal Airport</t>
  </si>
  <si>
    <t>Rehabilitate hangar and construct pilot lounge</t>
  </si>
  <si>
    <t>Lamoni Municipal Airport</t>
  </si>
  <si>
    <t>Marshalltown Municipal Airport</t>
  </si>
  <si>
    <t>Pave hangar floor</t>
  </si>
  <si>
    <t>Perry Municipal Airport</t>
  </si>
  <si>
    <t>Repair hangar roof</t>
  </si>
  <si>
    <t>Sioux County Regional Airport</t>
  </si>
  <si>
    <t>Construct maintenance and electrical vault buildings</t>
  </si>
  <si>
    <t>Spencer Municipal Airport</t>
  </si>
  <si>
    <t>Rehabilate hangar floor</t>
  </si>
  <si>
    <t>FY 2016 RIIF - Commercial Service Vertical Infrastructure (CSVI) Projects</t>
  </si>
  <si>
    <t>Replace Hangars</t>
  </si>
  <si>
    <t>Rehabilitate Terminal Building</t>
  </si>
  <si>
    <t>General Aviation Improvements</t>
  </si>
  <si>
    <t>Construct Hangar and Flight Service Station redesign</t>
  </si>
  <si>
    <t>Replace Overhead Garage Doors and Perform Terminal Systems Study</t>
  </si>
  <si>
    <t>Rehabilitate and Build Hangars</t>
  </si>
  <si>
    <t>Hangar rehabilitation and baggage area renovation</t>
  </si>
  <si>
    <t>FY 2017 Aviation Trust Fund* - General Aviation Vertical Infrastructure Program</t>
  </si>
  <si>
    <t>Cherokee County Regional Airport</t>
  </si>
  <si>
    <t>Eight Unit T-Hangar</t>
  </si>
  <si>
    <t>Airport Fuel System</t>
  </si>
  <si>
    <t>Davenport Municipal Airport</t>
  </si>
  <si>
    <t>Rehabilitate Hangar 8990</t>
  </si>
  <si>
    <t>Denison Municipal Airport</t>
  </si>
  <si>
    <t>Hangar Upgrades</t>
  </si>
  <si>
    <t>George L Scott Municipal Airport</t>
  </si>
  <si>
    <t>Replace T-Hangar Roof</t>
  </si>
  <si>
    <t>North T-Hangar Restroom</t>
  </si>
  <si>
    <t>Northeast Iowa Regional Airport</t>
  </si>
  <si>
    <t>Hangar Development</t>
  </si>
  <si>
    <t>Terminal Building</t>
  </si>
  <si>
    <t>Hangar Rehabilitation - Replace Roof, Sill, Repaint</t>
  </si>
  <si>
    <t>* Not subject to Infrastructure Annual Status Report requirement due to appropriation funding source.  However, the status is included for information.</t>
  </si>
  <si>
    <t>FY 2017 RIIF/Aviation Trust Fund* - Commercial Service Vertical Infrastructure (CSVI) Projects</t>
  </si>
  <si>
    <t>Hangar Construction and Improve Terminal Area Infrastructure</t>
  </si>
  <si>
    <t>Construct Hangar, Hangar roofing and Flight Service Station redesign</t>
  </si>
  <si>
    <t>Replace Terminal Chiller Phase Two</t>
  </si>
  <si>
    <t>GA Terminal Building Rehabilitation and Hangar 5 Rehabilitation</t>
  </si>
  <si>
    <t>* $60,000 of the FY 2017 appropriation is from the Aviation Trust Fund and not subject to Infrastructure Annual Status Report requirement.  However, the status of the entire appropriation is included for information.</t>
  </si>
  <si>
    <t>East Blue Creek Bridge Replacement along Cedar Valley Nature Trail (Linn and Black Hawk County Conservation Boards)</t>
  </si>
  <si>
    <t>State Recreational Trail (SRT) Fund, Regional Transportation Alternative funds and County Conservation Board CIP funds</t>
  </si>
  <si>
    <t>Extension of Felderman Trail (Bellevue and Iowa Department of Natural Resources)</t>
  </si>
  <si>
    <t>State Recreational Trail (SRT) Fund, DNR REAP award, Northeast State Parks Region and Iowa Parks Foundation funds, private donation and Wellmark Foundation</t>
  </si>
  <si>
    <t>Interstate 29 Riverfront Trail Connection (Sioux City)</t>
  </si>
  <si>
    <t>State Recreational Trail (SRT) Fund, Regional Transportation Alternative funds, Missouri River Historical Development funds and city funds</t>
  </si>
  <si>
    <t>Iowa River Trail-Marshalltown to South Side of Iowa River (Marshalltown)</t>
  </si>
  <si>
    <t>State Recreational Trail (SRT) Fund, Regional Transportation Alternative funds, DNR REAP award and fundraising</t>
  </si>
  <si>
    <t>Rolling Prairie Trail-Allison to Bristow (Butler County Conservation Board)</t>
  </si>
  <si>
    <t>State Recreational Trail (SRT) Fund, County Board of Supervisors and County Conservation Board funds, Cities of Allison, Bristow, Dumont, Clarksville and Shell Rock funds, private donations and anticipated Guernsey's Foundation funds</t>
  </si>
  <si>
    <t>State Recreational Trail (SRT) Fund, County Conservation Board CIP funds, Linn County Trails Association funds and anticipated city of Center Point funds</t>
  </si>
  <si>
    <t>State Recreational Trail (SRT) Fund, Regional Transportation Alternative funds, Two DNR REAP grants, city sales tax and local fundraising</t>
  </si>
  <si>
    <t>State Recreational Trail (SRT) Fund, County Conservation Board funds, other grants and donations</t>
  </si>
  <si>
    <t>State Recreational Trail (SRT) Fund, Regional Transportation Alternative funds and Great Places funding</t>
  </si>
  <si>
    <t>State Recreational Trail (SRT) Fund and Federal Recreational Trails Fund</t>
  </si>
  <si>
    <t>State Recreational Trail (SRT) Fund, Regional Transportation Alternative funds and private contributions</t>
  </si>
  <si>
    <t>State Recreational Trail (SRT) Fund, city funds, County Conservation Board funds, and Iowa Natural Heritage Foundation funds</t>
  </si>
  <si>
    <t>Agreement signed 11/25/2014 - project completed</t>
  </si>
  <si>
    <t>State Recreational Trail (SRT) Fund and County Conservation Board funds</t>
  </si>
  <si>
    <t>Agreement signed 12/17/2014 - project completed</t>
  </si>
  <si>
    <t>State Recreational Trail (SRT) Fund, DNR REAP grant and Lake Restoration Fund</t>
  </si>
  <si>
    <t>State Recreational Trail (SRT) Fund, Regional Transportation Alternative funds and DNR REAP grant</t>
  </si>
  <si>
    <t>State Recreational Trail (SRT) Fund, FEMA funds and city funds</t>
  </si>
  <si>
    <t>State Recreational Trail (SRT) Fund, Regional Transportation Enhancement funds, cash from local entities and private donations</t>
  </si>
  <si>
    <t xml:space="preserve">State Recreational Trail (SRT) Fund, Federal Recreational Trails Fund, County Conservation Board funds and Iowa West Foundation funds </t>
  </si>
  <si>
    <t>State Recreational Trail (SRT) Fund, City CIP funds, TIGER funds and private fundraising</t>
  </si>
  <si>
    <t>Agreement signed 1/30/2014 - project completed</t>
  </si>
  <si>
    <t>State Recreational Trail (SRT) Fund, city funds, DNR REAP grant, Regional Transportation Alternative funds and private donations</t>
  </si>
  <si>
    <t>State Recreational Trail (SRT) Fund, Statewide Transportation Enhancement grant, DNR REAP grant and local public/private funds</t>
  </si>
  <si>
    <t>Agreement signed 10/31/2013 - development in process</t>
  </si>
  <si>
    <t>Agreement signed 11/12/2013 - project completed</t>
  </si>
  <si>
    <t>State Recreational Trail (SRT) Fund, city funds, County Regional Authority grant and National Scenic Byways grant</t>
  </si>
  <si>
    <t>Agreement signed 12/23/2013 - project completed</t>
  </si>
  <si>
    <t>State Recreational Trail (SRT) Fund and DNR REAP grant</t>
  </si>
  <si>
    <t>State Recreational Trail (SRT) Fund, Upper Iowa University, city funds, County Community Foundation, Black Hills Energy, private donors, additional fundraising and DNR REAP grant</t>
  </si>
  <si>
    <t>State Recreational Trail (SRT) Fund, city G.O. Bonds, Regional STP Funds, Earmark funds and Regional Transportation Enhancement funds</t>
  </si>
  <si>
    <t>State Recreational Trail (SRT) Fund, Regional Transportation Alternative funds and city funds</t>
  </si>
  <si>
    <t>State Recreational Trail (SRT) Fund, National Scenic Byway funds and city funds</t>
  </si>
  <si>
    <t>State Recreational Trail (SRT) Fund and CDBG Jumpstart Infrastructure funds</t>
  </si>
  <si>
    <t>State Recreational Trail (SRT) Fund, Polk County Conservation and Partners funds</t>
  </si>
  <si>
    <t>Agreement signed 5/15/2012 - project completed</t>
  </si>
  <si>
    <t>State Recreational Trail (SRT) Fund, Federal Recreational Trails Fund, Webster County Conservation and ATV Registration funds</t>
  </si>
  <si>
    <t>Agreement signed 1/10/2012 - project completed</t>
  </si>
  <si>
    <t>State Recreational Trail (SRT) Fund, statewide Transportation Enhancement grant and local contributions</t>
  </si>
  <si>
    <t xml:space="preserve">Agreement signed 1/5/2010- project completed </t>
  </si>
  <si>
    <t>State Recreational Trail (SRT) Fund, CDBG - Jumpstart Infrastructure and FEMA-PA Funds</t>
  </si>
  <si>
    <t>State Recreational Trail (SRT) Fund, DNR REAP grant, Iowa Clean Air Attainment Program funds and City of Des Moines Capital Funds</t>
  </si>
  <si>
    <t>State Recreational Trail (SRT) Fund, IANWRR Donated Land and Transportation Enhancement grant</t>
  </si>
  <si>
    <t>State Recreational Trail (SRT) Fund, County Foundation, Winneshiek County and Winneshiek County Bridge grant</t>
  </si>
  <si>
    <t>State Recreational Trail (SRT) Fund and Friends of the Decorah Hatchery funds</t>
  </si>
  <si>
    <t>State Recreational Trail (SRT) Fund, Dickinson County Conservation, MPO, and City of West Okoboji funds</t>
  </si>
  <si>
    <t>State Recreational Trail (SRT) Fund and City of Clinton funds</t>
  </si>
  <si>
    <t>State Recreational Trail (SRT) Fund and City of Des Moines funds</t>
  </si>
  <si>
    <t>State Recreational Trail (SRT) Fund, SAFETEA-LU earmark funds and city funds</t>
  </si>
  <si>
    <t xml:space="preserve">State Recreational Trail (SRT) Fund, Winneshiek County Conservation and City of Decorah funds </t>
  </si>
  <si>
    <t>State Recreational Trail (SRT) Fund, Land Value and Regional Transportation Enhancement funds</t>
  </si>
  <si>
    <t>Agreement IDOT - project completed</t>
  </si>
  <si>
    <t>State Recreational Trail (SRT) Fund, Polk County Conservation, MPO, and City of Ankeny funds</t>
  </si>
  <si>
    <t>State Recreational Trail (SRT) Fund and City of Clive funds</t>
  </si>
  <si>
    <t>State Recreational Trail (SRT) Fund, federal earmark funds, Transportation Alternative funds, and Cedar Rapids CIP funds</t>
  </si>
  <si>
    <t>State Recreational Trail (SRT) Fund and City of Coon Rapids/Whiterock Conservancy funds</t>
  </si>
  <si>
    <t>State Recreational Trail (SRT) Fund, Federal Recreational Trails Fund, Regional Transportation Alternative funds and county funds</t>
  </si>
  <si>
    <t>Agreement signed 6/27/2007 - project completed</t>
  </si>
  <si>
    <t>State Recreational Trail (SRT) Fund and All-Terrain Vehicle Registration funds</t>
  </si>
  <si>
    <t>State Recreational Trail (SRT) Fund, Federal Transportation Enhancement funds, DNR REAP grant, county, city, and private funds</t>
  </si>
  <si>
    <t>Agreement signed 8/9/2006 - Final Voucher dated 6/11/08; Remaining funds to be used on next phase of project-project completed</t>
  </si>
  <si>
    <t>State Recreational Trail (SRT) Fund, county funds, Federal Transportation Enhancement funds and MPO Transportation Enhancement funds</t>
  </si>
  <si>
    <t>The FY 2017 SRT appropriation was for $2,500,000.  The total amount of SRT funding for projects listed in this report is over $2,500,000 as a result of awarding additional funding from previous project underruns.</t>
  </si>
  <si>
    <t xml:space="preserve">FY 2017 Railroad Revolving Loan and Grant Program </t>
  </si>
  <si>
    <t>Total Estimated Rail Project Cost</t>
  </si>
  <si>
    <t>Elite Octane</t>
  </si>
  <si>
    <t>Improvement to an exisiting spur to serve a grain elevator.</t>
  </si>
  <si>
    <t>Project in Process</t>
  </si>
  <si>
    <t>Barilla America</t>
  </si>
  <si>
    <t>Expansion of rail yard to receive 110 hopper cars with one switch.  Includes addition of 8700 feet of new track, ties, plates, 6 turnouts and repositioning of all 6 switches at the east end of the rail yard.</t>
  </si>
  <si>
    <t>The required earthwork, installation of #111 mainline switch, two #9 yard switches, and approx. 6,625 feet of rail branching into the start of the main unit train storage tracks.</t>
  </si>
  <si>
    <t>Hydrite Chemical</t>
  </si>
  <si>
    <t>Adding additional track on the south side of the production facility to heat an unload railcars of sulfur.</t>
  </si>
  <si>
    <t>Progressive Rail</t>
  </si>
  <si>
    <t>Installation of 600 ties per mile for the southernmost 12 miles of the APNC line between Albia, Iowa and Centervill, Iowa.</t>
  </si>
  <si>
    <t>BJRY Le Mars</t>
  </si>
  <si>
    <t>Includes 500 feet of rail, ties, ballast and other materials located at the south end of the spur track serving the industrial park in Le Mars, Iowa.</t>
  </si>
  <si>
    <t>Des Moines Cold Storage</t>
  </si>
  <si>
    <t>Project will repair an exisiting spur track and add additional track length to extend it to the cold storage facility in Des Moines.</t>
  </si>
  <si>
    <t>Oelwein Track Rehab</t>
  </si>
  <si>
    <t>Project is a wood crosstie replacement project from Dewar, Iowa at Mile Post 322 to East of Fairbank, Iowa at Mile Post 346.</t>
  </si>
  <si>
    <t>Eastern Iowa Logistics Park/CRANDIC</t>
  </si>
  <si>
    <t>RRLG fund will go toward the site grading and track construction to support the proposed transload facility in SW Cedar Rapids.</t>
  </si>
  <si>
    <t>KJRY Yard Enhancements III</t>
  </si>
  <si>
    <t>Project will replace 400 ties, 27 sticks of rail and install two new switches in the KJRY middle yard area.  OTM and ballast are included in the project as well.</t>
  </si>
  <si>
    <t>Council Bluffs Transload Study</t>
  </si>
  <si>
    <t xml:space="preserve">Study will address the market potential of an expanded transload area in Council Bluffs, Iowa.  </t>
  </si>
  <si>
    <t>Project withdrawn by appliant</t>
  </si>
  <si>
    <t xml:space="preserve">Completed - remaining funds put back in </t>
  </si>
  <si>
    <t>Study Completed</t>
  </si>
  <si>
    <t>Complete - remaining returned</t>
  </si>
  <si>
    <t>Funding reserved for the Iowa City-Cedar Rapids Passenger Rail Conceptual Feasibility Study - Phase 1 (Task A)</t>
  </si>
  <si>
    <t>Funding reserved for the Iowa City-North Liberty Passenger Rail Conceptual Feasibility Study - Phase 1 (Task B)</t>
  </si>
  <si>
    <t xml:space="preserve">FY 2017 - Rebuild Iowa Infrastructure Fund </t>
  </si>
  <si>
    <t>Reconstruct roof</t>
  </si>
  <si>
    <t>Dubuque - The Jule</t>
  </si>
  <si>
    <t>Region 10</t>
  </si>
  <si>
    <t>Monticello bus faclity construction</t>
  </si>
  <si>
    <t>Region 12</t>
  </si>
  <si>
    <t>Replace overhead doors</t>
  </si>
  <si>
    <t>Region 15</t>
  </si>
  <si>
    <t>Purchase of transit facility</t>
  </si>
  <si>
    <t>Federal transit funds
 Amoco Loan</t>
  </si>
  <si>
    <t>Purchase of transit facility (partial funding--also see FY17)</t>
  </si>
  <si>
    <t>FY 2018 RIIF/Aviation Trust Fund - General Aviation Vertical Infrastructure Program*</t>
  </si>
  <si>
    <t>75x75 Hangar Construction</t>
  </si>
  <si>
    <t>Muscatine Municipal Airport</t>
  </si>
  <si>
    <t>T-Hangar Building Construction</t>
  </si>
  <si>
    <t>Rehab Hangar - New Bifold Doors</t>
  </si>
  <si>
    <t>10 Unit T - Hangar</t>
  </si>
  <si>
    <t>Waverly Municipal Airport</t>
  </si>
  <si>
    <t>Bulk Hangar Insulation Renovation</t>
  </si>
  <si>
    <t>* State share includes $20,200 of Aviation Trust Fund revenue not subject to Infrastructure Annual Status Report requirement but is included for information.</t>
  </si>
  <si>
    <t>FY 2018 RIIF - Commercial Service Vertical Infrastructure (CSVI) Projects</t>
  </si>
  <si>
    <t>Terminal Improvements</t>
  </si>
  <si>
    <t>Terminal Modernization PH 3</t>
  </si>
  <si>
    <t>Guidance Signage, Relocate Airfield Infrastructure, Terminal Fuel Facility</t>
  </si>
  <si>
    <t>Hangar Construction and Rehabilitation, Flight Service Station Reconfiguration</t>
  </si>
  <si>
    <t>Construct T-Hangar</t>
  </si>
  <si>
    <t>Rehabilitate Terminal and Hangar</t>
  </si>
  <si>
    <t>Hangar Improvements</t>
  </si>
  <si>
    <t xml:space="preserve"> Guidance Signage, Relocate Airfield Infrastructure, Terminal Fuel Facility</t>
  </si>
  <si>
    <t>Construct new terminal building and Guidance Signage</t>
  </si>
  <si>
    <r>
      <t>Funds Obligated</t>
    </r>
    <r>
      <rPr>
        <vertAlign val="superscript"/>
        <sz val="10"/>
        <color indexed="8"/>
        <rFont val="Arial"/>
        <family val="2"/>
      </rPr>
      <t>b</t>
    </r>
  </si>
  <si>
    <t>Heritage Trail Bridge 27 Replacement (Dubuque County Conservation Board)</t>
  </si>
  <si>
    <t>Louisa County Fairground Trailhead and Connection to the Hoover Nature Trail (Louisa County Conservation Board and Louisa County Trails Council)</t>
  </si>
  <si>
    <t>State Recreational Trail (SRT) Fund, Regional Transportation Alternative funds, CFLC, CJUW Endowment, Riverboat Foundation, County Conservation Board funds, Trails Council and private donations</t>
  </si>
  <si>
    <t>Pottawattamie County Trail - Railroad Highway Trail Phase II (Pottawattamie County Conservation Board and Pottawattamie County Trail Association)</t>
  </si>
  <si>
    <t>State Recreational Trail (SRT) Fund, Regional Transportation Alternative funds and Iowa West Foundation</t>
  </si>
  <si>
    <t>Raccoon River Valley Trail to High Trestle Trail Phase I Construction (Dallas County Conservation Board)</t>
  </si>
  <si>
    <t>State Recreational Trail (SRT) Fund, private donations and Wellmark Foundation</t>
  </si>
  <si>
    <t>Wapsipinicon Trail - Phase I (Jones County and Anamosa)</t>
  </si>
  <si>
    <t>State Recreational Trail (SRT) Fund, Regional Transportation Alternative funds, DNR REAP award, Iowa Parks Foundation/GWMRR, Wellmark Foundation, Anamosa and Jones County Community Foundations, Ignite Young Professionals and private donations</t>
  </si>
  <si>
    <t>Agreement signed 12/21/2015 - project completed</t>
  </si>
  <si>
    <t>h</t>
  </si>
  <si>
    <t>Agreement signed 2/10/2015 - project completed</t>
  </si>
  <si>
    <t>Agreement signed 6/19/2014 - project completed</t>
  </si>
  <si>
    <t>Agreement signed 3/2/2015 - project completed</t>
  </si>
  <si>
    <t>f</t>
  </si>
  <si>
    <t>Agreement signed 1/27/2015 - project completed</t>
  </si>
  <si>
    <t>Agreement signed 9/29/2015 - project completed</t>
  </si>
  <si>
    <t>Agreement signed 6/3/2014 - project completed</t>
  </si>
  <si>
    <t>Agreement signed 11/13/2012 - project completed</t>
  </si>
  <si>
    <t>Agreement signed 12/12/2012 - project completed</t>
  </si>
  <si>
    <r>
      <t>Cedar Valley Nature Trail Bridge at McFarlane Park (Black Hawk County Conservation Board)</t>
    </r>
    <r>
      <rPr>
        <vertAlign val="superscript"/>
        <sz val="10"/>
        <rFont val="Arial"/>
        <family val="2"/>
      </rPr>
      <t>e</t>
    </r>
  </si>
  <si>
    <t>e</t>
  </si>
  <si>
    <r>
      <t>Gray's Lake Neighborhood Connecting Trail &amp; SW 14th Quiet Street (City of Des Moines)</t>
    </r>
    <r>
      <rPr>
        <vertAlign val="superscript"/>
        <sz val="10"/>
        <rFont val="Arial"/>
        <family val="2"/>
      </rPr>
      <t>g</t>
    </r>
  </si>
  <si>
    <t>g</t>
  </si>
  <si>
    <r>
      <t>Des Moines River Regional Trail Phase 1 (City of Des Moines)</t>
    </r>
    <r>
      <rPr>
        <vertAlign val="superscript"/>
        <sz val="10"/>
        <rFont val="Arial"/>
        <family val="2"/>
      </rPr>
      <t>c</t>
    </r>
  </si>
  <si>
    <t>c</t>
  </si>
  <si>
    <r>
      <t>Iowa River Corridor Trail Connection - Sand Lake (City of Iowa City)</t>
    </r>
    <r>
      <rPr>
        <vertAlign val="superscript"/>
        <sz val="10"/>
        <rFont val="Arial"/>
        <family val="2"/>
      </rPr>
      <t>c,h</t>
    </r>
  </si>
  <si>
    <t>c,h</t>
  </si>
  <si>
    <r>
      <t>Lewis and Clark Historic Riverfront Trail (City of Sioux City and Iowa DOT)</t>
    </r>
    <r>
      <rPr>
        <vertAlign val="superscript"/>
        <sz val="10"/>
        <rFont val="Arial"/>
        <family val="2"/>
      </rPr>
      <t>c</t>
    </r>
  </si>
  <si>
    <r>
      <t>Pinicon Ridge Trail (Linn County Conservation Board)</t>
    </r>
    <r>
      <rPr>
        <vertAlign val="superscript"/>
        <sz val="10"/>
        <rFont val="Arial"/>
        <family val="2"/>
      </rPr>
      <t>a</t>
    </r>
  </si>
  <si>
    <t>a</t>
  </si>
  <si>
    <r>
      <t>Principal Riverwalk Recreational Trail (city of Des Moines)</t>
    </r>
    <r>
      <rPr>
        <vertAlign val="superscript"/>
        <sz val="10"/>
        <rFont val="Arial"/>
        <family val="2"/>
      </rPr>
      <t>a</t>
    </r>
  </si>
  <si>
    <r>
      <t>Raccoon River Valley Trail Addition--Forest Park to Minburn Trail (Dallas County Conservation Board)</t>
    </r>
    <r>
      <rPr>
        <vertAlign val="superscript"/>
        <sz val="10"/>
        <rFont val="Arial"/>
        <family val="2"/>
      </rPr>
      <t>c</t>
    </r>
  </si>
  <si>
    <r>
      <t>Summerset Trail Flood Repairs (Warren County Conservation Board)</t>
    </r>
    <r>
      <rPr>
        <vertAlign val="superscript"/>
        <sz val="10"/>
        <rFont val="Arial"/>
        <family val="2"/>
      </rPr>
      <t>d</t>
    </r>
  </si>
  <si>
    <t>d</t>
  </si>
  <si>
    <r>
      <t>American Gothic Regional Trail Project (Area 15 Regional Planning Commission)</t>
    </r>
    <r>
      <rPr>
        <vertAlign val="superscript"/>
        <sz val="10"/>
        <rFont val="Arial"/>
        <family val="2"/>
      </rPr>
      <t>a</t>
    </r>
  </si>
  <si>
    <r>
      <t>Crawford County Trail (Crawford County)</t>
    </r>
    <r>
      <rPr>
        <vertAlign val="superscript"/>
        <sz val="10"/>
        <rFont val="Arial"/>
        <family val="2"/>
      </rPr>
      <t>a</t>
    </r>
  </si>
  <si>
    <r>
      <t>Garlock Slough Recreational Trail (City of West Okoboji and Dickinson County Tails Board)</t>
    </r>
    <r>
      <rPr>
        <vertAlign val="superscript"/>
        <sz val="10"/>
        <rFont val="Arial"/>
        <family val="2"/>
      </rPr>
      <t>e</t>
    </r>
  </si>
  <si>
    <r>
      <t>Maquoketa River Water Trail (Jones County)</t>
    </r>
    <r>
      <rPr>
        <vertAlign val="superscript"/>
        <sz val="10"/>
        <rFont val="Arial"/>
        <family val="2"/>
      </rPr>
      <t>a</t>
    </r>
  </si>
  <si>
    <r>
      <t>Principal Riverwalk (Des Moines)</t>
    </r>
    <r>
      <rPr>
        <vertAlign val="superscript"/>
        <sz val="10"/>
        <rFont val="Arial"/>
        <family val="2"/>
      </rPr>
      <t>a</t>
    </r>
  </si>
  <si>
    <r>
      <t>Riverview Recreation Area Expansion (Trailblazers Off Road Club)</t>
    </r>
    <r>
      <rPr>
        <vertAlign val="superscript"/>
        <sz val="10"/>
        <rFont val="Arial"/>
        <family val="2"/>
      </rPr>
      <t>e</t>
    </r>
  </si>
  <si>
    <r>
      <t>Stone State Park Trail (Woodbury County/DNR)</t>
    </r>
    <r>
      <rPr>
        <vertAlign val="superscript"/>
        <sz val="10"/>
        <rFont val="Arial"/>
        <family val="2"/>
      </rPr>
      <t>a</t>
    </r>
  </si>
  <si>
    <r>
      <t>Summerset Trail (Cities of Indianola, Carlisle and Des Moines)</t>
    </r>
    <r>
      <rPr>
        <vertAlign val="superscript"/>
        <sz val="10"/>
        <rFont val="Arial"/>
        <family val="2"/>
      </rPr>
      <t>a</t>
    </r>
  </si>
  <si>
    <r>
      <t>Crawford County Trails (Crawford County)</t>
    </r>
    <r>
      <rPr>
        <vertAlign val="superscript"/>
        <sz val="10"/>
        <rFont val="Arial"/>
        <family val="2"/>
      </rPr>
      <t>a</t>
    </r>
  </si>
  <si>
    <r>
      <t>Fairfield Loop Trail (Fairfield)</t>
    </r>
    <r>
      <rPr>
        <vertAlign val="superscript"/>
        <sz val="10"/>
        <rFont val="Arial"/>
        <family val="2"/>
      </rPr>
      <t>a</t>
    </r>
  </si>
  <si>
    <r>
      <t>Jewell to Ellsworth Trail (Hamilton County Conservation Board)</t>
    </r>
    <r>
      <rPr>
        <vertAlign val="superscript"/>
        <sz val="10"/>
        <rFont val="Arial"/>
        <family val="2"/>
      </rPr>
      <t>a</t>
    </r>
  </si>
  <si>
    <r>
      <t>Mississippi River Trail Upper Scott County (Le Claire)</t>
    </r>
    <r>
      <rPr>
        <vertAlign val="superscript"/>
        <sz val="10"/>
        <rFont val="Arial"/>
        <family val="2"/>
      </rPr>
      <t>c</t>
    </r>
  </si>
  <si>
    <r>
      <t>Des Moines County Recreational Trail - Phase 1 Burlington to Starr's Cave (Des Moines County)</t>
    </r>
    <r>
      <rPr>
        <vertAlign val="superscript"/>
        <sz val="10"/>
        <rFont val="Arial"/>
        <family val="2"/>
      </rPr>
      <t>h</t>
    </r>
  </si>
  <si>
    <t>Agreement signed 2/19/2007 - project completed</t>
  </si>
  <si>
    <r>
      <t>Lakeview OHV Park Upgrades (Dirt Surfers Inc.)</t>
    </r>
    <r>
      <rPr>
        <vertAlign val="superscript"/>
        <sz val="10"/>
        <rFont val="Arial"/>
        <family val="2"/>
      </rPr>
      <t>g</t>
    </r>
  </si>
  <si>
    <r>
      <t>Trail Projects in Wapello County (Wapello County)</t>
    </r>
    <r>
      <rPr>
        <vertAlign val="superscript"/>
        <sz val="10"/>
        <rFont val="Arial"/>
        <family val="2"/>
      </rPr>
      <t>a</t>
    </r>
  </si>
  <si>
    <t>c.  FY 2006 and FY 2008 Funding Rescinded by Local Sponsors - Funding Reallocated to SRT Projects in FY 2010</t>
  </si>
  <si>
    <t>d.  The initial $87,500 is from I-Jobs and the remaining $19,771 from rescinded funds from FY 2008.</t>
  </si>
  <si>
    <t>e.  Funding for 2 Projects Rescinded by Local Sponsors and a $32,543 project underrun - Funding Reallocated to SRT Projects in FY 2014</t>
  </si>
  <si>
    <t>g.  Identifies 2 Project Underruns - Funding Balance Reallocated to SRT Projects in FY 2017</t>
  </si>
  <si>
    <t>The FY 2018 SRT appropriation was for $1,000,000.  The total amount of SRT funding for projects listed in this report is over $1,200,000 as a result of awarding additional funding from previous project underruns.</t>
  </si>
  <si>
    <t xml:space="preserve">FY 2018 Railroad Revolving Loan and Grant Program </t>
  </si>
  <si>
    <t>Construction of approximately 9,800 lineal feet of track with 7 turnouts in order to meet the supply and demand needs of Sterilite</t>
  </si>
  <si>
    <t>$0</t>
  </si>
  <si>
    <t xml:space="preserve">The rehabilitation of the rail line between Emery and Clear Lake, Iowa on the Iowa Traction Railway.  The project consists of replacement of 3.6 mi of rail and will open up Clear Lake, Iowa for purpose of rail served industrail development on the community's east side in close proximity of I-35..  </t>
  </si>
  <si>
    <t>Phase II of the project includes the required earthwork, the addition of 3,300 track feet and a rail scale resulting in 78 additional rail car spots.</t>
  </si>
  <si>
    <t>Pattison Sand Company</t>
  </si>
  <si>
    <t>January 2019</t>
  </si>
  <si>
    <t>4/13/216</t>
  </si>
  <si>
    <t>Complete - remaining funds put back in pot</t>
  </si>
  <si>
    <t xml:space="preserve">FY 2018 - Rebuild Iowa Infrastructure Fund </t>
  </si>
  <si>
    <t>Three in-ground hoists  (partial funding---also see FY16, FY17)</t>
  </si>
  <si>
    <t>Cambus</t>
  </si>
  <si>
    <t>Maintenance facility rehab</t>
  </si>
  <si>
    <t>Humboldt land/construction of transit storage</t>
  </si>
  <si>
    <t>Three in-ground hoists  (partial funding---also see FY16, FY18)</t>
  </si>
  <si>
    <t>Three in-ground hoists  (partial funding---also see FY17, FY18)</t>
  </si>
  <si>
    <t>FY 2019 RIIF - General Aviation Vertical Infrastructure Program</t>
  </si>
  <si>
    <t>Algona Municipal Airport</t>
  </si>
  <si>
    <t>3 Stall Hangar Extension</t>
  </si>
  <si>
    <t>Construct 8 Unit T-Hangar</t>
  </si>
  <si>
    <t>In Design</t>
  </si>
  <si>
    <t>Paint and Repair Hangars</t>
  </si>
  <si>
    <t>Estherville Municipal Airport</t>
  </si>
  <si>
    <t>Hangar Paint and Roof Repairs</t>
  </si>
  <si>
    <t xml:space="preserve">Construct 100x100 Hangar </t>
  </si>
  <si>
    <t>Rehabilitate Hangar Doors</t>
  </si>
  <si>
    <t>Close Out</t>
  </si>
  <si>
    <t>Rehabilitate Hanger Bi-fold Doors</t>
  </si>
  <si>
    <t>Webster City Municipal Airport</t>
  </si>
  <si>
    <t>Terminal Building and Hangar Repairs</t>
  </si>
  <si>
    <t>FY 2019 RIIF - Commercial Service Vertical Infrastructure (CSVI) Projects</t>
  </si>
  <si>
    <t>Signage Improvements</t>
  </si>
  <si>
    <t>South Quadrant Site Imp. Phase 1</t>
  </si>
  <si>
    <t>Relocate Airfield Infrastructure and GA Terminal Renovations</t>
  </si>
  <si>
    <t>Renovate Maintance Facility, Hangars and AFSS Building</t>
  </si>
  <si>
    <t>Boiler Replacement</t>
  </si>
  <si>
    <t>Hangar Repair</t>
  </si>
  <si>
    <t>Hangar and Terminal Improvements</t>
  </si>
  <si>
    <t>Funding reserved for the Iowa City-North Liberty Passenger Rail Conceptual Feasibility Study - Phase 1 (Task C)</t>
  </si>
  <si>
    <t xml:space="preserve">FY 2019 Railroad Revolving Loan and Grant Program </t>
  </si>
  <si>
    <t xml:space="preserve">Heartland Goodwill </t>
  </si>
  <si>
    <t>Goodwill of the Heartland has contract to package vegetable oil for the USDA international and domestic food aid program – rail best way to transport these goods and are building a rail spur to connect to IAIS.  (IAIS)</t>
  </si>
  <si>
    <t>Reconstruction of switches and track re-configuration along the Cedar River due to installation and impacts from the Cedar River flood control system being built to better protect Quaker Oats facility.</t>
  </si>
  <si>
    <t>EDA/City Match</t>
  </si>
  <si>
    <t>Phase III, which is a continuation of phase II by adding an additional 1,800 feet of track to the previously installed 3,330 feet of track adding an additional 78 rail car spots and a rail scale.</t>
  </si>
  <si>
    <t>Farmers Feed and Grain Company</t>
  </si>
  <si>
    <t>Rehabilitation of track and sidings at their grain elevator site.  The track is old and in poor condition.  Elevator owners want to re-connect it to CP mainline</t>
  </si>
  <si>
    <t>Keokuk Junction Railway</t>
  </si>
  <si>
    <t xml:space="preserve">Surfacing and tie replacement of a mainline switch along with surfacing and tie replacement of two heavily utilized yard tracks in Keokuk. </t>
  </si>
  <si>
    <t>11/20/2018</t>
  </si>
  <si>
    <t>8/13/2018</t>
  </si>
  <si>
    <t>11/27/18</t>
  </si>
  <si>
    <t>Complete -  (remaing funds back in pot)</t>
  </si>
  <si>
    <t>Cedar Valley Nature Trail Wolf Creek Bridge Replacement (Black Hawk County Conservation Board)</t>
  </si>
  <si>
    <t>State Recreational Trail (SRT) Fund, Regional Transportation Alternative funds and local fundraising</t>
  </si>
  <si>
    <t>Connecting Fort Madison! Phase 3-Community Hospital Connector (Fort Madison)</t>
  </si>
  <si>
    <t>State Recreational Trail (SRT) Fund, Regional Transportation Alternative funds and Wellmark Foundation Large Match Grant</t>
  </si>
  <si>
    <t>Davis County Regional Trail Construction-Phase 3 (Davis County and Davis County Trails Council)</t>
  </si>
  <si>
    <t>State Recreational Trail (SRT) Fund, Wellmark Foundation, DNR REAP City Park and Open Spaces and Davis County Trails Council</t>
  </si>
  <si>
    <t>Heart of Iowa Nature Trail-Slater to Huxley Hard Surfacing and Trail Improvements (Story County Conservation Board)</t>
  </si>
  <si>
    <t>State Recreational Trail (SRT) Fund, Regional Transportation Alternative funds and Story County Conservation</t>
  </si>
  <si>
    <t>Lake Belva Deer Area Trail-Phase 3 (Keokuk County and Keokuk County Highway Department)</t>
  </si>
  <si>
    <t>State Recreational Trail (SRT) Fund and Regional Transportation Alternative funds</t>
  </si>
  <si>
    <t>Agreement signed 2/1/2018 - development in process</t>
  </si>
  <si>
    <t>Agreement signed 3/19/2018- development in process</t>
  </si>
  <si>
    <t>Agreement signed 1/18/2017 - project completed</t>
  </si>
  <si>
    <t>Agreement signed 3/13/17 - development in process</t>
  </si>
  <si>
    <t>Agreement signed 2/12/2016 - project completed</t>
  </si>
  <si>
    <t>Agreement signed 3/14/2016 - project completed</t>
  </si>
  <si>
    <t>i</t>
  </si>
  <si>
    <t>Agreement signed 12/14/2014 - project completed</t>
  </si>
  <si>
    <t>Agreement signed 1/6/2015 - project completed</t>
  </si>
  <si>
    <t>Agreement signed 8/31/2015 -project completed</t>
  </si>
  <si>
    <t>Agreement signed 7/11/2013 - project completed</t>
  </si>
  <si>
    <r>
      <t>Bluff Creek OHV Park Development Plan (Iowa DNR)</t>
    </r>
    <r>
      <rPr>
        <vertAlign val="superscript"/>
        <sz val="10"/>
        <rFont val="Arial"/>
        <family val="2"/>
      </rPr>
      <t>i</t>
    </r>
  </si>
  <si>
    <t>Agreement signed 5/05/2012 - project completed</t>
  </si>
  <si>
    <r>
      <t xml:space="preserve">Allamakee County Mississippi River Bike Trail (Allamakee County and Allamakee County Economic Development) </t>
    </r>
    <r>
      <rPr>
        <vertAlign val="superscript"/>
        <sz val="10"/>
        <rFont val="Arial"/>
        <family val="2"/>
      </rPr>
      <t>h</t>
    </r>
  </si>
  <si>
    <t>Agreement signed 3/9/2009 - project completed</t>
  </si>
  <si>
    <t>Agreement signed 9/5/2007 - project completed</t>
  </si>
  <si>
    <t>Agreement signed 1/12/2010 - project completed</t>
  </si>
  <si>
    <t>a.  Direct Appropriation from Iowa Legislature</t>
  </si>
  <si>
    <t>b.  Funds obligated per Department of Transportation Commission Order</t>
  </si>
  <si>
    <t>f.   Identifies 2 Projects funded through $1 million existing historic trail bridges allocation that was part of the FY 2015 appropriation</t>
  </si>
  <si>
    <t>h.  Identifies 4 Project Underruns - Funding Balance Reallocated to SRT Projects in FY 2018 (includes underrun for 2010 Allamakee Co. project that was included in error)</t>
  </si>
  <si>
    <t>i.   Identifies 5 Project Underruns - Funding Balance Reallocated to SRT Projects in FY 2019 (total underun balance applied adjusted for amount included in FY 2018 in error)</t>
  </si>
  <si>
    <t>The FY 2019 SRT appropriation was for $1,000,000.  The total amount of SRT funding for projects listed in this report is over $1,300,000 as a result of awarding additional funding from previous project underruns.</t>
  </si>
  <si>
    <t xml:space="preserve">FY 2019 - Rebuild Iowa Infrastructure Fund </t>
  </si>
  <si>
    <t>Bus washer and HVAC system</t>
  </si>
  <si>
    <t>Update electrical system</t>
  </si>
  <si>
    <t>Earlville new bus storage facility</t>
  </si>
  <si>
    <t>Security cameras and vehicle fuel system</t>
  </si>
  <si>
    <t>Ottumwa bus storage facility (partial funding --also see FY12, FY14, FY17, FY18)</t>
  </si>
  <si>
    <t>Ottumwa bus storage facility (partial funding --also see FY12, FY14, FY17,  FY19)</t>
  </si>
  <si>
    <t>Ottumwa bus storage facility (partial funding --also see FY12, FY 14, FY18, FY19)</t>
  </si>
  <si>
    <t>Ottumwa bus storage facility (partial funding --also see FY12, FY17, FY18, FY19)</t>
  </si>
  <si>
    <t>Ottumwa bus storage facility (partial funding --also see FY14, FY17, FY18, FY19)</t>
  </si>
  <si>
    <t>Federal Transit Funds 
Local Funds</t>
  </si>
  <si>
    <t>FY 2020 RIIF - General Aviation Vertical Infrastructure Program</t>
  </si>
  <si>
    <t>Terminal Building Improvements</t>
  </si>
  <si>
    <t>Hangar Rehabilitation</t>
  </si>
  <si>
    <t>Knoxville Municipal Airport</t>
  </si>
  <si>
    <t>Forest City Municipal Airport</t>
  </si>
  <si>
    <t>Hangar Building</t>
  </si>
  <si>
    <t>Shenandoah Regional Airport</t>
  </si>
  <si>
    <t xml:space="preserve">Construct 6 Unit T-Hangar  </t>
  </si>
  <si>
    <t>Fuel Facility Expansion</t>
  </si>
  <si>
    <t>New Fuel Facility</t>
  </si>
  <si>
    <t>Harlan Municipal Airport</t>
  </si>
  <si>
    <t>Install Hangar Doors</t>
  </si>
  <si>
    <t>Construct New Hangar</t>
  </si>
  <si>
    <t>FY 2020 RIIF - Commercial Service Vertical Infrastructure (CSVI) Projects</t>
  </si>
  <si>
    <t>Burlington-Southeast Iowa Regional Airport Authority</t>
  </si>
  <si>
    <t>Terminal Upgrades</t>
  </si>
  <si>
    <t>Cedar Rapids Airport Commission</t>
  </si>
  <si>
    <t>Air Cargo Facility</t>
  </si>
  <si>
    <t>Des Moines Airport Authority</t>
  </si>
  <si>
    <t xml:space="preserve">South Quadrant FBO Site Development </t>
  </si>
  <si>
    <t>Dubuque Regional Airport Commission</t>
  </si>
  <si>
    <t>Fort Dodge Airport Commission</t>
  </si>
  <si>
    <t>Renovate Hangars and AFSS Building, Construct Hangar A and IT Room</t>
  </si>
  <si>
    <t>Mason City Airport Commission</t>
  </si>
  <si>
    <t>Boiler Replacement and roadway lighting</t>
  </si>
  <si>
    <t>Terminal and Hangar Repair</t>
  </si>
  <si>
    <t>State Recreational Trail (SRT) Fund and local funds</t>
  </si>
  <si>
    <t>Iowa River Trail from Steamboat Rock to Edgington Avenue Paving (Hardin County)</t>
  </si>
  <si>
    <t>Heart of Iowa Nature Trail Paving from 560th Avenue to South Skunk River Bridge (Story County Conservation)</t>
  </si>
  <si>
    <t>State Recreational Trail (SRT) Fund, Regional Transportation Alternative funds, local matching funds</t>
  </si>
  <si>
    <t>Tatonka Ska Trace Rail Trail Phase III(a) (Dickinson County)</t>
  </si>
  <si>
    <t>State Recreational Trail (SRT) Fund, Regional Transportation Alternative funds, in-kind easement value and Dickinson County Trails Board development funds</t>
  </si>
  <si>
    <t>Agreement signed 12/27/2017 - project completed</t>
  </si>
  <si>
    <t>Agreement signed 9/21/2015 - project completed</t>
  </si>
  <si>
    <t>Agreement signed 7/30/2013 - project completed</t>
  </si>
  <si>
    <t>Agreement signed 3/24/2014 - project completed</t>
  </si>
  <si>
    <t>Agreement signed 9/16/2014 - project completed</t>
  </si>
  <si>
    <t>The FY 2020 SRT appropriation was for $1,500,000.  The total amount of SRT funding for projects listed in this report is $1,500,000.</t>
  </si>
  <si>
    <t xml:space="preserve">FY 2020 Railroad Revolving Loan and Grant Program </t>
  </si>
  <si>
    <t>TrinityRail</t>
  </si>
  <si>
    <t>The proposed project will construct a loop track for railcar cleaning and maintenance in the Butler Logistics park.  Iowa Northern will serve the site.  Project will create 263 new jobs.</t>
  </si>
  <si>
    <t>Fall 2022</t>
  </si>
  <si>
    <t>Ottumwa/BJRY Rail Port Relocation Study</t>
  </si>
  <si>
    <t>The City of Ottumwa has proposed to do a study seeking to determine the feasibility and potential costs associated with relocating- and potentially expanding the transload facility to a different location outside of the riverfront redevelopment area.</t>
  </si>
  <si>
    <t>City Match</t>
  </si>
  <si>
    <t>Sioux City 27 Flags Study</t>
  </si>
  <si>
    <t xml:space="preserve">The purpose of this study is to plan for the future of rail service in the Southbridge Business Park, which includes land currently owned by the City.  </t>
  </si>
  <si>
    <t>Agri Trading</t>
  </si>
  <si>
    <t>The project will build track for a new transload facility allowing additional rail to truck movement in and out of the area. UP will serve the site.  Project will create 30 new jobs.</t>
  </si>
  <si>
    <t>Pattison Sand Company Phase II</t>
  </si>
  <si>
    <t xml:space="preserve">Complete </t>
  </si>
  <si>
    <t>4/16/2019</t>
  </si>
  <si>
    <t>Project complete - remaining funds back in pot.</t>
  </si>
  <si>
    <t xml:space="preserve">Project complete </t>
  </si>
  <si>
    <t>Project in process - extensive project, extension was granted, Federal Funding obtained</t>
  </si>
  <si>
    <t xml:space="preserve">Completed </t>
  </si>
  <si>
    <t>Study Completed - remaining funds put back in pot</t>
  </si>
  <si>
    <t>Funding reserved for the Iowa City-North Liberty Passenger Rail Conceptual Feasibility Study - Phase 1 (Special Survey)</t>
  </si>
  <si>
    <t>CRANDIC</t>
  </si>
  <si>
    <t>Funding reserved for the Ft. Madison Station Project</t>
  </si>
  <si>
    <t>Amtrak, TE Funds &amp; City</t>
  </si>
  <si>
    <t xml:space="preserve">FY 2020 - Rebuild Iowa Infrastructure Fund </t>
  </si>
  <si>
    <t>New HVAC system</t>
  </si>
  <si>
    <t>Awarded 7-1-2019</t>
  </si>
  <si>
    <t>Est. 7/8/21</t>
  </si>
  <si>
    <t>Phase II Transfer Center</t>
  </si>
  <si>
    <t>Renovated Transit maintenance/storage facility</t>
  </si>
  <si>
    <t>New bus storage and adminstrative facility (Benton County) (partial funding---also see FY18, FY19)</t>
  </si>
  <si>
    <t>New bus storage/vehicle wash facility</t>
  </si>
  <si>
    <t>Funds avaiable to reprogram to other projects</t>
  </si>
  <si>
    <t>Project canceled</t>
  </si>
  <si>
    <t>New bus storage and adminstrative facility (Benton County) (partial funding---also see FY18, FY20)</t>
  </si>
  <si>
    <t>New bus storage and adminstrative facility (Benton County) (partial funding---also see FY2019, FY20)</t>
  </si>
  <si>
    <t>Flint River Trail - Bluff Road Connector (Burlington)</t>
  </si>
  <si>
    <t>State Recreational Trail (SRT) Fund, Regional Transportation Alternative funds, Wellmark Foundation, local matching funds</t>
  </si>
  <si>
    <t>High Trestle Trail Extension to Oralabor Road (Ankeny)</t>
  </si>
  <si>
    <t>Agreement signed 9/01/2020 - development in process</t>
  </si>
  <si>
    <t>Little River Scenic Pathway - Phase I (Decatur County Conservation Board)</t>
  </si>
  <si>
    <t>Agreement signed 11/20/2020 - development in process</t>
  </si>
  <si>
    <t>State Recreational Trail (SRT) Fund, Regional Transportation Alternative funds, Wellmark MATCH grant, South Central Iowa Community Foundation</t>
  </si>
  <si>
    <t>Raccoon River Valley Trail to High Trestle Trail Connector Phase IV Construction (Dallas County Conservation Board)</t>
  </si>
  <si>
    <t>Agreement signed 11/03/2020 - development in process</t>
  </si>
  <si>
    <t>State Recreational Trail (SRT) Fund, Federal Recreational Trail (FRT) funds, local matching funds</t>
  </si>
  <si>
    <t>Tatonka Ska Trace Trail Phase III(c) (Dickinson County)</t>
  </si>
  <si>
    <t>Agreement signed 12/15/2020 - development in process</t>
  </si>
  <si>
    <t>State Recreational Trail (SRT) Fund, Imagine Iowa Great Lakes, Dallas County Trails Board devleopment funds, land donation</t>
  </si>
  <si>
    <t>Agreement signed 8/13/2020-development in process</t>
  </si>
  <si>
    <t>Agreement signed 12/15/2020-development in process</t>
  </si>
  <si>
    <t>State Recreational Trail (SRT) Fund, Regional Transportation Alternative funds, Federal Recreational Trail (FRT) funds, local funds, Hardin County Commission</t>
  </si>
  <si>
    <t>Agreement signed 2/17/2020 - development in process</t>
  </si>
  <si>
    <t>Agreement signed 2/3/2020 - development in process</t>
  </si>
  <si>
    <t>Agreement signed 4/01/2019 - development in process</t>
  </si>
  <si>
    <t>Agreement signed 11/28/2018 - project completed</t>
  </si>
  <si>
    <t>Agreement signed 12/20/2018 - development in process</t>
  </si>
  <si>
    <t>Agreement signed 1/16/2018 - project completed</t>
  </si>
  <si>
    <t>Agreement signed 5/18/17 - project completed</t>
  </si>
  <si>
    <t>j</t>
  </si>
  <si>
    <t>j.   Following 2015 project completion, remaining $46,645 funding balance added to 2016 Linn County Hoover Trail "The Missing Link" project with adjacent scope.</t>
  </si>
  <si>
    <t>The FY 2021 SRT appropriation was for $1,000,000.  The total amount of SRT funding for projects listed in this report is $1,000,000.</t>
  </si>
  <si>
    <t>FY 2021 RIIF - General Aviation Vertical Infrastructure Program</t>
  </si>
  <si>
    <t>2 Stall Hangar Extension</t>
  </si>
  <si>
    <t>Hangar Upgrade</t>
  </si>
  <si>
    <t>Terminal Building Rehabilitation Project</t>
  </si>
  <si>
    <t>Replace Bi-Fold Hangar Door</t>
  </si>
  <si>
    <t>Hangar Demolition</t>
  </si>
  <si>
    <t>Ankeny Regional Airport</t>
  </si>
  <si>
    <t>Terminal Hangar Bi-Fold Door Replacement</t>
  </si>
  <si>
    <t>Install Bi-Fold Doors</t>
  </si>
  <si>
    <t>Fuel Pump and Dispenser Improvement</t>
  </si>
  <si>
    <t>Vinton Veterans Municipal Airport</t>
  </si>
  <si>
    <t>T-Hangar Drainage Improvement</t>
  </si>
  <si>
    <t>Snow Removal Equipment Building Addition</t>
  </si>
  <si>
    <t>Cancelled</t>
  </si>
  <si>
    <t>FY 2021 RIIF - Commercial Service Vertical Infrastructure (CSVI) Projects</t>
  </si>
  <si>
    <t>Des Moines International Airport</t>
  </si>
  <si>
    <t>Parking Garage Addition</t>
  </si>
  <si>
    <t>Dubuque Regional Airport</t>
  </si>
  <si>
    <t>Fort Dodge Regional Airport</t>
  </si>
  <si>
    <t>Terminal Exterior Renovation, Renovate SRE Building, Hangar Insulation, Hangar A Construction</t>
  </si>
  <si>
    <t>Mason City Municipal Airport</t>
  </si>
  <si>
    <t>Replace Entrance Road Lighting</t>
  </si>
  <si>
    <t>Sioux Gateway Airport</t>
  </si>
  <si>
    <t>Terminal and Hangar Improvements</t>
  </si>
  <si>
    <t>Southeast Iowa Regional Airport</t>
  </si>
  <si>
    <t>The Eastern Iowa Airport</t>
  </si>
  <si>
    <t xml:space="preserve">Cargo Logistics Facility </t>
  </si>
  <si>
    <t>Waterloo Regional Airport</t>
  </si>
  <si>
    <t xml:space="preserve">FY 2021 Railroad Revolving Loan and Grant Program </t>
  </si>
  <si>
    <t>CRANDIC - AW 2235</t>
  </si>
  <si>
    <t xml:space="preserve">The proposed project is for construction of industry lead tracks and industry tracks to support the competitive shipment of their product in the Cedar Rapids area.  </t>
  </si>
  <si>
    <t>Spring 2023</t>
  </si>
  <si>
    <t>BJRY Passing Track</t>
  </si>
  <si>
    <t>The project will construct 1,300 feet of rail that will serve as a relocated passing track on the BJRY mainline.  This project will increase efficiency and capacity of BJRY’s operations.</t>
  </si>
  <si>
    <t>IANR Bridge Replacement</t>
  </si>
  <si>
    <t xml:space="preserve">IANR is the applicant. IANR recently entered into a long term operation and maintenance agreement with the Union Pacific Railroad (April 2019).  IANR has assumed all maintenance of the line. One of the main areas of focus on the line is the Railroad bridge in Waterloo, Iowa.  This bridge can no longer hold 286# railcars, and is in need of replacement.  </t>
  </si>
  <si>
    <t>Merchants</t>
  </si>
  <si>
    <t>The proposed study is to plan for future rail service on a site known as the Gerdau site as a railport in Dallas County, Iowa.  This study will determine potential developmental and startup costs, spur expansion and addition options, site design and engineering as well as determine options for future direction of rail yard services and capabilities of expansion and property acquisition.  Site currently has a rail spur that connects to the IAIS mainline.</t>
  </si>
  <si>
    <t>Summer 2022</t>
  </si>
  <si>
    <t>River Cities Business Park Rail Spur</t>
  </si>
  <si>
    <t>This planning study will evaluate the need and ability to create a rail spur that will connect River City Management’s properties from Davenport to neighboring Eldridge, Iowa.  At one point, CP served the site, however mainline connections were disconnected.  River Cities is again interested in connecting these two properties via a rail spur and want to conduct a study to see if the two properties can accommodate additional rail spurs and again be served by CP.</t>
  </si>
  <si>
    <t>Western Iowa Energy</t>
  </si>
  <si>
    <t>This project is adding track capacity and track infrastructure to Western Iowa Energy’s existing facility in Wall Lake, IA.  The rail expansion involves a series of storage tracks at the end of the current spur.  The existing spur is currently inadequate for outbound product.</t>
  </si>
  <si>
    <t>Complete- remaining funds put back in pot.</t>
  </si>
  <si>
    <t>Winter 2021</t>
  </si>
  <si>
    <t xml:space="preserve">FY 2021 - Rebuild Iowa Infrastructure Fund </t>
  </si>
  <si>
    <t>New HVAC system (Phase 2)</t>
  </si>
  <si>
    <t>Awarded 7-1-2020</t>
  </si>
  <si>
    <t>Remodel bus storage and administrative facility (partial funding--also see FY18)</t>
  </si>
  <si>
    <t>Region 16</t>
  </si>
  <si>
    <t>West Burlington SEIBUS vehicle storage site (partial funding--also see FY20)</t>
  </si>
  <si>
    <t>West Burlington SEIBUS vehicle storage site (partial funding--also see FY21)</t>
  </si>
  <si>
    <t>Remodel bus storage and administrative facility (partial funding--also see FY21)</t>
  </si>
  <si>
    <t>Awarded 7/1/2020</t>
  </si>
  <si>
    <t>Est 7/1/2022</t>
  </si>
  <si>
    <t>FY 2022 RIIF - General Aviation Vertical Infrastructure Program</t>
  </si>
  <si>
    <t>Winterset Municipal Airport</t>
  </si>
  <si>
    <t>Fuel Farm Replacement</t>
  </si>
  <si>
    <t>Construct Equipment Storage Building</t>
  </si>
  <si>
    <t>Fuel System Repair and Modifications</t>
  </si>
  <si>
    <t>Construct Two Unit Box Hangar</t>
  </si>
  <si>
    <t>Replace Hangar Door</t>
  </si>
  <si>
    <t>Replace Hangar Doors</t>
  </si>
  <si>
    <t>Sac City Municipal Airport</t>
  </si>
  <si>
    <t>Mount Ayr Municipal Airport</t>
  </si>
  <si>
    <t>Sheldon Regional Airport</t>
  </si>
  <si>
    <t>Fuel System Improvements</t>
  </si>
  <si>
    <t>Jefferson Municipal Airport</t>
  </si>
  <si>
    <t>Fort Madison Municipal Airport</t>
  </si>
  <si>
    <t>Hangar Exterior Improvements</t>
  </si>
  <si>
    <t>FY 2022 RIIF - Commercial Service Vertical Infrastructure (CSVI) Projects</t>
  </si>
  <si>
    <t>Generator Relocation, Fuel System Improvements, and Equipment Lift</t>
  </si>
  <si>
    <t>Construct Hangars</t>
  </si>
  <si>
    <t>Construct Hangar and Terminal Improvements</t>
  </si>
  <si>
    <t>Equipment Storage Facility Improvement</t>
  </si>
  <si>
    <t>Terminal, Maintenance building and Hangar Rehabilitation</t>
  </si>
  <si>
    <t>June 2022</t>
  </si>
  <si>
    <t xml:space="preserve">FY 2022 Railroad Revolving Loan and Grant Program </t>
  </si>
  <si>
    <t>Oskaloosa Planning Study</t>
  </si>
  <si>
    <t xml:space="preserve">Planning Study seeks to develop approximately 29 acres of land into a railport/transload facility. </t>
  </si>
  <si>
    <t xml:space="preserve">Agreement under development.  </t>
  </si>
  <si>
    <t>BSVRR Harrison-Meridian Rail Rehab</t>
  </si>
  <si>
    <t>Project is to remove and replace all ties from Harrison St. to 650 feet east of Meridian St. and construct a dead-end siding east of the existing siding for additional storage and switching capabilities.</t>
  </si>
  <si>
    <t>Ten-D Merchants and UP</t>
  </si>
  <si>
    <t>Project is adding 5,453ft of new rail and replace/upgrade approximately 8,500ft of existing track to make it more accessible.  Also add market-needed yard, services and storage options.</t>
  </si>
  <si>
    <t>Charles City Transload</t>
  </si>
  <si>
    <t>The Charles City Terminal will re-purpose a plant as a railcar-truck transload center for trans-shipment of propane, bio-renewables and specialized fuels. The rail transload site will have direct access to the CP and CN rail systems.</t>
  </si>
  <si>
    <t>Sioux City - Cold Link Logistics</t>
  </si>
  <si>
    <t>Funds are being sought to support the establishment of a new cold storage industrial facility by Cold Link Logistics in Sioux City, Iowa. This project will have a large economic impact on Sioux City and the entire NW area of Iowa as it will provide critical support services for many area food processors.  Currently, many processors are shipping product out of state for storage.  The establishment of additional cold storage capacity in Sioux City will reduce transportation costs for Iowa companies and keep these additional dollars in Iowa.</t>
  </si>
  <si>
    <t xml:space="preserve">Pending Commission approval  </t>
  </si>
  <si>
    <t>Pattison Sand - CP Unit Train Expansion</t>
  </si>
  <si>
    <t xml:space="preserve">The proejct will construct rail to add an additional 30 railcar spots in their yard as part of their long-term expansion plans.  
</t>
  </si>
  <si>
    <t>Wabash Cannonball LLC</t>
  </si>
  <si>
    <t>Company is building a plant to convert locally produced agricultural feedstock into renewable fuels. The rail improvement will be used to connect the plant to the existing public rail facilities in Clinton, IA. These rail facilities will be used to both receive the agricultural feedstock as well as to deliver the renewable diesel to eventual markets.</t>
  </si>
  <si>
    <t>Project in Process, should be completed in early 2022.</t>
  </si>
  <si>
    <t>Spring 2022</t>
  </si>
  <si>
    <t>6/17/2021</t>
  </si>
  <si>
    <t xml:space="preserve">Withdrawn
</t>
  </si>
  <si>
    <t>Fall/Winter 2022</t>
  </si>
  <si>
    <t>3/10/2020</t>
  </si>
  <si>
    <t>12/13/2021</t>
  </si>
  <si>
    <t>Complete - remaining funds back in pot</t>
  </si>
  <si>
    <t>5/4/2021</t>
  </si>
  <si>
    <t>May 2022</t>
  </si>
  <si>
    <t>KJRY Rail network Improvements</t>
  </si>
  <si>
    <t xml:space="preserve">FY 2022 - Rebuild Iowa Infrastructure Fund </t>
  </si>
  <si>
    <t>22587-00001746</t>
  </si>
  <si>
    <t>West Burlington SEIBUS vehicle storage site</t>
  </si>
  <si>
    <t>Contract Awarded 9/15/2021</t>
  </si>
  <si>
    <t>21513-00001222</t>
  </si>
  <si>
    <t>New HVAC System</t>
  </si>
  <si>
    <t>CNTRT-00003447</t>
  </si>
  <si>
    <t>Wash County Minibus Admin and Storage</t>
  </si>
  <si>
    <t>CNTRT-00003449</t>
  </si>
  <si>
    <t>CR Transit Fleet Maintenance facility</t>
  </si>
  <si>
    <t>CNTRT-00003450</t>
  </si>
  <si>
    <t>Replace Sliding Doors</t>
  </si>
  <si>
    <t>CNTRT-00003445</t>
  </si>
  <si>
    <t>Rehabilitate existing office building</t>
  </si>
  <si>
    <t>Awarded 4/19/2021</t>
  </si>
  <si>
    <t>Est.7/1/22</t>
  </si>
  <si>
    <t>Est. 08/16/22</t>
  </si>
  <si>
    <t>Grant Wood Trail - Paving Waldo's Rock to Oxley Road (Linn County Conservation Board)</t>
  </si>
  <si>
    <t>State Recreational Trail (SRT) Fund, local matching funds</t>
  </si>
  <si>
    <t>Heart of Iowa Nature Trail - Paving Skunk River Bridge to 610th Avenue (Story County Conservation Board)</t>
  </si>
  <si>
    <t>State Recreational Trail (SRT) Fund, Regional Iowa's Transportation Alternatives Program (Iowa's TAP) funds, local matching funds</t>
  </si>
  <si>
    <t>Keokuk Riverfront Trail (Keokuk)</t>
  </si>
  <si>
    <t>State Recreational Trail (SRT) Fund, Regional Iowa's Transportation Alternative Program (Iowa's TAP) funds, Wellmark Foundation, Keokuk Parks foundation funds, local matching funds</t>
  </si>
  <si>
    <t>Raccoon River Valley Trail to High Trestle Trail Connector - S Avenue to Iowa 210 (Dallas County Conservation Board)</t>
  </si>
  <si>
    <t>State Recreational Trail (SRT) Fund, Iowa DNR REAP funds, local matching funds</t>
  </si>
  <si>
    <t>Raccoon River Valley Trail to High Trestle Trail Connector Phase III Construction (Dallas County Conservation Board)</t>
  </si>
  <si>
    <t>Agreement signed 9/26/2017- development in process</t>
  </si>
  <si>
    <r>
      <t>Hospital Connector Trail Bridge (Manning)</t>
    </r>
    <r>
      <rPr>
        <vertAlign val="superscript"/>
        <sz val="10"/>
        <rFont val="Arial"/>
        <family val="2"/>
      </rPr>
      <t>h</t>
    </r>
  </si>
  <si>
    <r>
      <t>Great River Road Bike Lane (Louisa County Secondary Roads)</t>
    </r>
    <r>
      <rPr>
        <vertAlign val="superscript"/>
        <sz val="10"/>
        <rFont val="Arial"/>
        <family val="2"/>
      </rPr>
      <t>i</t>
    </r>
  </si>
  <si>
    <r>
      <t>Jurgensen Bridge Refurbishment (Winterset and Winterset Municipal Utility)</t>
    </r>
    <r>
      <rPr>
        <vertAlign val="superscript"/>
        <sz val="10"/>
        <rFont val="Arial"/>
        <family val="2"/>
      </rPr>
      <t>f</t>
    </r>
  </si>
  <si>
    <r>
      <t>Lake Path Trail/JewEllsworth Trail Segment (Hamilton County Conservation Board)</t>
    </r>
    <r>
      <rPr>
        <vertAlign val="superscript"/>
        <sz val="10"/>
        <rFont val="Arial"/>
        <family val="2"/>
      </rPr>
      <t>i</t>
    </r>
  </si>
  <si>
    <r>
      <t>Mississippi River Trail - Pikes Peak Road to Guttenberg (Clayton County)</t>
    </r>
    <r>
      <rPr>
        <vertAlign val="superscript"/>
        <sz val="10"/>
        <rFont val="Arial"/>
        <family val="2"/>
      </rPr>
      <t>i</t>
    </r>
  </si>
  <si>
    <r>
      <t>SW 5th (Jackson) Street Bridge Rehabilitation (City of Des Moines)</t>
    </r>
    <r>
      <rPr>
        <vertAlign val="superscript"/>
        <sz val="10"/>
        <rFont val="Arial"/>
        <family val="2"/>
      </rPr>
      <t>f</t>
    </r>
  </si>
  <si>
    <r>
      <t>Cemar Trail - Phase 2 (Cedar Rapids)</t>
    </r>
    <r>
      <rPr>
        <vertAlign val="superscript"/>
        <sz val="10"/>
        <rFont val="Arial"/>
        <family val="2"/>
      </rPr>
      <t>i</t>
    </r>
    <r>
      <rPr>
        <sz val="10"/>
        <rFont val="Arial"/>
        <family val="2"/>
      </rPr>
      <t xml:space="preserve">  </t>
    </r>
  </si>
  <si>
    <t>The FY 2022 SRT appropriation was for $1,500,000.  The total amount of SRT funding for projects listed in this report is $1,497,675.</t>
  </si>
  <si>
    <t>Agreement signed 2/17/2019 - project completed</t>
  </si>
  <si>
    <t>Agreement signed 10/30/2019 - project completed</t>
  </si>
  <si>
    <t>Agreement signed 3/2/2017 - project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</si>
</sst>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409]* #,##0_);_([$$-409]* \(#,##0\);_([$$-409]* &quot;-&quot;??_);_(@_)"/>
    <numFmt numFmtId="168" formatCode="[$$-409]#,##0_);\([$$-409]#,##0\)"/>
    <numFmt numFmtId="169" formatCode="_(&quot;$&quot;* #,##0.00_);_(&quot;$&quot;* \(#,##0.00\);_(&quot;$&quot;* &quot;-&quot;_);_(@_)"/>
    <numFmt numFmtId="170" formatCode="_(* #,##0_);_(* \(#,##0\);_(* &quot;-&quot;??_);_(@_)"/>
    <numFmt numFmtId="171" formatCode="mm/dd/yy;@"/>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sz val="12"/>
      <name val="Arial"/>
      <family val="2"/>
    </font>
    <font>
      <sz val="10"/>
      <color indexed="8"/>
      <name val="Arial"/>
      <family val="2"/>
    </font>
    <font>
      <sz val="10"/>
      <color rgb="FF000000"/>
      <name val="Arial"/>
      <family val="2"/>
    </font>
    <font>
      <b/>
      <sz val="16"/>
      <name val="Arial"/>
      <family val="2"/>
    </font>
    <font>
      <strike/>
      <sz val="12"/>
      <name val="Arial"/>
      <family val="2"/>
    </font>
    <font>
      <b/>
      <sz val="14"/>
      <name val="Arial"/>
      <family val="2"/>
    </font>
    <font>
      <sz val="12"/>
      <name val="Arial"/>
    </font>
    <font>
      <b/>
      <sz val="11"/>
      <color theme="1"/>
      <name val="Calibri"/>
      <family val="2"/>
      <scheme val="minor"/>
    </font>
    <font>
      <sz val="18"/>
      <name val="Arial"/>
      <family val="2"/>
    </font>
    <font>
      <b/>
      <sz val="12"/>
      <color rgb="FF00B050"/>
      <name val="Arial"/>
      <family val="2"/>
    </font>
    <font>
      <sz val="12"/>
      <color rgb="FF00B050"/>
      <name val="Arial"/>
      <family val="2"/>
    </font>
    <font>
      <sz val="11"/>
      <name val="Calibri"/>
      <family val="2"/>
      <scheme val="minor"/>
    </font>
    <font>
      <sz val="9"/>
      <color rgb="FFC00000"/>
      <name val="Arial"/>
      <family val="2"/>
    </font>
    <font>
      <sz val="8"/>
      <color rgb="FFC00000"/>
      <name val="Arial"/>
      <family val="2"/>
    </font>
    <font>
      <b/>
      <strike/>
      <sz val="12"/>
      <name val="Arial"/>
      <family val="2"/>
    </font>
    <font>
      <vertAlign val="superscript"/>
      <sz val="10"/>
      <color indexed="8"/>
      <name val="Arial"/>
      <family val="2"/>
    </font>
    <font>
      <vertAlign val="superscript"/>
      <sz val="10"/>
      <name val="Arial"/>
      <family val="2"/>
    </font>
    <font>
      <sz val="10"/>
      <color theme="0" tint="-0.499984740745262"/>
      <name val="Arial"/>
      <family val="2"/>
    </font>
    <font>
      <sz val="12"/>
      <color theme="1"/>
      <name val="Arial"/>
      <family val="2"/>
    </font>
    <font>
      <sz val="11"/>
      <color theme="1"/>
      <name val="Calibri"/>
      <family val="2"/>
    </font>
    <font>
      <sz val="11"/>
      <name val="Arial"/>
      <family val="2"/>
    </font>
    <font>
      <b/>
      <vertAlign val="superscript"/>
      <sz val="10"/>
      <name val="Arial"/>
      <family val="2"/>
    </font>
    <font>
      <sz val="12"/>
      <name val="Calibri"/>
      <family val="2"/>
    </font>
    <font>
      <sz val="12"/>
      <color theme="1"/>
      <name val="Calibri"/>
      <family val="2"/>
    </font>
    <font>
      <sz val="10"/>
      <name val="Calibri"/>
      <family val="2"/>
      <scheme val="minor"/>
    </font>
    <font>
      <sz val="10"/>
      <color theme="1"/>
      <name val="Calibri"/>
      <family val="2"/>
      <scheme val="minor"/>
    </font>
    <font>
      <sz val="10"/>
      <color rgb="FF000000"/>
      <name val="PT Sans"/>
    </font>
    <font>
      <sz val="12"/>
      <color rgb="FFFF0000"/>
      <name val="Arial"/>
      <family val="2"/>
    </font>
    <font>
      <sz val="11"/>
      <name val="Calibri"/>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s>
  <cellStyleXfs count="17">
    <xf numFmtId="0" fontId="0" fillId="0" borderId="0"/>
    <xf numFmtId="44" fontId="7" fillId="0" borderId="0" applyFont="0" applyFill="0" applyBorder="0" applyAlignment="0" applyProtection="0"/>
    <xf numFmtId="0" fontId="4" fillId="0" borderId="0"/>
    <xf numFmtId="0" fontId="6" fillId="0" borderId="0"/>
    <xf numFmtId="0" fontId="4" fillId="0" borderId="0"/>
    <xf numFmtId="0" fontId="4" fillId="0" borderId="0" applyBorder="0"/>
    <xf numFmtId="0" fontId="12" fillId="0" borderId="0"/>
    <xf numFmtId="44" fontId="4" fillId="0" borderId="0" applyFont="0" applyFill="0" applyBorder="0" applyAlignment="0" applyProtection="0"/>
    <xf numFmtId="0" fontId="11" fillId="0" borderId="0"/>
    <xf numFmtId="0" fontId="4" fillId="0" borderId="0" applyBorder="0"/>
    <xf numFmtId="43" fontId="7" fillId="0" borderId="0" applyFont="0" applyFill="0" applyBorder="0" applyAlignment="0" applyProtection="0"/>
    <xf numFmtId="0" fontId="4" fillId="0" borderId="0"/>
    <xf numFmtId="0" fontId="17" fillId="0" borderId="0"/>
    <xf numFmtId="44" fontId="4" fillId="0" borderId="0" applyFont="0" applyFill="0" applyBorder="0" applyAlignment="0" applyProtection="0"/>
    <xf numFmtId="0" fontId="3" fillId="0" borderId="0"/>
    <xf numFmtId="0" fontId="2" fillId="0" borderId="0"/>
    <xf numFmtId="43" fontId="1" fillId="0" borderId="0" applyFont="0" applyFill="0" applyBorder="0" applyAlignment="0" applyProtection="0"/>
  </cellStyleXfs>
  <cellXfs count="657">
    <xf numFmtId="0" fontId="0" fillId="0" borderId="0" xfId="0"/>
    <xf numFmtId="0" fontId="0" fillId="0" borderId="1" xfId="0" applyBorder="1" applyAlignment="1">
      <alignment wrapText="1"/>
    </xf>
    <xf numFmtId="0" fontId="5" fillId="0" borderId="0" xfId="0" applyFont="1" applyAlignment="1">
      <alignment horizontal="right" wrapText="1"/>
    </xf>
    <xf numFmtId="165" fontId="5" fillId="0" borderId="0" xfId="0" applyNumberFormat="1" applyFont="1" applyAlignment="1">
      <alignment horizontal="left" wrapText="1"/>
    </xf>
    <xf numFmtId="165" fontId="5" fillId="0" borderId="0" xfId="0" applyNumberFormat="1" applyFont="1" applyAlignment="1">
      <alignment horizontal="right" wrapText="1"/>
    </xf>
    <xf numFmtId="164" fontId="5" fillId="3" borderId="3" xfId="0" applyNumberFormat="1" applyFont="1" applyFill="1" applyBorder="1" applyAlignment="1">
      <alignment horizontal="left" wrapText="1"/>
    </xf>
    <xf numFmtId="0" fontId="4" fillId="0" borderId="1" xfId="0" applyFont="1" applyBorder="1" applyAlignment="1">
      <alignment wrapText="1"/>
    </xf>
    <xf numFmtId="14" fontId="4" fillId="3" borderId="1" xfId="0" applyNumberFormat="1" applyFont="1" applyFill="1" applyBorder="1" applyAlignment="1">
      <alignment horizontal="center" wrapText="1"/>
    </xf>
    <xf numFmtId="0" fontId="8" fillId="2" borderId="1" xfId="3" applyFont="1" applyFill="1" applyBorder="1" applyAlignment="1">
      <alignment horizontal="center" wrapText="1"/>
    </xf>
    <xf numFmtId="0" fontId="9" fillId="0" borderId="0" xfId="0" applyFont="1" applyAlignment="1">
      <alignment vertical="center"/>
    </xf>
    <xf numFmtId="0" fontId="11" fillId="0" borderId="0" xfId="5" applyFont="1" applyAlignment="1">
      <alignment horizontal="center" vertical="center"/>
    </xf>
    <xf numFmtId="0" fontId="11" fillId="0" borderId="0" xfId="0" applyFont="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wrapText="1"/>
    </xf>
    <xf numFmtId="164"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wrapText="1"/>
    </xf>
    <xf numFmtId="164" fontId="11" fillId="2" borderId="1" xfId="5"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64" fontId="10" fillId="0" borderId="1" xfId="0" applyNumberFormat="1" applyFont="1" applyBorder="1" applyAlignment="1">
      <alignment vertical="center"/>
    </xf>
    <xf numFmtId="164" fontId="11" fillId="0" borderId="1" xfId="0" applyNumberFormat="1"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left" vertical="center"/>
    </xf>
    <xf numFmtId="164" fontId="11" fillId="0" borderId="1" xfId="2" applyNumberFormat="1" applyFont="1" applyBorder="1" applyAlignment="1">
      <alignment vertical="center"/>
    </xf>
    <xf numFmtId="6" fontId="11" fillId="0" borderId="1" xfId="2" applyNumberFormat="1" applyFont="1" applyBorder="1" applyAlignment="1">
      <alignment vertical="center"/>
    </xf>
    <xf numFmtId="6" fontId="11" fillId="0" borderId="1" xfId="0" applyNumberFormat="1" applyFont="1" applyBorder="1" applyAlignment="1">
      <alignment vertical="center"/>
    </xf>
    <xf numFmtId="0" fontId="11" fillId="0" borderId="6" xfId="0" applyFont="1" applyBorder="1" applyAlignment="1">
      <alignment vertical="center" wrapText="1"/>
    </xf>
    <xf numFmtId="0" fontId="10" fillId="5" borderId="1" xfId="0"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1" fillId="6" borderId="0" xfId="0" applyFont="1" applyFill="1" applyAlignment="1">
      <alignment horizontal="center" vertical="center" wrapText="1"/>
    </xf>
    <xf numFmtId="0" fontId="11" fillId="6" borderId="0" xfId="0" applyFont="1" applyFill="1" applyAlignment="1">
      <alignment horizontal="center" vertical="center"/>
    </xf>
    <xf numFmtId="164" fontId="11" fillId="6" borderId="0" xfId="0" applyNumberFormat="1" applyFont="1" applyFill="1" applyAlignment="1">
      <alignment vertical="center"/>
    </xf>
    <xf numFmtId="0" fontId="11" fillId="6" borderId="1" xfId="0" applyFont="1" applyFill="1" applyBorder="1" applyAlignment="1">
      <alignment horizontal="left" vertical="center"/>
    </xf>
    <xf numFmtId="164" fontId="11" fillId="0" borderId="1" xfId="0" applyNumberFormat="1" applyFont="1" applyBorder="1"/>
    <xf numFmtId="0" fontId="11" fillId="0" borderId="1" xfId="0" applyFont="1" applyBorder="1" applyAlignment="1">
      <alignment horizontal="center" wrapText="1"/>
    </xf>
    <xf numFmtId="0" fontId="10" fillId="0" borderId="1" xfId="0" applyFont="1" applyBorder="1" applyAlignment="1">
      <alignment vertical="center" wrapText="1"/>
    </xf>
    <xf numFmtId="0" fontId="11" fillId="0" borderId="1" xfId="0" applyFont="1" applyBorder="1" applyAlignment="1">
      <alignment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164" fontId="10" fillId="6" borderId="0" xfId="0" applyNumberFormat="1" applyFont="1" applyFill="1" applyAlignment="1">
      <alignment horizontal="center" vertical="center" wrapText="1"/>
    </xf>
    <xf numFmtId="6" fontId="10" fillId="0" borderId="1" xfId="0" applyNumberFormat="1" applyFont="1" applyBorder="1" applyAlignment="1">
      <alignment vertical="center"/>
    </xf>
    <xf numFmtId="164" fontId="11" fillId="6" borderId="0" xfId="0" applyNumberFormat="1" applyFont="1" applyFill="1"/>
    <xf numFmtId="0" fontId="11" fillId="6" borderId="6" xfId="0" applyFont="1" applyFill="1" applyBorder="1" applyAlignment="1">
      <alignment horizontal="center" vertical="center" wrapText="1"/>
    </xf>
    <xf numFmtId="0" fontId="11" fillId="6" borderId="6" xfId="0" applyFont="1" applyFill="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64" fontId="10" fillId="0" borderId="1" xfId="0" applyNumberFormat="1" applyFont="1" applyBorder="1" applyAlignment="1">
      <alignment horizontal="center"/>
    </xf>
    <xf numFmtId="0" fontId="10" fillId="0" borderId="1" xfId="0" applyFont="1" applyBorder="1"/>
    <xf numFmtId="0" fontId="10" fillId="0" borderId="1" xfId="0" applyFont="1" applyBorder="1" applyAlignment="1">
      <alignment horizontal="center" wrapText="1"/>
    </xf>
    <xf numFmtId="0" fontId="10" fillId="5" borderId="1" xfId="0" applyFont="1" applyFill="1" applyBorder="1" applyAlignment="1">
      <alignment horizontal="center" wrapText="1"/>
    </xf>
    <xf numFmtId="0" fontId="11" fillId="2" borderId="6" xfId="5" applyFont="1" applyFill="1" applyBorder="1" applyAlignment="1">
      <alignment horizontal="center" vertical="center"/>
    </xf>
    <xf numFmtId="0" fontId="11" fillId="2" borderId="6" xfId="5" applyFont="1" applyFill="1" applyBorder="1" applyAlignment="1">
      <alignment horizontal="center" vertical="center" wrapText="1"/>
    </xf>
    <xf numFmtId="164" fontId="11" fillId="2" borderId="6" xfId="5" applyNumberFormat="1" applyFont="1" applyFill="1" applyBorder="1" applyAlignment="1">
      <alignment horizontal="center" vertical="center" wrapText="1"/>
    </xf>
    <xf numFmtId="0" fontId="0" fillId="0" borderId="1" xfId="0" applyBorder="1"/>
    <xf numFmtId="0" fontId="0" fillId="7" borderId="1" xfId="0" applyFill="1" applyBorder="1"/>
    <xf numFmtId="165" fontId="0" fillId="7" borderId="1" xfId="0" applyNumberFormat="1" applyFill="1" applyBorder="1"/>
    <xf numFmtId="0" fontId="4" fillId="0" borderId="0" xfId="0" applyFont="1"/>
    <xf numFmtId="0" fontId="0" fillId="0" borderId="0" xfId="0" applyAlignment="1">
      <alignment horizontal="center" vertical="center"/>
    </xf>
    <xf numFmtId="0" fontId="11" fillId="2" borderId="1" xfId="5" applyFont="1" applyFill="1" applyBorder="1" applyAlignment="1">
      <alignment horizontal="center" vertical="center" wrapText="1"/>
    </xf>
    <xf numFmtId="0" fontId="0" fillId="7" borderId="1" xfId="0" applyFill="1" applyBorder="1" applyAlignment="1">
      <alignment wrapText="1"/>
    </xf>
    <xf numFmtId="166" fontId="0" fillId="7" borderId="1" xfId="0" applyNumberFormat="1" applyFill="1" applyBorder="1"/>
    <xf numFmtId="164" fontId="0" fillId="0" borderId="1" xfId="7" applyNumberFormat="1" applyFont="1" applyBorder="1"/>
    <xf numFmtId="165" fontId="0" fillId="0" borderId="1" xfId="7" applyNumberFormat="1" applyFont="1" applyBorder="1"/>
    <xf numFmtId="167" fontId="0" fillId="0" borderId="1" xfId="7" applyNumberFormat="1" applyFont="1" applyBorder="1"/>
    <xf numFmtId="164" fontId="0" fillId="0" borderId="0" xfId="0" applyNumberFormat="1"/>
    <xf numFmtId="164" fontId="0" fillId="7" borderId="1" xfId="0" applyNumberFormat="1" applyFill="1" applyBorder="1"/>
    <xf numFmtId="0" fontId="11" fillId="2" borderId="1" xfId="5" applyFont="1" applyFill="1" applyBorder="1" applyAlignment="1">
      <alignment horizontal="center" vertical="center"/>
    </xf>
    <xf numFmtId="0" fontId="11" fillId="2" borderId="0" xfId="5" applyFont="1" applyFill="1" applyAlignment="1">
      <alignment horizontal="center" vertical="center"/>
    </xf>
    <xf numFmtId="164" fontId="11" fillId="2" borderId="1" xfId="5" applyNumberFormat="1" applyFont="1" applyFill="1" applyBorder="1" applyAlignment="1">
      <alignment vertical="center"/>
    </xf>
    <xf numFmtId="164" fontId="11" fillId="2" borderId="1" xfId="5" applyNumberFormat="1" applyFont="1" applyFill="1" applyBorder="1" applyAlignment="1">
      <alignment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4" fillId="0" borderId="1" xfId="0" applyNumberFormat="1" applyFont="1" applyBorder="1" applyAlignment="1">
      <alignment vertical="center"/>
    </xf>
    <xf numFmtId="164" fontId="0" fillId="0" borderId="0" xfId="0" applyNumberFormat="1" applyAlignment="1">
      <alignment horizontal="center" wrapText="1"/>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0" fontId="11" fillId="2" borderId="1" xfId="9" applyFont="1" applyFill="1" applyBorder="1" applyAlignment="1">
      <alignment horizontal="center" vertical="center" wrapText="1"/>
    </xf>
    <xf numFmtId="164" fontId="11" fillId="2" borderId="1" xfId="9" applyNumberFormat="1" applyFont="1" applyFill="1" applyBorder="1" applyAlignment="1">
      <alignment horizontal="center" vertical="center" wrapText="1"/>
    </xf>
    <xf numFmtId="44" fontId="11" fillId="2" borderId="1" xfId="9" applyNumberFormat="1" applyFont="1" applyFill="1" applyBorder="1" applyAlignment="1">
      <alignment horizontal="center" vertical="center" wrapText="1"/>
    </xf>
    <xf numFmtId="0" fontId="11" fillId="2" borderId="1" xfId="9" applyFont="1" applyFill="1" applyBorder="1" applyAlignment="1">
      <alignment horizontal="center" vertical="center"/>
    </xf>
    <xf numFmtId="42" fontId="11" fillId="2" borderId="1" xfId="9" applyNumberFormat="1" applyFont="1" applyFill="1" applyBorder="1" applyAlignment="1">
      <alignment vertical="center"/>
    </xf>
    <xf numFmtId="44" fontId="11" fillId="2" borderId="1" xfId="9" applyNumberFormat="1" applyFont="1" applyFill="1" applyBorder="1" applyAlignment="1">
      <alignment horizontal="left" vertical="center" wrapText="1"/>
    </xf>
    <xf numFmtId="0" fontId="11" fillId="4" borderId="4" xfId="9" applyFont="1" applyFill="1" applyBorder="1" applyAlignment="1">
      <alignment horizontal="center" vertical="center"/>
    </xf>
    <xf numFmtId="42" fontId="11" fillId="4" borderId="4" xfId="9" applyNumberFormat="1" applyFont="1" applyFill="1" applyBorder="1" applyAlignment="1">
      <alignment vertical="center"/>
    </xf>
    <xf numFmtId="164" fontId="11" fillId="4" borderId="4" xfId="9" applyNumberFormat="1" applyFont="1" applyFill="1" applyBorder="1" applyAlignment="1">
      <alignment horizontal="center" vertical="center" wrapText="1"/>
    </xf>
    <xf numFmtId="42" fontId="11" fillId="4" borderId="4" xfId="9" applyNumberFormat="1" applyFont="1" applyFill="1" applyBorder="1" applyAlignment="1">
      <alignment horizontal="right" vertical="center"/>
    </xf>
    <xf numFmtId="44" fontId="11" fillId="4" borderId="4" xfId="9" applyNumberFormat="1" applyFont="1" applyFill="1" applyBorder="1" applyAlignment="1">
      <alignment horizontal="left" vertical="center" wrapText="1"/>
    </xf>
    <xf numFmtId="44" fontId="11" fillId="4" borderId="4" xfId="9" applyNumberFormat="1"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6" xfId="0" applyFont="1" applyFill="1" applyBorder="1" applyAlignment="1">
      <alignment horizontal="right" vertical="center" wrapText="1"/>
    </xf>
    <xf numFmtId="164" fontId="4" fillId="2" borderId="6"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horizontal="left"/>
    </xf>
    <xf numFmtId="164" fontId="11" fillId="7" borderId="1" xfId="5" applyNumberFormat="1" applyFont="1" applyFill="1" applyBorder="1" applyAlignment="1">
      <alignment horizontal="center" vertical="center" wrapText="1"/>
    </xf>
    <xf numFmtId="44" fontId="11" fillId="7" borderId="1" xfId="5" applyNumberFormat="1" applyFont="1" applyFill="1" applyBorder="1" applyAlignment="1">
      <alignment horizontal="center" vertical="center" wrapText="1"/>
    </xf>
    <xf numFmtId="164" fontId="11" fillId="0" borderId="1" xfId="0" applyNumberFormat="1" applyFont="1" applyBorder="1" applyAlignment="1">
      <alignment horizontal="center" wrapText="1"/>
    </xf>
    <xf numFmtId="42" fontId="0" fillId="0" borderId="1" xfId="7" applyNumberFormat="1" applyFont="1" applyBorder="1"/>
    <xf numFmtId="0" fontId="11" fillId="4" borderId="1" xfId="11" applyFont="1" applyFill="1" applyBorder="1" applyAlignment="1">
      <alignment horizontal="left" vertical="center" wrapText="1"/>
    </xf>
    <xf numFmtId="166" fontId="11" fillId="4" borderId="1" xfId="11" applyNumberFormat="1" applyFont="1" applyFill="1" applyBorder="1" applyAlignment="1">
      <alignment vertical="center"/>
    </xf>
    <xf numFmtId="164" fontId="11" fillId="4" borderId="1" xfId="11" applyNumberFormat="1" applyFont="1" applyFill="1" applyBorder="1" applyAlignment="1">
      <alignment horizontal="center" vertical="center" wrapText="1"/>
    </xf>
    <xf numFmtId="44" fontId="11" fillId="4" borderId="1" xfId="11" applyNumberFormat="1" applyFont="1" applyFill="1" applyBorder="1" applyAlignment="1">
      <alignment horizontal="center" vertical="center" wrapText="1"/>
    </xf>
    <xf numFmtId="14" fontId="11" fillId="4" borderId="1" xfId="11" applyNumberFormat="1" applyFont="1" applyFill="1" applyBorder="1" applyAlignment="1">
      <alignment horizontal="center" vertical="center" wrapText="1"/>
    </xf>
    <xf numFmtId="169" fontId="11" fillId="2" borderId="1" xfId="9" applyNumberFormat="1" applyFont="1" applyFill="1" applyBorder="1" applyAlignment="1">
      <alignment horizontal="right" vertical="center"/>
    </xf>
    <xf numFmtId="164" fontId="11" fillId="0" borderId="1" xfId="11" applyNumberFormat="1" applyFont="1" applyBorder="1" applyAlignment="1">
      <alignment horizontal="center" vertical="center" wrapText="1"/>
    </xf>
    <xf numFmtId="44" fontId="11" fillId="0" borderId="1" xfId="11" applyNumberFormat="1" applyFont="1" applyBorder="1" applyAlignment="1">
      <alignment horizontal="center" vertical="center" wrapText="1"/>
    </xf>
    <xf numFmtId="14" fontId="11" fillId="0" borderId="1" xfId="11" applyNumberFormat="1" applyFont="1" applyBorder="1" applyAlignment="1">
      <alignment horizontal="center" vertical="center" wrapText="1"/>
    </xf>
    <xf numFmtId="0" fontId="18" fillId="0" borderId="0" xfId="0" applyFont="1"/>
    <xf numFmtId="0" fontId="18" fillId="7" borderId="1" xfId="0" applyFont="1" applyFill="1" applyBorder="1" applyAlignment="1">
      <alignment vertical="center"/>
    </xf>
    <xf numFmtId="0" fontId="18" fillId="7" borderId="1" xfId="0" applyFont="1" applyFill="1" applyBorder="1" applyAlignment="1">
      <alignment horizontal="center" vertical="center" wrapText="1"/>
    </xf>
    <xf numFmtId="0" fontId="18" fillId="7" borderId="1" xfId="0" applyFont="1" applyFill="1" applyBorder="1" applyAlignment="1">
      <alignment horizontal="right"/>
    </xf>
    <xf numFmtId="164" fontId="0" fillId="7" borderId="1" xfId="0" applyNumberFormat="1" applyFill="1" applyBorder="1" applyAlignment="1">
      <alignment horizontal="center"/>
    </xf>
    <xf numFmtId="164" fontId="0" fillId="7" borderId="1" xfId="10" applyNumberFormat="1" applyFont="1" applyFill="1" applyBorder="1" applyAlignment="1">
      <alignment horizontal="center"/>
    </xf>
    <xf numFmtId="0" fontId="19" fillId="0" borderId="0" xfId="0" applyFont="1" applyAlignment="1">
      <alignment wrapText="1"/>
    </xf>
    <xf numFmtId="0" fontId="8" fillId="2" borderId="3" xfId="3" applyFont="1" applyFill="1" applyBorder="1" applyAlignment="1">
      <alignment horizontal="center" wrapText="1"/>
    </xf>
    <xf numFmtId="0" fontId="12" fillId="2" borderId="1" xfId="3" applyFont="1" applyFill="1" applyBorder="1" applyAlignment="1">
      <alignment horizontal="center" wrapText="1"/>
    </xf>
    <xf numFmtId="0" fontId="4" fillId="0" borderId="0" xfId="0" applyFont="1" applyAlignment="1">
      <alignment wrapText="1"/>
    </xf>
    <xf numFmtId="0" fontId="4" fillId="0" borderId="0" xfId="0" applyFont="1" applyAlignment="1">
      <alignment vertical="top" wrapText="1"/>
    </xf>
    <xf numFmtId="0" fontId="4" fillId="3" borderId="0" xfId="0" applyFont="1" applyFill="1" applyAlignment="1">
      <alignment vertical="top" wrapText="1"/>
    </xf>
    <xf numFmtId="165" fontId="5" fillId="3" borderId="0" xfId="0" applyNumberFormat="1" applyFont="1" applyFill="1" applyAlignment="1">
      <alignment horizontal="right" vertical="top" wrapText="1"/>
    </xf>
    <xf numFmtId="165" fontId="5" fillId="3" borderId="0" xfId="0" applyNumberFormat="1" applyFont="1" applyFill="1" applyAlignment="1">
      <alignment horizontal="left" vertical="top" wrapText="1"/>
    </xf>
    <xf numFmtId="0" fontId="4" fillId="3" borderId="3" xfId="0" applyFont="1" applyFill="1" applyBorder="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164" fontId="5" fillId="3" borderId="2" xfId="0" applyNumberFormat="1" applyFont="1" applyFill="1" applyBorder="1" applyAlignment="1">
      <alignment horizontal="right" vertical="top" wrapText="1"/>
    </xf>
    <xf numFmtId="164" fontId="5" fillId="3" borderId="3" xfId="0" applyNumberFormat="1" applyFont="1" applyFill="1" applyBorder="1" applyAlignment="1">
      <alignment horizontal="left" vertical="top" wrapText="1"/>
    </xf>
    <xf numFmtId="164" fontId="4"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0" fontId="4" fillId="3" borderId="1" xfId="0" applyFont="1" applyFill="1" applyBorder="1" applyAlignment="1">
      <alignment wrapText="1"/>
    </xf>
    <xf numFmtId="164" fontId="4" fillId="3" borderId="1" xfId="0" applyNumberFormat="1" applyFont="1" applyFill="1" applyBorder="1" applyAlignment="1">
      <alignment horizontal="center" wrapText="1"/>
    </xf>
    <xf numFmtId="0" fontId="4" fillId="0" borderId="0" xfId="0" applyFont="1" applyAlignment="1">
      <alignment horizontal="right" wrapText="1"/>
    </xf>
    <xf numFmtId="0" fontId="11" fillId="0" borderId="0" xfId="0" applyFont="1" applyAlignment="1">
      <alignment horizontal="left" vertical="center"/>
    </xf>
    <xf numFmtId="0" fontId="11" fillId="0" borderId="0" xfId="0" applyFont="1" applyAlignment="1">
      <alignment wrapText="1"/>
    </xf>
    <xf numFmtId="0" fontId="11" fillId="0" borderId="0" xfId="0" applyFont="1"/>
    <xf numFmtId="164" fontId="11" fillId="0" borderId="0" xfId="0" applyNumberFormat="1" applyFont="1"/>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wrapText="1"/>
    </xf>
    <xf numFmtId="6" fontId="10" fillId="0" borderId="6" xfId="0" applyNumberFormat="1" applyFont="1" applyBorder="1" applyAlignment="1">
      <alignment vertical="center"/>
    </xf>
    <xf numFmtId="0" fontId="10" fillId="0" borderId="0" xfId="0" applyFont="1"/>
    <xf numFmtId="6" fontId="11" fillId="0" borderId="4" xfId="0" applyNumberFormat="1" applyFont="1" applyBorder="1" applyAlignment="1">
      <alignment vertical="center"/>
    </xf>
    <xf numFmtId="0" fontId="11" fillId="0" borderId="1" xfId="0" quotePrefix="1" applyFont="1" applyBorder="1" applyAlignment="1">
      <alignment horizontal="left" vertical="center"/>
    </xf>
    <xf numFmtId="0" fontId="11" fillId="0" borderId="6" xfId="0" quotePrefix="1" applyFont="1" applyBorder="1" applyAlignment="1">
      <alignment horizontal="left" vertical="center"/>
    </xf>
    <xf numFmtId="0" fontId="11" fillId="0" borderId="6" xfId="0" applyFont="1" applyBorder="1" applyAlignment="1">
      <alignment horizontal="left" vertical="center" wrapText="1"/>
    </xf>
    <xf numFmtId="164" fontId="11" fillId="0" borderId="6" xfId="0" applyNumberFormat="1" applyFont="1" applyBorder="1" applyAlignment="1">
      <alignment vertical="center"/>
    </xf>
    <xf numFmtId="0" fontId="11" fillId="0" borderId="6" xfId="0" applyFont="1" applyBorder="1" applyAlignment="1">
      <alignment horizontal="center" vertical="center" wrapText="1"/>
    </xf>
    <xf numFmtId="166" fontId="11" fillId="4" borderId="1" xfId="11" applyNumberFormat="1" applyFont="1" applyFill="1" applyBorder="1" applyAlignment="1">
      <alignment horizontal="right" vertical="center" wrapText="1"/>
    </xf>
    <xf numFmtId="44" fontId="0" fillId="0" borderId="0" xfId="0" applyNumberFormat="1"/>
    <xf numFmtId="166" fontId="11" fillId="2" borderId="1" xfId="9" applyNumberFormat="1" applyFont="1" applyFill="1" applyBorder="1" applyAlignment="1">
      <alignment vertical="center"/>
    </xf>
    <xf numFmtId="0" fontId="0" fillId="4" borderId="1" xfId="0" applyFill="1" applyBorder="1"/>
    <xf numFmtId="0" fontId="0" fillId="4" borderId="1" xfId="0" applyFill="1" applyBorder="1" applyAlignment="1">
      <alignment wrapText="1"/>
    </xf>
    <xf numFmtId="164" fontId="0" fillId="4" borderId="1" xfId="0" applyNumberFormat="1" applyFill="1" applyBorder="1" applyAlignment="1">
      <alignment horizontal="center"/>
    </xf>
    <xf numFmtId="164" fontId="4" fillId="4" borderId="1" xfId="0" applyNumberFormat="1" applyFont="1" applyFill="1" applyBorder="1" applyAlignment="1">
      <alignment horizontal="center"/>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12" fillId="4" borderId="1" xfId="2" applyFont="1" applyFill="1" applyBorder="1" applyAlignment="1">
      <alignment horizontal="left"/>
    </xf>
    <xf numFmtId="0" fontId="4" fillId="4" borderId="1" xfId="0" applyFont="1" applyFill="1" applyBorder="1"/>
    <xf numFmtId="164" fontId="4" fillId="4" borderId="1" xfId="10" applyNumberFormat="1" applyFont="1" applyFill="1" applyBorder="1" applyAlignment="1">
      <alignment horizontal="center"/>
    </xf>
    <xf numFmtId="164" fontId="4" fillId="4" borderId="1" xfId="10" applyNumberFormat="1" applyFont="1" applyFill="1" applyBorder="1" applyAlignment="1">
      <alignment horizontal="center" wrapText="1"/>
    </xf>
    <xf numFmtId="164" fontId="4" fillId="4" borderId="1" xfId="10" applyNumberFormat="1" applyFont="1" applyFill="1" applyBorder="1" applyAlignment="1">
      <alignment horizontal="center" vertical="center" wrapText="1"/>
    </xf>
    <xf numFmtId="0" fontId="4" fillId="4" borderId="3" xfId="0" applyFont="1" applyFill="1" applyBorder="1" applyAlignment="1">
      <alignment wrapText="1"/>
    </xf>
    <xf numFmtId="164" fontId="0" fillId="7" borderId="1" xfId="13" applyNumberFormat="1" applyFont="1" applyFill="1" applyBorder="1" applyAlignment="1">
      <alignment horizontal="center"/>
    </xf>
    <xf numFmtId="164" fontId="0" fillId="7" borderId="1" xfId="13" applyNumberFormat="1" applyFont="1" applyFill="1" applyBorder="1" applyAlignment="1">
      <alignment horizontal="center" vertical="center"/>
    </xf>
    <xf numFmtId="9" fontId="4" fillId="4" borderId="7" xfId="0" applyNumberFormat="1" applyFont="1" applyFill="1" applyBorder="1" applyAlignment="1">
      <alignment horizontal="center" vertical="center" wrapText="1"/>
    </xf>
    <xf numFmtId="0" fontId="4" fillId="4" borderId="1" xfId="0" applyFont="1" applyFill="1" applyBorder="1" applyAlignment="1">
      <alignment wrapText="1"/>
    </xf>
    <xf numFmtId="164" fontId="4" fillId="4" borderId="1" xfId="1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1" fillId="4" borderId="0" xfId="0" applyFont="1" applyFill="1" applyAlignment="1">
      <alignment vertical="center"/>
    </xf>
    <xf numFmtId="3" fontId="4" fillId="4" borderId="1" xfId="0" applyNumberFormat="1" applyFont="1" applyFill="1" applyBorder="1" applyAlignment="1">
      <alignment horizontal="center" vertical="center"/>
    </xf>
    <xf numFmtId="0" fontId="4" fillId="4" borderId="0" xfId="0" applyFont="1" applyFill="1" applyAlignment="1">
      <alignment horizontal="center" vertical="center" wrapText="1"/>
    </xf>
    <xf numFmtId="0" fontId="12" fillId="4" borderId="1" xfId="10" applyNumberFormat="1" applyFont="1" applyFill="1" applyBorder="1" applyAlignment="1">
      <alignment horizontal="left"/>
    </xf>
    <xf numFmtId="0" fontId="4" fillId="4" borderId="1" xfId="10" applyNumberFormat="1" applyFont="1" applyFill="1" applyBorder="1" applyAlignment="1">
      <alignment wrapText="1"/>
    </xf>
    <xf numFmtId="37" fontId="4" fillId="4" borderId="1" xfId="10" applyNumberFormat="1" applyFont="1" applyFill="1" applyBorder="1" applyAlignment="1">
      <alignment horizontal="center" vertical="center"/>
    </xf>
    <xf numFmtId="37" fontId="4" fillId="4" borderId="1" xfId="1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3" fontId="4" fillId="4" borderId="0" xfId="0" applyNumberFormat="1" applyFont="1" applyFill="1" applyAlignment="1">
      <alignment horizontal="center" vertical="center"/>
    </xf>
    <xf numFmtId="0" fontId="4" fillId="4" borderId="0" xfId="0" applyFont="1" applyFill="1" applyAlignment="1">
      <alignment horizontal="center" vertical="center"/>
    </xf>
    <xf numFmtId="14" fontId="0" fillId="4" borderId="1" xfId="0" applyNumberFormat="1" applyFill="1" applyBorder="1" applyAlignment="1">
      <alignment horizontal="center" vertical="center"/>
    </xf>
    <xf numFmtId="0" fontId="4" fillId="4" borderId="6" xfId="0" applyFont="1" applyFill="1" applyBorder="1" applyAlignment="1">
      <alignment horizontal="left" vertical="center" wrapText="1"/>
    </xf>
    <xf numFmtId="0" fontId="13" fillId="4" borderId="6" xfId="0" applyFont="1" applyFill="1" applyBorder="1" applyAlignment="1">
      <alignment horizontal="center" vertical="center" wrapText="1"/>
    </xf>
    <xf numFmtId="14" fontId="13" fillId="4" borderId="6"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4" borderId="0" xfId="0" applyFill="1"/>
    <xf numFmtId="0" fontId="0" fillId="4" borderId="4" xfId="0" applyFill="1" applyBorder="1"/>
    <xf numFmtId="0" fontId="18" fillId="4" borderId="0" xfId="0" applyFont="1" applyFill="1" applyAlignment="1">
      <alignment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0" fontId="0" fillId="4" borderId="1" xfId="0" applyFill="1" applyBorder="1" applyAlignment="1">
      <alignment vertical="center"/>
    </xf>
    <xf numFmtId="0" fontId="4" fillId="4" borderId="3" xfId="0" applyFont="1" applyFill="1" applyBorder="1" applyAlignment="1">
      <alignment vertical="center" wrapText="1"/>
    </xf>
    <xf numFmtId="164" fontId="0" fillId="4" borderId="1" xfId="10" applyNumberFormat="1" applyFont="1" applyFill="1" applyBorder="1" applyAlignment="1">
      <alignment horizontal="center" vertical="center"/>
    </xf>
    <xf numFmtId="0" fontId="18" fillId="4" borderId="4" xfId="0" applyFont="1" applyFill="1" applyBorder="1" applyAlignment="1">
      <alignment horizontal="right"/>
    </xf>
    <xf numFmtId="164" fontId="0" fillId="4" borderId="4" xfId="10" applyNumberFormat="1" applyFont="1" applyFill="1" applyBorder="1"/>
    <xf numFmtId="164" fontId="0" fillId="4" borderId="4" xfId="0" applyNumberFormat="1" applyFill="1" applyBorder="1"/>
    <xf numFmtId="170" fontId="0" fillId="4" borderId="4" xfId="10" applyNumberFormat="1" applyFont="1" applyFill="1" applyBorder="1"/>
    <xf numFmtId="0" fontId="4" fillId="4" borderId="7" xfId="0" applyFont="1" applyFill="1" applyBorder="1" applyAlignment="1">
      <alignment horizontal="left" vertical="center"/>
    </xf>
    <xf numFmtId="0" fontId="4" fillId="4" borderId="7" xfId="0" applyFont="1" applyFill="1" applyBorder="1" applyAlignment="1">
      <alignment horizontal="right" vertical="center" wrapText="1"/>
    </xf>
    <xf numFmtId="164" fontId="4" fillId="4" borderId="7"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0" fontId="23" fillId="0" borderId="0" xfId="0" applyFont="1" applyAlignment="1">
      <alignment vertical="top" wrapText="1"/>
    </xf>
    <xf numFmtId="0" fontId="4" fillId="0" borderId="5" xfId="0" applyFont="1" applyBorder="1" applyAlignment="1">
      <alignment horizontal="center" vertical="center" wrapText="1"/>
    </xf>
    <xf numFmtId="42" fontId="11" fillId="4" borderId="1" xfId="13" applyNumberFormat="1" applyFont="1" applyFill="1" applyBorder="1" applyAlignment="1">
      <alignment horizontal="right" vertical="center"/>
    </xf>
    <xf numFmtId="169" fontId="11" fillId="4" borderId="1" xfId="13" applyNumberFormat="1" applyFont="1" applyFill="1" applyBorder="1" applyAlignment="1">
      <alignment horizontal="right" vertical="center" wrapText="1"/>
    </xf>
    <xf numFmtId="42" fontId="11" fillId="0" borderId="1" xfId="13" applyNumberFormat="1" applyFont="1" applyBorder="1" applyAlignment="1">
      <alignment horizontal="right" vertical="center" wrapText="1"/>
    </xf>
    <xf numFmtId="164" fontId="10" fillId="0" borderId="1" xfId="0" applyNumberFormat="1" applyFont="1" applyBorder="1"/>
    <xf numFmtId="0" fontId="22" fillId="4" borderId="1" xfId="0" applyFont="1" applyFill="1" applyBorder="1" applyAlignment="1">
      <alignment horizontal="left"/>
    </xf>
    <xf numFmtId="164" fontId="22" fillId="4" borderId="1" xfId="0" applyNumberFormat="1" applyFont="1" applyFill="1" applyBorder="1" applyAlignment="1">
      <alignment horizontal="left"/>
    </xf>
    <xf numFmtId="164" fontId="22" fillId="4" borderId="1" xfId="7" applyNumberFormat="1" applyFont="1" applyFill="1" applyBorder="1" applyAlignment="1">
      <alignment horizontal="center" vertical="center" wrapText="1"/>
    </xf>
    <xf numFmtId="164" fontId="22" fillId="4" borderId="1" xfId="0" applyNumberFormat="1" applyFont="1" applyFill="1" applyBorder="1" applyAlignment="1">
      <alignment horizontal="center"/>
    </xf>
    <xf numFmtId="164" fontId="22" fillId="2" borderId="6" xfId="0" applyNumberFormat="1" applyFont="1" applyFill="1" applyBorder="1" applyAlignment="1">
      <alignment horizontal="center" vertical="center"/>
    </xf>
    <xf numFmtId="0" fontId="22" fillId="2" borderId="6" xfId="0" applyFont="1" applyFill="1" applyBorder="1" applyAlignment="1">
      <alignment horizontal="left" vertical="center"/>
    </xf>
    <xf numFmtId="0" fontId="22" fillId="2" borderId="6" xfId="0" applyFont="1" applyFill="1" applyBorder="1" applyAlignment="1">
      <alignment horizontal="right" vertical="center" wrapText="1"/>
    </xf>
    <xf numFmtId="164" fontId="22" fillId="2" borderId="6" xfId="7" applyNumberFormat="1" applyFont="1" applyFill="1" applyBorder="1" applyAlignment="1">
      <alignment horizontal="center" vertical="center" wrapText="1"/>
    </xf>
    <xf numFmtId="9" fontId="22" fillId="2" borderId="6" xfId="0" applyNumberFormat="1" applyFont="1" applyFill="1" applyBorder="1" applyAlignment="1">
      <alignment horizontal="center" vertical="center" wrapText="1"/>
    </xf>
    <xf numFmtId="9" fontId="22" fillId="2" borderId="6" xfId="0" applyNumberFormat="1" applyFont="1" applyFill="1" applyBorder="1" applyAlignment="1">
      <alignment horizontal="center" vertical="center"/>
    </xf>
    <xf numFmtId="0" fontId="4" fillId="4" borderId="1" xfId="14" applyFont="1" applyFill="1" applyBorder="1" applyAlignment="1">
      <alignment horizontal="left"/>
    </xf>
    <xf numFmtId="164" fontId="4" fillId="4" borderId="1" xfId="14" applyNumberFormat="1" applyFont="1" applyFill="1" applyBorder="1" applyAlignment="1">
      <alignment horizontal="left" wrapText="1"/>
    </xf>
    <xf numFmtId="164" fontId="4" fillId="4" borderId="1" xfId="14" applyNumberFormat="1" applyFont="1" applyFill="1" applyBorder="1" applyAlignment="1">
      <alignment horizontal="center"/>
    </xf>
    <xf numFmtId="164" fontId="22" fillId="4" borderId="6" xfId="0" applyNumberFormat="1" applyFont="1" applyFill="1" applyBorder="1" applyAlignment="1">
      <alignment horizontal="center" vertical="center"/>
    </xf>
    <xf numFmtId="0" fontId="0" fillId="4" borderId="1" xfId="0" applyFill="1" applyBorder="1" applyAlignment="1">
      <alignment vertical="center" wrapText="1"/>
    </xf>
    <xf numFmtId="0" fontId="4" fillId="4" borderId="8" xfId="0" applyFont="1" applyFill="1" applyBorder="1" applyAlignment="1">
      <alignment wrapText="1"/>
    </xf>
    <xf numFmtId="164" fontId="4" fillId="4" borderId="1" xfId="0" applyNumberFormat="1" applyFont="1" applyFill="1" applyBorder="1" applyAlignment="1">
      <alignment horizontal="center" wrapText="1"/>
    </xf>
    <xf numFmtId="14" fontId="0" fillId="4" borderId="1" xfId="0" applyNumberFormat="1" applyFill="1" applyBorder="1" applyAlignment="1">
      <alignment horizontal="center"/>
    </xf>
    <xf numFmtId="0" fontId="4" fillId="4" borderId="1" xfId="0" applyFont="1" applyFill="1" applyBorder="1" applyAlignment="1">
      <alignment horizontal="left" wrapText="1"/>
    </xf>
    <xf numFmtId="44" fontId="0" fillId="0" borderId="1" xfId="13" applyFont="1" applyBorder="1"/>
    <xf numFmtId="0" fontId="28" fillId="7" borderId="0" xfId="0" applyFont="1" applyFill="1"/>
    <xf numFmtId="0" fontId="10" fillId="5" borderId="2" xfId="0" applyFont="1" applyFill="1" applyBorder="1" applyAlignment="1">
      <alignment horizontal="center" vertical="center" wrapText="1"/>
    </xf>
    <xf numFmtId="0" fontId="10" fillId="0" borderId="2" xfId="0" applyFont="1" applyBorder="1" applyAlignment="1">
      <alignment vertical="center" wrapText="1"/>
    </xf>
    <xf numFmtId="14" fontId="11" fillId="0" borderId="6" xfId="0" applyNumberFormat="1" applyFont="1" applyBorder="1" applyAlignment="1">
      <alignment horizontal="right" vertical="center"/>
    </xf>
    <xf numFmtId="14" fontId="11" fillId="0" borderId="6" xfId="0" applyNumberFormat="1" applyFont="1" applyBorder="1" applyAlignment="1">
      <alignment horizontal="right" vertical="center" wrapText="1"/>
    </xf>
    <xf numFmtId="14" fontId="11" fillId="0" borderId="1" xfId="0" applyNumberFormat="1" applyFont="1" applyBorder="1" applyAlignment="1">
      <alignment horizontal="right" vertical="center" wrapText="1"/>
    </xf>
    <xf numFmtId="0" fontId="13" fillId="0" borderId="1" xfId="0" applyFont="1" applyBorder="1" applyAlignment="1">
      <alignment wrapText="1"/>
    </xf>
    <xf numFmtId="0" fontId="4" fillId="0" borderId="1" xfId="0" applyFont="1" applyBorder="1"/>
    <xf numFmtId="0" fontId="28" fillId="4" borderId="0" xfId="0" applyFont="1" applyFill="1"/>
    <xf numFmtId="44" fontId="28" fillId="4" borderId="0" xfId="13" applyFont="1" applyFill="1"/>
    <xf numFmtId="0" fontId="11" fillId="7" borderId="1" xfId="5" applyFont="1" applyFill="1" applyBorder="1" applyAlignment="1">
      <alignment horizontal="center" vertical="center" wrapText="1"/>
    </xf>
    <xf numFmtId="0" fontId="0" fillId="0" borderId="1" xfId="0" applyBorder="1" applyAlignment="1">
      <alignment horizontal="left"/>
    </xf>
    <xf numFmtId="164" fontId="11" fillId="8" borderId="1" xfId="5" applyNumberFormat="1" applyFont="1" applyFill="1" applyBorder="1" applyAlignment="1">
      <alignment horizontal="center" vertical="center" wrapText="1"/>
    </xf>
    <xf numFmtId="44" fontId="11" fillId="8" borderId="1" xfId="5" applyNumberFormat="1" applyFont="1" applyFill="1" applyBorder="1" applyAlignment="1">
      <alignment horizontal="center" vertical="center" wrapText="1"/>
    </xf>
    <xf numFmtId="164" fontId="11" fillId="7" borderId="6" xfId="5" applyNumberFormat="1" applyFont="1" applyFill="1" applyBorder="1" applyAlignment="1">
      <alignment horizontal="center" vertical="center" wrapText="1"/>
    </xf>
    <xf numFmtId="44" fontId="11" fillId="7" borderId="6" xfId="5" applyNumberFormat="1" applyFont="1" applyFill="1" applyBorder="1" applyAlignment="1">
      <alignment horizontal="center" vertical="center" wrapText="1"/>
    </xf>
    <xf numFmtId="164" fontId="11" fillId="7" borderId="1" xfId="5" applyNumberFormat="1" applyFont="1" applyFill="1" applyBorder="1" applyAlignment="1">
      <alignment horizontal="right" vertical="center"/>
    </xf>
    <xf numFmtId="44" fontId="11" fillId="7" borderId="1" xfId="5" applyNumberFormat="1" applyFont="1" applyFill="1" applyBorder="1" applyAlignment="1">
      <alignment horizontal="left" vertical="center" wrapText="1"/>
    </xf>
    <xf numFmtId="164" fontId="0" fillId="7" borderId="1" xfId="0" applyNumberFormat="1" applyFill="1" applyBorder="1" applyAlignment="1">
      <alignment horizontal="center" wrapText="1"/>
    </xf>
    <xf numFmtId="0" fontId="0" fillId="7" borderId="1" xfId="0" applyFill="1" applyBorder="1" applyAlignment="1">
      <alignment horizontal="center" wrapText="1"/>
    </xf>
    <xf numFmtId="164" fontId="0" fillId="7" borderId="1" xfId="0" applyNumberFormat="1" applyFill="1" applyBorder="1" applyAlignment="1">
      <alignment vertical="center"/>
    </xf>
    <xf numFmtId="164" fontId="0" fillId="7" borderId="1" xfId="0" applyNumberFormat="1" applyFill="1" applyBorder="1" applyAlignment="1">
      <alignment horizontal="center" vertical="center" wrapText="1"/>
    </xf>
    <xf numFmtId="14" fontId="0" fillId="7" borderId="1" xfId="0" applyNumberFormat="1" applyFill="1" applyBorder="1" applyAlignment="1">
      <alignment vertical="center"/>
    </xf>
    <xf numFmtId="0" fontId="0" fillId="9" borderId="0" xfId="0" applyFill="1"/>
    <xf numFmtId="44" fontId="11" fillId="4" borderId="1" xfId="11" applyNumberFormat="1" applyFont="1" applyFill="1" applyBorder="1" applyAlignment="1">
      <alignment horizontal="right" vertical="center" wrapText="1"/>
    </xf>
    <xf numFmtId="0" fontId="29" fillId="0" borderId="0" xfId="0" applyFont="1"/>
    <xf numFmtId="164" fontId="29" fillId="0" borderId="1" xfId="0" applyNumberFormat="1" applyFont="1" applyBorder="1"/>
    <xf numFmtId="0" fontId="29" fillId="0" borderId="1" xfId="0" applyFont="1" applyBorder="1"/>
    <xf numFmtId="164" fontId="29" fillId="0" borderId="5" xfId="0" applyNumberFormat="1" applyFont="1" applyBorder="1"/>
    <xf numFmtId="0" fontId="29" fillId="0" borderId="5" xfId="0" applyFont="1" applyBorder="1"/>
    <xf numFmtId="0" fontId="10" fillId="0" borderId="4" xfId="0" applyFont="1" applyBorder="1" applyAlignment="1">
      <alignment horizontal="center" vertical="center"/>
    </xf>
    <xf numFmtId="0" fontId="4" fillId="0" borderId="1" xfId="0" applyFont="1" applyBorder="1" applyAlignment="1">
      <alignment vertical="top" wrapText="1"/>
    </xf>
    <xf numFmtId="14" fontId="4" fillId="0" borderId="1" xfId="0" applyNumberFormat="1" applyFont="1" applyBorder="1" applyAlignment="1">
      <alignment horizontal="left" vertical="top" wrapText="1"/>
    </xf>
    <xf numFmtId="14" fontId="4" fillId="0" borderId="1" xfId="3" applyNumberFormat="1" applyFont="1" applyBorder="1" applyAlignment="1">
      <alignment horizontal="center" vertical="top" wrapText="1"/>
    </xf>
    <xf numFmtId="0" fontId="4" fillId="0" borderId="3" xfId="3" applyFont="1" applyBorder="1" applyAlignment="1">
      <alignment horizontal="left" vertical="top" wrapText="1"/>
    </xf>
    <xf numFmtId="0" fontId="4" fillId="0" borderId="1" xfId="3" applyFont="1" applyBorder="1" applyAlignment="1">
      <alignment horizontal="center" vertical="top" wrapText="1"/>
    </xf>
    <xf numFmtId="0" fontId="4" fillId="0" borderId="1" xfId="3" applyFont="1" applyBorder="1" applyAlignment="1">
      <alignment horizontal="left" vertical="top" wrapText="1"/>
    </xf>
    <xf numFmtId="164" fontId="4" fillId="0" borderId="1" xfId="3" applyNumberFormat="1" applyFont="1" applyBorder="1" applyAlignment="1">
      <alignment horizontal="right" vertical="top" wrapText="1"/>
    </xf>
    <xf numFmtId="164" fontId="4" fillId="0" borderId="2" xfId="3" applyNumberFormat="1" applyFont="1" applyBorder="1" applyAlignment="1">
      <alignment horizontal="right" vertical="top" wrapText="1"/>
    </xf>
    <xf numFmtId="0" fontId="4" fillId="0" borderId="1" xfId="3" applyFont="1" applyBorder="1" applyAlignment="1">
      <alignment horizontal="center" wrapText="1"/>
    </xf>
    <xf numFmtId="0" fontId="4" fillId="0" borderId="3" xfId="0" applyFont="1" applyBorder="1" applyAlignment="1">
      <alignment vertical="top" wrapText="1"/>
    </xf>
    <xf numFmtId="14" fontId="4" fillId="0" borderId="1" xfId="0" quotePrefix="1" applyNumberFormat="1" applyFont="1" applyBorder="1" applyAlignment="1">
      <alignment horizontal="center" vertical="top" wrapText="1"/>
    </xf>
    <xf numFmtId="0" fontId="12" fillId="0" borderId="0" xfId="3" applyFont="1" applyAlignment="1">
      <alignment horizontal="center" vertical="top" wrapText="1"/>
    </xf>
    <xf numFmtId="0" fontId="12" fillId="0" borderId="0" xfId="3" applyFont="1" applyAlignment="1">
      <alignmen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top" wrapText="1"/>
    </xf>
    <xf numFmtId="0" fontId="4" fillId="0" borderId="1" xfId="4" applyBorder="1" applyAlignment="1">
      <alignment vertical="top" wrapText="1"/>
    </xf>
    <xf numFmtId="164" fontId="4" fillId="0" borderId="1" xfId="4" applyNumberFormat="1" applyBorder="1" applyAlignment="1">
      <alignment vertical="top"/>
    </xf>
    <xf numFmtId="164" fontId="4" fillId="0" borderId="2" xfId="4" applyNumberFormat="1" applyBorder="1" applyAlignment="1">
      <alignment horizontal="right" vertical="top"/>
    </xf>
    <xf numFmtId="164" fontId="4" fillId="0" borderId="1" xfId="0" applyNumberFormat="1" applyFont="1" applyBorder="1" applyAlignment="1">
      <alignment horizontal="right" vertical="top" wrapText="1"/>
    </xf>
    <xf numFmtId="14" fontId="4" fillId="0" borderId="1" xfId="0" applyNumberFormat="1" applyFont="1" applyBorder="1" applyAlignment="1">
      <alignment horizontal="center" vertical="top" wrapText="1"/>
    </xf>
    <xf numFmtId="0" fontId="4" fillId="0" borderId="0" xfId="5" applyAlignment="1">
      <alignment horizontal="center" vertical="center"/>
    </xf>
    <xf numFmtId="0" fontId="4" fillId="2" borderId="1" xfId="5" applyFill="1" applyBorder="1" applyAlignment="1">
      <alignment horizontal="left" vertical="center"/>
    </xf>
    <xf numFmtId="0" fontId="4" fillId="2" borderId="1" xfId="5" applyFill="1" applyBorder="1" applyAlignment="1">
      <alignment horizontal="left" vertical="center" wrapText="1"/>
    </xf>
    <xf numFmtId="164" fontId="4" fillId="2" borderId="1" xfId="5" applyNumberFormat="1" applyFill="1" applyBorder="1" applyAlignment="1">
      <alignment horizontal="center" vertical="center" wrapText="1"/>
    </xf>
    <xf numFmtId="44" fontId="4" fillId="2" borderId="1" xfId="5" applyNumberFormat="1" applyFill="1" applyBorder="1" applyAlignment="1">
      <alignment horizontal="center" vertical="center" wrapText="1"/>
    </xf>
    <xf numFmtId="3" fontId="35" fillId="4" borderId="1" xfId="0" applyNumberFormat="1" applyFont="1" applyFill="1" applyBorder="1"/>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xf>
    <xf numFmtId="0" fontId="31" fillId="0" borderId="6" xfId="0" applyFont="1" applyBorder="1"/>
    <xf numFmtId="0" fontId="22" fillId="0" borderId="6" xfId="0" applyFont="1" applyBorder="1"/>
    <xf numFmtId="164" fontId="22" fillId="0" borderId="6" xfId="7" applyNumberFormat="1" applyFont="1" applyBorder="1" applyAlignment="1">
      <alignment horizontal="center" vertical="center" wrapText="1"/>
    </xf>
    <xf numFmtId="164" fontId="31" fillId="0" borderId="6" xfId="0" applyNumberFormat="1" applyFont="1" applyBorder="1" applyAlignment="1">
      <alignment horizontal="center"/>
    </xf>
    <xf numFmtId="164" fontId="22" fillId="0" borderId="6" xfId="0" applyNumberFormat="1" applyFont="1" applyBorder="1" applyAlignment="1">
      <alignment horizontal="center" vertical="center"/>
    </xf>
    <xf numFmtId="0" fontId="22" fillId="0" borderId="6" xfId="0" applyFont="1" applyBorder="1" applyAlignment="1">
      <alignment horizontal="center" vertical="center" wrapText="1"/>
    </xf>
    <xf numFmtId="14" fontId="22" fillId="0" borderId="6" xfId="0" applyNumberFormat="1" applyFont="1" applyBorder="1" applyAlignment="1">
      <alignment horizontal="center" vertical="center"/>
    </xf>
    <xf numFmtId="0" fontId="4" fillId="4" borderId="0" xfId="5" applyFill="1" applyAlignment="1">
      <alignment horizontal="center" vertical="center"/>
    </xf>
    <xf numFmtId="0" fontId="4" fillId="0" borderId="0" xfId="5" applyAlignment="1">
      <alignment horizontal="left" vertical="center"/>
    </xf>
    <xf numFmtId="0" fontId="4" fillId="0" borderId="0" xfId="5" applyAlignment="1">
      <alignment horizontal="left" vertical="center" wrapText="1"/>
    </xf>
    <xf numFmtId="164" fontId="4" fillId="0" borderId="0" xfId="5" applyNumberFormat="1" applyAlignment="1">
      <alignment horizontal="center" vertical="center"/>
    </xf>
    <xf numFmtId="164" fontId="4" fillId="0" borderId="0" xfId="5" applyNumberFormat="1" applyAlignment="1">
      <alignment horizontal="center" vertical="center" wrapText="1"/>
    </xf>
    <xf numFmtId="44" fontId="4" fillId="0" borderId="0" xfId="5" applyNumberFormat="1" applyAlignment="1">
      <alignment horizontal="center" vertical="center" wrapText="1"/>
    </xf>
    <xf numFmtId="0" fontId="35" fillId="0" borderId="1" xfId="0" applyFont="1" applyBorder="1"/>
    <xf numFmtId="164" fontId="35" fillId="0" borderId="1" xfId="0" applyNumberFormat="1" applyFont="1" applyBorder="1" applyAlignment="1">
      <alignment horizontal="left"/>
    </xf>
    <xf numFmtId="3" fontId="35" fillId="0" borderId="1" xfId="0" applyNumberFormat="1" applyFont="1" applyBorder="1"/>
    <xf numFmtId="164" fontId="22" fillId="0" borderId="1" xfId="7" applyNumberFormat="1" applyFont="1" applyBorder="1" applyAlignment="1">
      <alignment horizontal="center" vertical="center" wrapText="1"/>
    </xf>
    <xf numFmtId="0" fontId="22" fillId="0" borderId="4" xfId="0" applyFont="1" applyBorder="1" applyAlignment="1">
      <alignment horizontal="left" vertical="center"/>
    </xf>
    <xf numFmtId="0" fontId="22" fillId="0" borderId="4" xfId="0" applyFont="1" applyBorder="1" applyAlignment="1">
      <alignment horizontal="right" vertical="center" wrapText="1"/>
    </xf>
    <xf numFmtId="164" fontId="22" fillId="0" borderId="4" xfId="0" applyNumberFormat="1" applyFont="1" applyBorder="1" applyAlignment="1">
      <alignment horizontal="center" vertical="center"/>
    </xf>
    <xf numFmtId="164" fontId="22" fillId="0" borderId="4" xfId="7" applyNumberFormat="1" applyFont="1" applyBorder="1" applyAlignment="1">
      <alignment horizontal="center" vertical="center" wrapText="1"/>
    </xf>
    <xf numFmtId="9" fontId="22" fillId="0" borderId="4" xfId="0" applyNumberFormat="1" applyFont="1" applyBorder="1" applyAlignment="1">
      <alignment horizontal="center" vertical="center" wrapText="1"/>
    </xf>
    <xf numFmtId="9" fontId="22" fillId="0" borderId="4" xfId="0" applyNumberFormat="1" applyFont="1" applyBorder="1" applyAlignment="1">
      <alignment horizontal="center" vertical="center"/>
    </xf>
    <xf numFmtId="0" fontId="22" fillId="0" borderId="1" xfId="0" applyFont="1" applyBorder="1"/>
    <xf numFmtId="164" fontId="22" fillId="0" borderId="1" xfId="0" applyNumberFormat="1" applyFont="1" applyBorder="1" applyAlignment="1">
      <alignment horizontal="left"/>
    </xf>
    <xf numFmtId="164" fontId="22" fillId="0" borderId="1" xfId="0" applyNumberFormat="1" applyFont="1" applyBorder="1" applyAlignment="1">
      <alignment horizontal="center"/>
    </xf>
    <xf numFmtId="0" fontId="22" fillId="0" borderId="1" xfId="0" applyFont="1" applyBorder="1" applyAlignment="1">
      <alignment horizontal="left"/>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xf>
    <xf numFmtId="164" fontId="4" fillId="4" borderId="1" xfId="7" applyNumberForma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164" fontId="4" fillId="2" borderId="1" xfId="7" applyNumberFormat="1" applyFill="1" applyBorder="1" applyAlignment="1">
      <alignment horizontal="center" vertical="center" wrapText="1"/>
    </xf>
    <xf numFmtId="164" fontId="4" fillId="4" borderId="7" xfId="7" applyNumberFormat="1" applyFill="1" applyBorder="1" applyAlignment="1">
      <alignment horizontal="center" vertical="center" wrapText="1"/>
    </xf>
    <xf numFmtId="0" fontId="4" fillId="4" borderId="0" xfId="0" applyFont="1" applyFill="1" applyAlignment="1">
      <alignment horizontal="left" vertical="center"/>
    </xf>
    <xf numFmtId="0" fontId="4" fillId="4" borderId="0" xfId="0" applyFont="1" applyFill="1" applyAlignment="1">
      <alignment horizontal="right" vertical="center" wrapText="1"/>
    </xf>
    <xf numFmtId="164" fontId="4" fillId="4" borderId="0" xfId="0" applyNumberFormat="1" applyFont="1" applyFill="1" applyAlignment="1">
      <alignment horizontal="center" vertical="center"/>
    </xf>
    <xf numFmtId="164" fontId="4" fillId="4" borderId="0" xfId="7" applyNumberFormat="1" applyFill="1" applyAlignment="1">
      <alignment horizontal="center" vertical="center" wrapText="1"/>
    </xf>
    <xf numFmtId="9" fontId="4" fillId="4" borderId="0" xfId="0" applyNumberFormat="1" applyFont="1" applyFill="1" applyAlignment="1">
      <alignment horizontal="center" vertical="center" wrapText="1"/>
    </xf>
    <xf numFmtId="9" fontId="4" fillId="4" borderId="0" xfId="0" applyNumberFormat="1" applyFont="1" applyFill="1" applyAlignment="1">
      <alignment horizontal="center" vertical="center"/>
    </xf>
    <xf numFmtId="0" fontId="0" fillId="0" borderId="2" xfId="0" applyBorder="1" applyAlignment="1">
      <alignment wrapText="1"/>
    </xf>
    <xf numFmtId="164" fontId="0" fillId="0" borderId="1" xfId="0" applyNumberFormat="1" applyBorder="1" applyAlignment="1">
      <alignment horizontal="center"/>
    </xf>
    <xf numFmtId="164" fontId="4" fillId="0" borderId="1" xfId="7" applyNumberFormat="1" applyBorder="1" applyAlignment="1">
      <alignment horizontal="center" vertical="center" wrapText="1"/>
    </xf>
    <xf numFmtId="0" fontId="4" fillId="4" borderId="3" xfId="2" applyFill="1" applyBorder="1" applyAlignment="1">
      <alignment wrapText="1"/>
    </xf>
    <xf numFmtId="168" fontId="4" fillId="4" borderId="1" xfId="7" applyNumberFormat="1" applyFill="1" applyBorder="1" applyAlignment="1">
      <alignment horizontal="center" vertical="center"/>
    </xf>
    <xf numFmtId="164" fontId="4" fillId="4" borderId="1" xfId="2" applyNumberFormat="1" applyFill="1" applyBorder="1" applyAlignment="1">
      <alignment horizontal="center" vertical="center" wrapText="1"/>
    </xf>
    <xf numFmtId="0" fontId="4" fillId="4" borderId="1" xfId="2" applyFill="1" applyBorder="1"/>
    <xf numFmtId="3" fontId="4" fillId="4" borderId="1" xfId="2" applyNumberFormat="1" applyFill="1" applyBorder="1" applyAlignment="1">
      <alignment horizontal="center" vertical="center"/>
    </xf>
    <xf numFmtId="3" fontId="4" fillId="4" borderId="1" xfId="2" applyNumberFormat="1" applyFill="1" applyBorder="1" applyAlignment="1">
      <alignment horizontal="center" vertical="center" wrapText="1"/>
    </xf>
    <xf numFmtId="0" fontId="4" fillId="4" borderId="1" xfId="2" applyFill="1" applyBorder="1" applyAlignment="1">
      <alignment wrapText="1"/>
    </xf>
    <xf numFmtId="0" fontId="12" fillId="0" borderId="5" xfId="6" applyBorder="1" applyAlignment="1">
      <alignment horizontal="left" vertical="center" wrapText="1"/>
    </xf>
    <xf numFmtId="0" fontId="4" fillId="0" borderId="5" xfId="0" applyFont="1" applyBorder="1" applyAlignment="1">
      <alignment horizontal="left" vertical="center" wrapText="1"/>
    </xf>
    <xf numFmtId="164" fontId="4" fillId="0" borderId="1" xfId="0" applyNumberFormat="1" applyFont="1" applyBorder="1" applyAlignment="1">
      <alignment horizontal="center" vertical="center"/>
    </xf>
    <xf numFmtId="164" fontId="4" fillId="0" borderId="1" xfId="7" applyNumberFormat="1" applyBorder="1" applyAlignment="1">
      <alignment horizontal="center" vertical="center"/>
    </xf>
    <xf numFmtId="9" fontId="4" fillId="0" borderId="5" xfId="0" applyNumberFormat="1" applyFont="1" applyBorder="1" applyAlignment="1">
      <alignment horizontal="center" vertical="center" wrapText="1"/>
    </xf>
    <xf numFmtId="0" fontId="12" fillId="4" borderId="1" xfId="6" applyFill="1" applyBorder="1" applyAlignment="1">
      <alignment horizontal="left" vertical="center" wrapText="1"/>
    </xf>
    <xf numFmtId="0" fontId="12" fillId="4" borderId="6" xfId="6" applyFill="1" applyBorder="1" applyAlignment="1">
      <alignment horizontal="left" vertical="center" wrapText="1"/>
    </xf>
    <xf numFmtId="0" fontId="4" fillId="0" borderId="1" xfId="0" applyFont="1" applyBorder="1" applyAlignment="1">
      <alignment horizontal="center" vertical="center"/>
    </xf>
    <xf numFmtId="0" fontId="18" fillId="0" borderId="0" xfId="0" applyFont="1" applyAlignment="1">
      <alignment vertical="center"/>
    </xf>
    <xf numFmtId="0" fontId="0" fillId="0" borderId="0" xfId="0" applyAlignment="1">
      <alignment wrapText="1"/>
    </xf>
    <xf numFmtId="0" fontId="18" fillId="7" borderId="1" xfId="0" applyFont="1" applyFill="1" applyBorder="1" applyAlignment="1">
      <alignment vertical="center" wrapText="1"/>
    </xf>
    <xf numFmtId="0" fontId="35" fillId="0" borderId="1" xfId="14" applyFont="1" applyBorder="1" applyAlignment="1">
      <alignment wrapText="1"/>
    </xf>
    <xf numFmtId="0" fontId="4" fillId="0" borderId="1" xfId="0" applyFont="1" applyBorder="1" applyAlignment="1">
      <alignment horizontal="left" vertical="center" wrapText="1"/>
    </xf>
    <xf numFmtId="164" fontId="4" fillId="0" borderId="1" xfId="15" applyNumberFormat="1" applyFont="1" applyBorder="1"/>
    <xf numFmtId="164" fontId="13" fillId="0" borderId="11" xfId="15" applyNumberFormat="1" applyFont="1" applyBorder="1" applyAlignment="1">
      <alignment horizontal="center" wrapText="1" readingOrder="1"/>
    </xf>
    <xf numFmtId="6" fontId="13" fillId="4" borderId="11" xfId="15" applyNumberFormat="1" applyFont="1" applyFill="1" applyBorder="1" applyAlignment="1">
      <alignment horizontal="center" wrapText="1" readingOrder="1"/>
    </xf>
    <xf numFmtId="0" fontId="4" fillId="0" borderId="1" xfId="0" applyFont="1" applyBorder="1" applyAlignment="1">
      <alignment horizontal="left" vertical="center"/>
    </xf>
    <xf numFmtId="6" fontId="13" fillId="0" borderId="11" xfId="15" applyNumberFormat="1" applyFont="1" applyBorder="1" applyAlignment="1">
      <alignment horizontal="center" wrapText="1" readingOrder="1"/>
    </xf>
    <xf numFmtId="164" fontId="4" fillId="0" borderId="1" xfId="15" applyNumberFormat="1" applyFont="1" applyBorder="1" applyAlignment="1">
      <alignment horizontal="left" wrapText="1"/>
    </xf>
    <xf numFmtId="164" fontId="4" fillId="0" borderId="1" xfId="2" applyNumberFormat="1" applyBorder="1" applyAlignment="1">
      <alignment horizontal="center"/>
    </xf>
    <xf numFmtId="164" fontId="4" fillId="0" borderId="1" xfId="13" applyNumberFormat="1" applyBorder="1" applyAlignment="1">
      <alignment horizontal="center"/>
    </xf>
    <xf numFmtId="164" fontId="4" fillId="4" borderId="1" xfId="13" applyNumberFormat="1" applyFill="1" applyBorder="1" applyAlignment="1">
      <alignment horizontal="center"/>
    </xf>
    <xf numFmtId="164" fontId="4" fillId="0" borderId="1" xfId="13" applyNumberFormat="1" applyBorder="1" applyAlignment="1">
      <alignment horizontal="center" vertical="center"/>
    </xf>
    <xf numFmtId="164" fontId="4" fillId="4" borderId="1" xfId="13" applyNumberFormat="1" applyFill="1" applyBorder="1" applyAlignment="1">
      <alignment horizontal="center" vertical="center"/>
    </xf>
    <xf numFmtId="164" fontId="4" fillId="0" borderId="5" xfId="13" applyNumberFormat="1" applyBorder="1" applyAlignment="1">
      <alignment horizontal="center" vertical="center"/>
    </xf>
    <xf numFmtId="0" fontId="18" fillId="4" borderId="0" xfId="0" applyFont="1" applyFill="1" applyAlignment="1">
      <alignment horizontal="right"/>
    </xf>
    <xf numFmtId="164" fontId="0" fillId="4" borderId="0" xfId="13" applyNumberFormat="1" applyFont="1" applyFill="1" applyAlignment="1">
      <alignment horizontal="center"/>
    </xf>
    <xf numFmtId="164" fontId="0" fillId="4" borderId="0" xfId="0" applyNumberFormat="1" applyFill="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64" fontId="0" fillId="4" borderId="0" xfId="10" applyNumberFormat="1" applyFont="1" applyFill="1"/>
    <xf numFmtId="164" fontId="0" fillId="4" borderId="0" xfId="0" applyNumberFormat="1" applyFill="1"/>
    <xf numFmtId="170" fontId="0" fillId="4" borderId="0" xfId="10" applyNumberFormat="1" applyFont="1" applyFill="1"/>
    <xf numFmtId="164" fontId="4" fillId="4" borderId="1" xfId="13" applyNumberFormat="1" applyFill="1" applyBorder="1" applyAlignment="1">
      <alignment horizontal="center" vertical="center" wrapText="1"/>
    </xf>
    <xf numFmtId="164" fontId="4" fillId="4" borderId="1" xfId="13" applyNumberFormat="1" applyFill="1" applyBorder="1" applyAlignment="1">
      <alignment horizontal="center" wrapText="1"/>
    </xf>
    <xf numFmtId="164" fontId="4" fillId="0" borderId="1" xfId="7" applyNumberFormat="1" applyBorder="1"/>
    <xf numFmtId="6" fontId="4" fillId="0" borderId="1" xfId="0" applyNumberFormat="1" applyFont="1" applyBorder="1"/>
    <xf numFmtId="14" fontId="4" fillId="0" borderId="1" xfId="0" applyNumberFormat="1" applyFont="1" applyBorder="1" applyAlignment="1">
      <alignment horizontal="right"/>
    </xf>
    <xf numFmtId="49" fontId="4" fillId="0" borderId="1" xfId="0" applyNumberFormat="1" applyFont="1" applyBorder="1" applyAlignment="1">
      <alignment horizontal="right"/>
    </xf>
    <xf numFmtId="8" fontId="0" fillId="0" borderId="0" xfId="0" applyNumberFormat="1"/>
    <xf numFmtId="0" fontId="13" fillId="0" borderId="0" xfId="0" applyFont="1" applyAlignment="1">
      <alignment horizontal="left" vertical="center" wrapText="1" readingOrder="1"/>
    </xf>
    <xf numFmtId="0" fontId="37" fillId="0" borderId="0" xfId="0" applyFont="1" applyAlignment="1">
      <alignment horizontal="left" vertical="center" wrapText="1" readingOrder="1"/>
    </xf>
    <xf numFmtId="44" fontId="4" fillId="7" borderId="0" xfId="13" applyFill="1"/>
    <xf numFmtId="0" fontId="37" fillId="0" borderId="0" xfId="0" applyFont="1" applyAlignment="1">
      <alignment horizontal="left" wrapText="1" readingOrder="1"/>
    </xf>
    <xf numFmtId="0" fontId="4" fillId="0" borderId="1" xfId="0" applyFont="1" applyBorder="1" applyAlignment="1">
      <alignment horizontal="right"/>
    </xf>
    <xf numFmtId="44" fontId="4" fillId="0" borderId="1" xfId="13" applyBorder="1" applyAlignment="1">
      <alignment horizontal="right"/>
    </xf>
    <xf numFmtId="0" fontId="0" fillId="0" borderId="1" xfId="0" applyBorder="1" applyAlignment="1">
      <alignment horizontal="right"/>
    </xf>
    <xf numFmtId="44" fontId="28" fillId="0" borderId="0" xfId="13" applyFont="1"/>
    <xf numFmtId="0" fontId="28" fillId="0" borderId="0" xfId="0" applyFont="1"/>
    <xf numFmtId="6" fontId="4" fillId="0" borderId="1" xfId="13" applyNumberFormat="1" applyBorder="1" applyAlignment="1">
      <alignment horizontal="right"/>
    </xf>
    <xf numFmtId="49" fontId="4" fillId="0" borderId="1" xfId="13" applyNumberFormat="1" applyBorder="1" applyAlignment="1">
      <alignment horizontal="right"/>
    </xf>
    <xf numFmtId="14" fontId="0" fillId="0" borderId="1" xfId="0" applyNumberFormat="1" applyBorder="1" applyAlignment="1">
      <alignment horizontal="right"/>
    </xf>
    <xf numFmtId="6" fontId="0" fillId="0" borderId="1" xfId="0" applyNumberFormat="1" applyBorder="1"/>
    <xf numFmtId="166" fontId="0" fillId="0" borderId="0" xfId="0" applyNumberFormat="1"/>
    <xf numFmtId="8" fontId="4" fillId="0" borderId="0" xfId="0" applyNumberFormat="1" applyFont="1"/>
    <xf numFmtId="166" fontId="0" fillId="0" borderId="1" xfId="7" applyNumberFormat="1" applyFont="1" applyBorder="1"/>
    <xf numFmtId="14" fontId="0" fillId="0" borderId="1" xfId="0" applyNumberFormat="1" applyBorder="1"/>
    <xf numFmtId="14" fontId="4" fillId="0" borderId="1" xfId="0" applyNumberFormat="1" applyFont="1" applyBorder="1"/>
    <xf numFmtId="165" fontId="4" fillId="0" borderId="1" xfId="7" applyNumberFormat="1" applyBorder="1"/>
    <xf numFmtId="14" fontId="4" fillId="0" borderId="1" xfId="0" applyNumberFormat="1" applyFont="1" applyBorder="1" applyAlignment="1">
      <alignment horizontal="center"/>
    </xf>
    <xf numFmtId="167" fontId="4" fillId="0" borderId="1" xfId="7" applyNumberFormat="1" applyBorder="1"/>
    <xf numFmtId="14" fontId="0" fillId="0" borderId="1" xfId="0" applyNumberFormat="1" applyBorder="1" applyAlignment="1">
      <alignment horizontal="center"/>
    </xf>
    <xf numFmtId="5" fontId="0" fillId="0" borderId="1" xfId="7" applyNumberFormat="1" applyFont="1" applyBorder="1"/>
    <xf numFmtId="14" fontId="4" fillId="0" borderId="1" xfId="0" applyNumberFormat="1" applyFont="1" applyBorder="1" applyAlignment="1">
      <alignment horizontal="center" vertical="center" wrapText="1"/>
    </xf>
    <xf numFmtId="165" fontId="4" fillId="7" borderId="1" xfId="7" applyNumberFormat="1" applyFill="1" applyBorder="1"/>
    <xf numFmtId="0" fontId="4" fillId="0" borderId="1" xfId="5" applyBorder="1" applyAlignment="1">
      <alignment horizontal="center" vertical="center" wrapText="1"/>
    </xf>
    <xf numFmtId="164" fontId="4" fillId="0" borderId="1" xfId="7" applyNumberFormat="1" applyBorder="1" applyAlignment="1">
      <alignment vertical="center"/>
    </xf>
    <xf numFmtId="164" fontId="4" fillId="0" borderId="1" xfId="7" applyNumberFormat="1" applyBorder="1" applyAlignment="1">
      <alignment horizontal="right" vertical="center" wrapText="1"/>
    </xf>
    <xf numFmtId="164" fontId="4" fillId="0" borderId="1" xfId="0" applyNumberFormat="1" applyFont="1" applyBorder="1" applyAlignment="1">
      <alignment horizontal="right" vertical="center" wrapText="1"/>
    </xf>
    <xf numFmtId="44" fontId="4" fillId="0" borderId="1" xfId="0" applyNumberFormat="1" applyFont="1" applyBorder="1" applyAlignment="1">
      <alignment horizontal="center" vertical="center" wrapText="1"/>
    </xf>
    <xf numFmtId="164" fontId="4" fillId="0" borderId="1" xfId="0" applyNumberFormat="1" applyFont="1" applyBorder="1" applyAlignment="1">
      <alignment horizontal="right" vertical="center"/>
    </xf>
    <xf numFmtId="0" fontId="4" fillId="0" borderId="0" xfId="5" applyAlignment="1">
      <alignment horizontal="center" vertical="center" wrapText="1"/>
    </xf>
    <xf numFmtId="0" fontId="4" fillId="2" borderId="0" xfId="5" applyFill="1" applyAlignment="1">
      <alignment horizontal="center" vertical="center"/>
    </xf>
    <xf numFmtId="0" fontId="4" fillId="2" borderId="1" xfId="5" applyFill="1" applyBorder="1" applyAlignment="1">
      <alignment horizontal="center" vertical="center"/>
    </xf>
    <xf numFmtId="164" fontId="4" fillId="2" borderId="1" xfId="5" applyNumberFormat="1" applyFill="1" applyBorder="1" applyAlignment="1">
      <alignment vertical="center"/>
    </xf>
    <xf numFmtId="164" fontId="4" fillId="7" borderId="1" xfId="5" applyNumberFormat="1" applyFill="1" applyBorder="1" applyAlignment="1">
      <alignment horizontal="right" vertical="center"/>
    </xf>
    <xf numFmtId="44" fontId="4" fillId="7" borderId="1" xfId="5" applyNumberFormat="1" applyFill="1" applyBorder="1" applyAlignment="1">
      <alignment horizontal="left" vertical="center" wrapText="1"/>
    </xf>
    <xf numFmtId="44" fontId="4" fillId="7" borderId="1" xfId="5" applyNumberFormat="1" applyFill="1" applyBorder="1" applyAlignment="1">
      <alignment horizontal="center" vertical="center" wrapText="1"/>
    </xf>
    <xf numFmtId="164" fontId="4" fillId="0" borderId="0" xfId="5" applyNumberFormat="1" applyAlignment="1">
      <alignment vertical="center"/>
    </xf>
    <xf numFmtId="164" fontId="4" fillId="0" borderId="0" xfId="5" applyNumberFormat="1" applyAlignment="1">
      <alignment horizontal="right" vertical="center"/>
    </xf>
    <xf numFmtId="44" fontId="4" fillId="0" borderId="0" xfId="5" applyNumberFormat="1" applyAlignment="1">
      <alignment horizontal="left" vertical="center" wrapText="1"/>
    </xf>
    <xf numFmtId="0" fontId="4" fillId="0" borderId="1" xfId="0" applyFont="1" applyBorder="1" applyAlignment="1">
      <alignment vertical="center"/>
    </xf>
    <xf numFmtId="164" fontId="4" fillId="2" borderId="1" xfId="5" applyNumberFormat="1" applyFill="1" applyBorder="1" applyAlignment="1">
      <alignment horizontal="center" vertical="center"/>
    </xf>
    <xf numFmtId="14" fontId="0" fillId="0" borderId="0" xfId="0" applyNumberFormat="1"/>
    <xf numFmtId="14" fontId="0" fillId="0" borderId="10" xfId="0" applyNumberFormat="1" applyBorder="1" applyAlignment="1">
      <alignment horizontal="center" vertical="center"/>
    </xf>
    <xf numFmtId="0" fontId="14" fillId="0" borderId="0" xfId="0" applyFont="1" applyAlignment="1">
      <alignment horizontal="center"/>
    </xf>
    <xf numFmtId="169" fontId="11" fillId="0" borderId="1" xfId="13" applyNumberFormat="1" applyFont="1" applyBorder="1" applyAlignment="1">
      <alignment horizontal="right" vertical="center" wrapText="1"/>
    </xf>
    <xf numFmtId="166" fontId="11" fillId="0" borderId="1" xfId="11" applyNumberFormat="1" applyFont="1" applyBorder="1" applyAlignment="1">
      <alignment horizontal="right" vertical="center" wrapText="1"/>
    </xf>
    <xf numFmtId="42" fontId="11" fillId="0" borderId="1" xfId="13" applyNumberFormat="1" applyFont="1" applyBorder="1" applyAlignment="1">
      <alignment horizontal="right" vertical="center"/>
    </xf>
    <xf numFmtId="166" fontId="11" fillId="0" borderId="1" xfId="11" applyNumberFormat="1" applyFont="1" applyBorder="1" applyAlignment="1">
      <alignment vertical="center"/>
    </xf>
    <xf numFmtId="44" fontId="11" fillId="0" borderId="1" xfId="13" applyFont="1" applyBorder="1" applyAlignment="1">
      <alignment horizontal="right" vertical="center" wrapText="1"/>
    </xf>
    <xf numFmtId="44" fontId="0" fillId="0" borderId="0" xfId="13" applyFont="1"/>
    <xf numFmtId="0" fontId="11" fillId="0" borderId="0" xfId="0" applyFont="1" applyAlignment="1">
      <alignment horizontal="left"/>
    </xf>
    <xf numFmtId="0" fontId="11" fillId="0" borderId="1" xfId="0" applyFont="1" applyBorder="1"/>
    <xf numFmtId="0" fontId="4" fillId="0" borderId="1" xfId="0" applyFont="1" applyBorder="1" applyAlignment="1">
      <alignment horizontal="center" wrapText="1"/>
    </xf>
    <xf numFmtId="164" fontId="11" fillId="0" borderId="1" xfId="0" applyNumberFormat="1" applyFont="1" applyBorder="1" applyAlignment="1">
      <alignment horizontal="right" vertical="center" wrapText="1"/>
    </xf>
    <xf numFmtId="0" fontId="11" fillId="0" borderId="0" xfId="0" applyFont="1" applyAlignment="1">
      <alignment vertical="center" wrapText="1"/>
    </xf>
    <xf numFmtId="0" fontId="11" fillId="0" borderId="5" xfId="0" applyFont="1" applyBorder="1"/>
    <xf numFmtId="164" fontId="11" fillId="0" borderId="5" xfId="0" applyNumberFormat="1" applyFont="1" applyBorder="1"/>
    <xf numFmtId="0" fontId="29" fillId="0" borderId="1" xfId="0" applyFont="1" applyBorder="1" applyAlignment="1">
      <alignment horizontal="right"/>
    </xf>
    <xf numFmtId="14" fontId="29" fillId="0" borderId="1" xfId="0" applyNumberFormat="1" applyFont="1" applyBorder="1" applyAlignment="1">
      <alignment horizontal="right"/>
    </xf>
    <xf numFmtId="0" fontId="11" fillId="0" borderId="1" xfId="0" applyFont="1" applyBorder="1" applyAlignment="1">
      <alignment horizontal="left"/>
    </xf>
    <xf numFmtId="14" fontId="29" fillId="0" borderId="1" xfId="0" applyNumberFormat="1" applyFont="1" applyBorder="1"/>
    <xf numFmtId="164" fontId="38" fillId="0" borderId="0" xfId="0" applyNumberFormat="1" applyFont="1"/>
    <xf numFmtId="0" fontId="11" fillId="0" borderId="1" xfId="0" applyFont="1" applyBorder="1" applyAlignment="1">
      <alignment vertical="center"/>
    </xf>
    <xf numFmtId="14" fontId="11" fillId="0" borderId="1" xfId="0" applyNumberFormat="1" applyFont="1" applyBorder="1" applyAlignment="1">
      <alignment horizontal="right" wrapText="1"/>
    </xf>
    <xf numFmtId="164" fontId="33" fillId="0" borderId="1" xfId="0" applyNumberFormat="1" applyFont="1" applyBorder="1"/>
    <xf numFmtId="164"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xf>
    <xf numFmtId="0" fontId="29" fillId="0" borderId="1" xfId="0" applyFont="1" applyBorder="1" applyAlignment="1">
      <alignment horizontal="left"/>
    </xf>
    <xf numFmtId="0" fontId="11" fillId="0" borderId="1" xfId="0" applyFont="1" applyBorder="1" applyAlignment="1">
      <alignment horizontal="right"/>
    </xf>
    <xf numFmtId="0" fontId="10" fillId="0" borderId="1" xfId="0" applyFont="1" applyBorder="1" applyAlignment="1">
      <alignment horizontal="right" wrapText="1"/>
    </xf>
    <xf numFmtId="6" fontId="10" fillId="0" borderId="1" xfId="0" applyNumberFormat="1" applyFont="1" applyBorder="1"/>
    <xf numFmtId="0" fontId="10" fillId="0" borderId="0" xfId="0" applyFont="1" applyAlignment="1">
      <alignment vertical="center" wrapText="1"/>
    </xf>
    <xf numFmtId="0" fontId="10" fillId="0" borderId="0" xfId="0" applyFont="1" applyAlignment="1">
      <alignment vertical="center"/>
    </xf>
    <xf numFmtId="6" fontId="10" fillId="0" borderId="0" xfId="0" applyNumberFormat="1" applyFont="1" applyAlignment="1">
      <alignment vertical="center"/>
    </xf>
    <xf numFmtId="164" fontId="10" fillId="0" borderId="0" xfId="0" applyNumberFormat="1" applyFont="1" applyAlignment="1">
      <alignment vertical="center"/>
    </xf>
    <xf numFmtId="164" fontId="11" fillId="0" borderId="0" xfId="0" applyNumberFormat="1" applyFont="1" applyAlignment="1">
      <alignment horizontal="center" wrapText="1"/>
    </xf>
    <xf numFmtId="6" fontId="10" fillId="0" borderId="0" xfId="0" applyNumberFormat="1" applyFont="1"/>
    <xf numFmtId="164" fontId="10" fillId="0" borderId="0" xfId="0" applyNumberFormat="1" applyFont="1" applyAlignment="1">
      <alignment horizontal="center"/>
    </xf>
    <xf numFmtId="0" fontId="10" fillId="0" borderId="0" xfId="0" applyFont="1" applyAlignment="1">
      <alignment horizontal="left" vertical="center" wrapText="1"/>
    </xf>
    <xf numFmtId="0" fontId="10" fillId="0" borderId="0" xfId="0" applyFont="1" applyAlignment="1">
      <alignment horizontal="center" vertical="center"/>
    </xf>
    <xf numFmtId="164" fontId="39" fillId="0" borderId="1" xfId="0" applyNumberFormat="1" applyFont="1" applyBorder="1"/>
    <xf numFmtId="14" fontId="11" fillId="0" borderId="1" xfId="0" applyNumberFormat="1" applyFont="1" applyBorder="1" applyAlignment="1">
      <alignment horizontal="center" vertical="center" wrapText="1"/>
    </xf>
    <xf numFmtId="0" fontId="11" fillId="0" borderId="3" xfId="0" applyFont="1" applyBorder="1" applyAlignment="1">
      <alignment vertical="center"/>
    </xf>
    <xf numFmtId="0" fontId="10" fillId="0" borderId="1" xfId="0" applyFont="1" applyBorder="1" applyAlignment="1">
      <alignment horizontal="center" vertical="center" wrapText="1"/>
    </xf>
    <xf numFmtId="14" fontId="11" fillId="0" borderId="1" xfId="0" applyNumberFormat="1" applyFont="1" applyBorder="1" applyAlignment="1">
      <alignment vertical="center" wrapText="1"/>
    </xf>
    <xf numFmtId="164" fontId="39" fillId="0" borderId="0" xfId="0" applyNumberFormat="1" applyFont="1"/>
    <xf numFmtId="164" fontId="11" fillId="0" borderId="1" xfId="8" applyNumberFormat="1" applyBorder="1" applyAlignment="1">
      <alignment horizontal="right" vertical="center"/>
    </xf>
    <xf numFmtId="0" fontId="11" fillId="0" borderId="1" xfId="12" applyFont="1" applyBorder="1" applyAlignment="1">
      <alignment horizontal="left" vertical="center"/>
    </xf>
    <xf numFmtId="0" fontId="11" fillId="0" borderId="1" xfId="12" applyFont="1" applyBorder="1" applyAlignment="1">
      <alignment vertical="center" wrapText="1"/>
    </xf>
    <xf numFmtId="164" fontId="11" fillId="0" borderId="1" xfId="12" applyNumberFormat="1" applyFont="1" applyBorder="1" applyAlignment="1">
      <alignment vertical="center"/>
    </xf>
    <xf numFmtId="6" fontId="11" fillId="0" borderId="1" xfId="0" applyNumberFormat="1" applyFont="1" applyBorder="1" applyAlignment="1">
      <alignment horizontal="center" vertical="center" wrapText="1"/>
    </xf>
    <xf numFmtId="164" fontId="30" fillId="0" borderId="0" xfId="0" applyNumberFormat="1" applyFont="1"/>
    <xf numFmtId="6" fontId="11" fillId="0" borderId="1" xfId="2" applyNumberFormat="1" applyFont="1" applyBorder="1" applyAlignment="1">
      <alignment horizontal="right" vertical="center"/>
    </xf>
    <xf numFmtId="164" fontId="11" fillId="0" borderId="1" xfId="0" applyNumberFormat="1" applyFont="1" applyBorder="1" applyAlignment="1">
      <alignment horizontal="right" vertical="center"/>
    </xf>
    <xf numFmtId="14" fontId="11" fillId="0" borderId="1" xfId="2" applyNumberFormat="1" applyFont="1" applyBorder="1" applyAlignment="1">
      <alignment vertical="center" wrapText="1"/>
    </xf>
    <xf numFmtId="0" fontId="11" fillId="0" borderId="1" xfId="8" applyBorder="1" applyAlignment="1">
      <alignment horizontal="left" vertical="center"/>
    </xf>
    <xf numFmtId="0" fontId="11" fillId="0" borderId="1" xfId="8" applyBorder="1" applyAlignment="1">
      <alignment horizontal="left" vertical="center" wrapText="1"/>
    </xf>
    <xf numFmtId="6" fontId="4" fillId="0" borderId="1" xfId="0" applyNumberFormat="1" applyFont="1" applyBorder="1" applyAlignment="1">
      <alignment horizontal="center" wrapText="1"/>
    </xf>
    <xf numFmtId="14" fontId="11" fillId="0" borderId="1" xfId="0" applyNumberFormat="1" applyFont="1" applyBorder="1" applyAlignment="1">
      <alignment vertical="center"/>
    </xf>
    <xf numFmtId="164" fontId="34" fillId="0" borderId="1" xfId="0" applyNumberFormat="1" applyFont="1" applyBorder="1"/>
    <xf numFmtId="0" fontId="11" fillId="0" borderId="1" xfId="8" applyBorder="1" applyAlignment="1">
      <alignment vertical="center"/>
    </xf>
    <xf numFmtId="0" fontId="11" fillId="0" borderId="1" xfId="8" applyBorder="1" applyAlignment="1">
      <alignment vertical="center" wrapText="1"/>
    </xf>
    <xf numFmtId="6" fontId="4" fillId="0" borderId="1" xfId="0" applyNumberFormat="1" applyFont="1" applyBorder="1" applyAlignment="1">
      <alignment horizontal="center" vertical="center" wrapText="1"/>
    </xf>
    <xf numFmtId="6" fontId="11" fillId="0" borderId="1" xfId="0" applyNumberFormat="1" applyFont="1" applyBorder="1" applyAlignment="1">
      <alignment horizontal="center" wrapText="1"/>
    </xf>
    <xf numFmtId="0" fontId="11" fillId="0" borderId="1" xfId="2" applyFont="1" applyBorder="1" applyAlignment="1">
      <alignment vertical="center" wrapText="1"/>
    </xf>
    <xf numFmtId="164" fontId="11" fillId="0" borderId="0" xfId="0" applyNumberFormat="1" applyFont="1" applyAlignment="1">
      <alignment horizontal="center" vertical="center" wrapText="1"/>
    </xf>
    <xf numFmtId="0" fontId="11" fillId="4" borderId="0" xfId="0" applyFont="1" applyFill="1"/>
    <xf numFmtId="0" fontId="11" fillId="4" borderId="0" xfId="0" applyFont="1" applyFill="1" applyAlignment="1">
      <alignment vertical="center" wrapText="1"/>
    </xf>
    <xf numFmtId="0" fontId="10" fillId="4" borderId="0" xfId="0" applyFont="1" applyFill="1" applyAlignment="1">
      <alignment vertical="center"/>
    </xf>
    <xf numFmtId="6" fontId="11" fillId="4" borderId="0" xfId="0" applyNumberFormat="1" applyFont="1" applyFill="1" applyAlignment="1">
      <alignment vertical="center"/>
    </xf>
    <xf numFmtId="164" fontId="11" fillId="4" borderId="0" xfId="0" applyNumberFormat="1" applyFont="1" applyFill="1" applyAlignment="1">
      <alignment vertical="center"/>
    </xf>
    <xf numFmtId="0" fontId="11" fillId="4" borderId="0" xfId="0" applyFont="1" applyFill="1" applyAlignment="1">
      <alignment horizontal="center" wrapText="1"/>
    </xf>
    <xf numFmtId="164" fontId="11" fillId="4" borderId="0" xfId="0" applyNumberFormat="1" applyFont="1" applyFill="1" applyAlignment="1">
      <alignment horizontal="center"/>
    </xf>
    <xf numFmtId="0" fontId="11" fillId="4" borderId="0" xfId="0" applyFont="1" applyFill="1" applyAlignment="1">
      <alignment horizontal="left"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6" fontId="11" fillId="0" borderId="1" xfId="0" applyNumberFormat="1" applyFont="1" applyBorder="1" applyAlignment="1">
      <alignment horizontal="right" vertical="center"/>
    </xf>
    <xf numFmtId="164" fontId="11" fillId="0" borderId="6" xfId="0" applyNumberFormat="1" applyFont="1" applyBorder="1" applyAlignment="1">
      <alignment horizontal="right" vertical="center"/>
    </xf>
    <xf numFmtId="164" fontId="11" fillId="0" borderId="0" xfId="0" applyNumberFormat="1" applyFont="1" applyAlignment="1">
      <alignment horizontal="right"/>
    </xf>
    <xf numFmtId="164" fontId="11" fillId="0" borderId="1" xfId="0" applyNumberFormat="1" applyFont="1" applyBorder="1" applyAlignment="1">
      <alignment horizontal="right"/>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6" fontId="11" fillId="0" borderId="5" xfId="0" applyNumberFormat="1" applyFont="1" applyBorder="1" applyAlignment="1">
      <alignment vertical="center"/>
    </xf>
    <xf numFmtId="6" fontId="11" fillId="0" borderId="5" xfId="0" applyNumberFormat="1" applyFont="1" applyBorder="1" applyAlignment="1">
      <alignment horizontal="center" vertical="center" wrapText="1"/>
    </xf>
    <xf numFmtId="164" fontId="11" fillId="0" borderId="5" xfId="0" applyNumberFormat="1" applyFont="1" applyBorder="1" applyAlignment="1">
      <alignment vertical="center"/>
    </xf>
    <xf numFmtId="14" fontId="11" fillId="0" borderId="5" xfId="0" applyNumberFormat="1" applyFont="1" applyBorder="1" applyAlignment="1">
      <alignment vertical="center"/>
    </xf>
    <xf numFmtId="14" fontId="11" fillId="0" borderId="5" xfId="0" applyNumberFormat="1" applyFont="1" applyBorder="1" applyAlignment="1">
      <alignment vertical="center" wrapText="1"/>
    </xf>
    <xf numFmtId="0" fontId="11" fillId="0" borderId="0" xfId="8" applyAlignment="1">
      <alignment horizontal="left" vertical="center"/>
    </xf>
    <xf numFmtId="0" fontId="11" fillId="0" borderId="0" xfId="8" applyAlignment="1">
      <alignment vertical="center" wrapText="1"/>
    </xf>
    <xf numFmtId="0" fontId="11" fillId="0" borderId="5" xfId="0" applyFont="1" applyBorder="1" applyAlignment="1">
      <alignment vertical="center" wrapText="1"/>
    </xf>
    <xf numFmtId="0" fontId="11" fillId="0" borderId="1" xfId="2" applyFont="1" applyBorder="1" applyAlignment="1">
      <alignment horizontal="left" vertical="center"/>
    </xf>
    <xf numFmtId="14" fontId="11" fillId="0" borderId="1" xfId="0" applyNumberFormat="1" applyFont="1" applyBorder="1" applyAlignment="1">
      <alignment horizontal="center" vertical="center"/>
    </xf>
    <xf numFmtId="6" fontId="11" fillId="0" borderId="0" xfId="0" applyNumberFormat="1" applyFont="1" applyAlignment="1">
      <alignment vertical="center"/>
    </xf>
    <xf numFmtId="164" fontId="11" fillId="0" borderId="0" xfId="0" applyNumberFormat="1" applyFont="1" applyAlignment="1">
      <alignment vertical="center"/>
    </xf>
    <xf numFmtId="6" fontId="11" fillId="0" borderId="0" xfId="0" applyNumberFormat="1" applyFont="1" applyAlignment="1">
      <alignment horizontal="center" vertical="center" wrapText="1"/>
    </xf>
    <xf numFmtId="14" fontId="11" fillId="0" borderId="0" xfId="0" applyNumberFormat="1" applyFont="1" applyAlignment="1">
      <alignment horizontal="center" vertical="center"/>
    </xf>
    <xf numFmtId="0" fontId="25" fillId="0" borderId="0" xfId="0" applyFont="1" applyAlignment="1">
      <alignment vertical="center" wrapText="1"/>
    </xf>
    <xf numFmtId="49" fontId="15" fillId="0" borderId="1" xfId="0" applyNumberFormat="1" applyFont="1" applyBorder="1" applyAlignment="1">
      <alignment horizontal="right" vertical="center"/>
    </xf>
    <xf numFmtId="164" fontId="15" fillId="0" borderId="1" xfId="0" applyNumberFormat="1" applyFont="1" applyBorder="1" applyAlignment="1">
      <alignment vertical="center"/>
    </xf>
    <xf numFmtId="0" fontId="15" fillId="0" borderId="1" xfId="0" applyFont="1" applyBorder="1" applyAlignment="1">
      <alignment vertical="center"/>
    </xf>
    <xf numFmtId="6" fontId="15" fillId="0" borderId="1" xfId="0" applyNumberFormat="1" applyFont="1" applyBorder="1" applyAlignment="1">
      <alignment vertical="center"/>
    </xf>
    <xf numFmtId="6" fontId="15" fillId="0" borderId="1" xfId="0" applyNumberFormat="1" applyFont="1" applyBorder="1" applyAlignment="1">
      <alignment horizontal="center" vertical="center" wrapText="1"/>
    </xf>
    <xf numFmtId="14" fontId="15" fillId="0" borderId="1" xfId="0" applyNumberFormat="1" applyFont="1" applyBorder="1" applyAlignment="1">
      <alignment vertical="center" wrapText="1"/>
    </xf>
    <xf numFmtId="0" fontId="15" fillId="0" borderId="1" xfId="0" applyFont="1" applyBorder="1" applyAlignment="1">
      <alignment vertical="center" wrapText="1"/>
    </xf>
    <xf numFmtId="164" fontId="11" fillId="0" borderId="1" xfId="0" applyNumberFormat="1" applyFont="1" applyBorder="1" applyAlignment="1">
      <alignment vertical="center" wrapText="1"/>
    </xf>
    <xf numFmtId="14" fontId="11" fillId="0" borderId="1" xfId="0" applyNumberFormat="1" applyFont="1" applyBorder="1" applyAlignment="1">
      <alignment horizontal="right" vertical="center"/>
    </xf>
    <xf numFmtId="6" fontId="11" fillId="0" borderId="0" xfId="0" applyNumberFormat="1" applyFont="1" applyAlignment="1">
      <alignment vertical="center" wrapText="1"/>
    </xf>
    <xf numFmtId="0" fontId="15" fillId="0" borderId="1" xfId="0" quotePrefix="1" applyFont="1" applyBorder="1" applyAlignment="1">
      <alignment horizontal="left" vertical="center"/>
    </xf>
    <xf numFmtId="0" fontId="11" fillId="0" borderId="1" xfId="0" applyFont="1" applyBorder="1" applyAlignment="1">
      <alignment horizontal="right" vertical="center"/>
    </xf>
    <xf numFmtId="6" fontId="11" fillId="0" borderId="6" xfId="0" applyNumberFormat="1" applyFont="1" applyBorder="1" applyAlignment="1">
      <alignment horizontal="center" vertical="center" wrapText="1"/>
    </xf>
    <xf numFmtId="0" fontId="10" fillId="0" borderId="0" xfId="0" applyFont="1" applyAlignment="1">
      <alignment horizontal="center" vertical="center" wrapText="1"/>
    </xf>
    <xf numFmtId="164" fontId="22" fillId="0" borderId="1" xfId="7" applyNumberFormat="1" applyFont="1" applyFill="1" applyBorder="1" applyAlignment="1">
      <alignment horizontal="center" vertical="center" wrapText="1"/>
    </xf>
    <xf numFmtId="164" fontId="31" fillId="0" borderId="1" xfId="0" applyNumberFormat="1" applyFont="1" applyBorder="1" applyAlignment="1">
      <alignment horizontal="center"/>
    </xf>
    <xf numFmtId="164" fontId="22" fillId="0" borderId="6" xfId="13" applyNumberFormat="1" applyFont="1" applyBorder="1" applyAlignment="1">
      <alignment horizontal="center"/>
    </xf>
    <xf numFmtId="164" fontId="35" fillId="0" borderId="1" xfId="0" applyNumberFormat="1" applyFont="1" applyBorder="1"/>
    <xf numFmtId="164" fontId="22" fillId="0" borderId="1" xfId="13" applyNumberFormat="1" applyFont="1" applyFill="1" applyBorder="1" applyAlignment="1">
      <alignment horizontal="center"/>
    </xf>
    <xf numFmtId="0" fontId="36" fillId="0" borderId="1" xfId="0" applyFont="1" applyBorder="1"/>
    <xf numFmtId="164" fontId="36" fillId="0" borderId="1" xfId="16" applyNumberFormat="1" applyFont="1" applyFill="1" applyBorder="1" applyAlignment="1">
      <alignment horizontal="right"/>
    </xf>
    <xf numFmtId="44" fontId="11" fillId="0" borderId="1" xfId="11" applyNumberFormat="1" applyFont="1" applyBorder="1" applyAlignment="1">
      <alignment horizontal="right" vertical="center" wrapText="1"/>
    </xf>
    <xf numFmtId="14" fontId="11" fillId="0" borderId="1" xfId="11" quotePrefix="1" applyNumberFormat="1" applyFont="1" applyBorder="1" applyAlignment="1">
      <alignment horizontal="center" vertical="center" wrapText="1"/>
    </xf>
    <xf numFmtId="164" fontId="0" fillId="0" borderId="1" xfId="0" applyNumberFormat="1" applyBorder="1"/>
    <xf numFmtId="17" fontId="4" fillId="0" borderId="1" xfId="0" applyNumberFormat="1" applyFont="1" applyBorder="1"/>
    <xf numFmtId="164" fontId="4" fillId="0" borderId="1" xfId="7" applyNumberFormat="1" applyFill="1" applyBorder="1"/>
    <xf numFmtId="164" fontId="0" fillId="0" borderId="1" xfId="13" applyNumberFormat="1" applyFont="1" applyBorder="1"/>
    <xf numFmtId="3" fontId="4" fillId="0" borderId="0" xfId="13" applyNumberFormat="1" applyFont="1"/>
    <xf numFmtId="8" fontId="0" fillId="0" borderId="2" xfId="0" applyNumberFormat="1" applyBorder="1"/>
    <xf numFmtId="3" fontId="4" fillId="0" borderId="1" xfId="13" applyNumberFormat="1" applyFont="1" applyFill="1" applyBorder="1"/>
    <xf numFmtId="3" fontId="0" fillId="0" borderId="1" xfId="13" applyNumberFormat="1" applyFont="1" applyBorder="1"/>
    <xf numFmtId="164" fontId="4" fillId="7" borderId="0" xfId="13" applyNumberFormat="1" applyFill="1"/>
    <xf numFmtId="5" fontId="0" fillId="0" borderId="1" xfId="13" applyNumberFormat="1" applyFont="1" applyBorder="1"/>
    <xf numFmtId="164" fontId="0" fillId="0" borderId="1" xfId="13" applyNumberFormat="1" applyFont="1" applyFill="1" applyBorder="1"/>
    <xf numFmtId="44" fontId="4" fillId="0" borderId="1" xfId="13" applyFill="1" applyBorder="1" applyAlignment="1">
      <alignment horizontal="right"/>
    </xf>
    <xf numFmtId="164" fontId="4" fillId="0" borderId="1" xfId="13" applyNumberFormat="1" applyFont="1" applyFill="1" applyBorder="1"/>
    <xf numFmtId="5" fontId="4" fillId="7" borderId="0" xfId="13" applyNumberFormat="1" applyFill="1"/>
    <xf numFmtId="42" fontId="4" fillId="7" borderId="0" xfId="13" applyNumberFormat="1" applyFill="1"/>
    <xf numFmtId="6" fontId="4" fillId="0" borderId="0" xfId="13" applyNumberFormat="1" applyFont="1" applyFill="1"/>
    <xf numFmtId="49" fontId="4" fillId="0" borderId="1" xfId="0" quotePrefix="1" applyNumberFormat="1" applyFont="1" applyBorder="1" applyAlignment="1">
      <alignment horizontal="right"/>
    </xf>
    <xf numFmtId="3" fontId="0" fillId="0" borderId="1" xfId="7" applyNumberFormat="1" applyFont="1" applyBorder="1"/>
    <xf numFmtId="3" fontId="4" fillId="0" borderId="1" xfId="7" applyNumberFormat="1" applyBorder="1"/>
    <xf numFmtId="3" fontId="0" fillId="7" borderId="1" xfId="0" applyNumberFormat="1" applyFill="1" applyBorder="1"/>
    <xf numFmtId="164" fontId="11" fillId="0" borderId="5" xfId="0" applyNumberFormat="1" applyFont="1" applyBorder="1" applyAlignment="1">
      <alignment horizontal="right" vertical="center" wrapText="1"/>
    </xf>
    <xf numFmtId="171" fontId="11" fillId="0" borderId="1" xfId="0" applyNumberFormat="1" applyFont="1" applyBorder="1" applyAlignment="1">
      <alignment horizontal="center" vertical="center"/>
    </xf>
    <xf numFmtId="49" fontId="11" fillId="0" borderId="1" xfId="0" applyNumberFormat="1" applyFont="1" applyBorder="1" applyAlignment="1">
      <alignment horizontal="left"/>
    </xf>
    <xf numFmtId="0" fontId="11" fillId="0" borderId="1" xfId="0" applyFont="1" applyBorder="1" applyAlignment="1">
      <alignment horizontal="center"/>
    </xf>
    <xf numFmtId="0" fontId="4" fillId="0" borderId="0" xfId="0" applyFont="1" applyAlignment="1">
      <alignment horizontal="left" wrapText="1"/>
    </xf>
    <xf numFmtId="0" fontId="5" fillId="3" borderId="3" xfId="3" applyFont="1" applyFill="1" applyBorder="1" applyAlignment="1">
      <alignment horizontal="center" vertical="top" wrapText="1"/>
    </xf>
    <xf numFmtId="0" fontId="4" fillId="4" borderId="3" xfId="3" applyFont="1" applyFill="1" applyBorder="1" applyAlignment="1">
      <alignment horizontal="center" wrapText="1"/>
    </xf>
    <xf numFmtId="0" fontId="4" fillId="4" borderId="3" xfId="3" applyFont="1" applyFill="1" applyBorder="1" applyAlignment="1">
      <alignment horizontal="left" vertical="top" wrapText="1"/>
    </xf>
    <xf numFmtId="6" fontId="4" fillId="4" borderId="3" xfId="3" applyNumberFormat="1" applyFont="1" applyFill="1" applyBorder="1" applyAlignment="1">
      <alignment horizontal="right" vertical="top" wrapText="1"/>
    </xf>
    <xf numFmtId="6" fontId="4" fillId="4" borderId="9" xfId="3" applyNumberFormat="1" applyFont="1" applyFill="1" applyBorder="1" applyAlignment="1">
      <alignment horizontal="right" vertical="top" wrapText="1"/>
    </xf>
    <xf numFmtId="5" fontId="4" fillId="0" borderId="1" xfId="13" applyNumberFormat="1" applyFont="1" applyBorder="1" applyAlignment="1">
      <alignment vertical="top" wrapText="1"/>
    </xf>
    <xf numFmtId="0" fontId="4" fillId="4" borderId="1" xfId="0" applyFont="1" applyFill="1" applyBorder="1" applyAlignment="1">
      <alignment vertical="top" wrapText="1"/>
    </xf>
    <xf numFmtId="6" fontId="4" fillId="4" borderId="1" xfId="3" applyNumberFormat="1" applyFont="1" applyFill="1" applyBorder="1" applyAlignment="1">
      <alignment horizontal="center" wrapText="1"/>
    </xf>
    <xf numFmtId="5" fontId="4" fillId="0" borderId="1" xfId="13" applyNumberFormat="1" applyFont="1" applyFill="1" applyBorder="1" applyAlignment="1">
      <alignment vertical="top" wrapText="1"/>
    </xf>
    <xf numFmtId="14" fontId="4" fillId="4" borderId="1" xfId="3" applyNumberFormat="1" applyFont="1" applyFill="1" applyBorder="1" applyAlignment="1">
      <alignment horizontal="center" vertical="top" wrapText="1"/>
    </xf>
    <xf numFmtId="0" fontId="4" fillId="4" borderId="0" xfId="0" applyFont="1" applyFill="1" applyAlignment="1">
      <alignment wrapText="1"/>
    </xf>
    <xf numFmtId="164" fontId="4" fillId="4" borderId="3" xfId="3" applyNumberFormat="1" applyFont="1" applyFill="1" applyBorder="1" applyAlignment="1">
      <alignment horizontal="right" vertical="top" wrapText="1"/>
    </xf>
    <xf numFmtId="3" fontId="4" fillId="4" borderId="9" xfId="3" applyNumberFormat="1" applyFont="1" applyFill="1" applyBorder="1" applyAlignment="1">
      <alignment horizontal="right" vertical="top" wrapText="1"/>
    </xf>
    <xf numFmtId="0" fontId="4" fillId="4" borderId="1" xfId="3" applyFont="1" applyFill="1" applyBorder="1" applyAlignment="1">
      <alignment horizontal="center" wrapText="1"/>
    </xf>
    <xf numFmtId="164" fontId="4" fillId="4" borderId="3" xfId="13" applyNumberFormat="1" applyFont="1" applyFill="1" applyBorder="1" applyAlignment="1">
      <alignment horizontal="right" vertical="top" wrapText="1"/>
    </xf>
    <xf numFmtId="3" fontId="4" fillId="0" borderId="9" xfId="3" applyNumberFormat="1" applyFont="1" applyBorder="1" applyAlignment="1">
      <alignment horizontal="right" vertical="top" wrapText="1"/>
    </xf>
    <xf numFmtId="0" fontId="4" fillId="4" borderId="1" xfId="3" applyFont="1" applyFill="1" applyBorder="1" applyAlignment="1">
      <alignment horizontal="left" vertical="top" wrapText="1"/>
    </xf>
    <xf numFmtId="164" fontId="4" fillId="4" borderId="9" xfId="3" applyNumberFormat="1" applyFont="1" applyFill="1" applyBorder="1" applyAlignment="1">
      <alignment horizontal="right" vertical="top" wrapText="1"/>
    </xf>
    <xf numFmtId="6" fontId="5" fillId="3" borderId="3" xfId="3" applyNumberFormat="1" applyFont="1" applyFill="1" applyBorder="1" applyAlignment="1">
      <alignment horizontal="center" vertical="top" wrapText="1"/>
    </xf>
    <xf numFmtId="0" fontId="4" fillId="4" borderId="1" xfId="3" applyFont="1" applyFill="1" applyBorder="1" applyAlignment="1">
      <alignment horizontal="center" vertical="top" wrapText="1"/>
    </xf>
    <xf numFmtId="0" fontId="4" fillId="0" borderId="3" xfId="3" applyFont="1" applyBorder="1" applyAlignment="1">
      <alignment horizontal="center" wrapText="1"/>
    </xf>
    <xf numFmtId="14" fontId="4" fillId="4" borderId="1" xfId="0" applyNumberFormat="1" applyFont="1" applyFill="1" applyBorder="1" applyAlignment="1">
      <alignment horizontal="left" vertical="top" wrapText="1"/>
    </xf>
    <xf numFmtId="164" fontId="4" fillId="4" borderId="1" xfId="3" applyNumberFormat="1" applyFont="1" applyFill="1" applyBorder="1" applyAlignment="1">
      <alignment horizontal="right" vertical="top" wrapText="1"/>
    </xf>
    <xf numFmtId="164" fontId="4" fillId="4" borderId="2" xfId="3" applyNumberFormat="1" applyFont="1" applyFill="1" applyBorder="1" applyAlignment="1">
      <alignment horizontal="right" vertical="top" wrapText="1"/>
    </xf>
    <xf numFmtId="5" fontId="4" fillId="4" borderId="1" xfId="13" applyNumberFormat="1" applyFont="1" applyFill="1" applyBorder="1" applyAlignment="1">
      <alignment vertical="top" wrapText="1"/>
    </xf>
    <xf numFmtId="0" fontId="4" fillId="4" borderId="0" xfId="0" applyFont="1" applyFill="1" applyAlignment="1">
      <alignment vertical="top" wrapText="1"/>
    </xf>
    <xf numFmtId="5" fontId="4" fillId="0" borderId="1" xfId="13" applyNumberFormat="1" applyFont="1" applyFill="1" applyBorder="1" applyAlignment="1">
      <alignment horizontal="right" vertical="top" wrapText="1"/>
    </xf>
    <xf numFmtId="5" fontId="4" fillId="0" borderId="2" xfId="13" applyNumberFormat="1" applyFont="1" applyFill="1" applyBorder="1" applyAlignment="1">
      <alignment horizontal="right" vertical="top" wrapText="1"/>
    </xf>
    <xf numFmtId="5" fontId="4" fillId="4" borderId="1" xfId="13" applyNumberFormat="1" applyFont="1" applyFill="1" applyBorder="1" applyAlignment="1">
      <alignment horizontal="right" vertical="top" wrapText="1"/>
    </xf>
    <xf numFmtId="5" fontId="4" fillId="4" borderId="2" xfId="13" applyNumberFormat="1" applyFont="1" applyFill="1" applyBorder="1" applyAlignment="1">
      <alignment horizontal="right" vertical="top" wrapText="1"/>
    </xf>
    <xf numFmtId="0" fontId="27" fillId="4" borderId="1" xfId="3" applyFont="1" applyFill="1" applyBorder="1" applyAlignment="1">
      <alignment horizontal="left" vertical="top" wrapText="1"/>
    </xf>
    <xf numFmtId="0" fontId="5" fillId="3" borderId="1" xfId="3" applyFont="1" applyFill="1" applyBorder="1" applyAlignment="1">
      <alignment horizontal="center" vertical="top" wrapText="1"/>
    </xf>
    <xf numFmtId="0" fontId="4" fillId="3" borderId="1" xfId="3" applyFont="1" applyFill="1" applyBorder="1" applyAlignment="1">
      <alignment horizontal="center" vertical="top" wrapText="1"/>
    </xf>
    <xf numFmtId="0" fontId="4" fillId="3" borderId="2" xfId="3" applyFont="1" applyFill="1" applyBorder="1" applyAlignment="1">
      <alignment horizontal="center" vertical="top" wrapText="1"/>
    </xf>
    <xf numFmtId="0" fontId="4" fillId="3" borderId="3" xfId="3" applyFont="1" applyFill="1" applyBorder="1" applyAlignment="1">
      <alignment horizontal="center" vertical="top" wrapText="1"/>
    </xf>
    <xf numFmtId="0" fontId="4" fillId="4" borderId="3" xfId="0" applyFont="1" applyFill="1" applyBorder="1" applyAlignment="1">
      <alignment vertical="top" wrapText="1"/>
    </xf>
    <xf numFmtId="14" fontId="4" fillId="4" borderId="1" xfId="0" quotePrefix="1" applyNumberFormat="1" applyFont="1" applyFill="1" applyBorder="1" applyAlignment="1">
      <alignment horizontal="center" vertical="top" wrapText="1"/>
    </xf>
    <xf numFmtId="165" fontId="5" fillId="4" borderId="0" xfId="0" applyNumberFormat="1" applyFont="1" applyFill="1" applyAlignment="1">
      <alignment horizontal="left" vertical="top" wrapText="1"/>
    </xf>
    <xf numFmtId="0" fontId="12" fillId="4" borderId="0" xfId="3" applyFont="1" applyFill="1" applyAlignment="1">
      <alignment vertical="top" wrapText="1"/>
    </xf>
    <xf numFmtId="0" fontId="23" fillId="4" borderId="0" xfId="0" applyFont="1" applyFill="1" applyAlignment="1">
      <alignment vertical="top" wrapText="1"/>
    </xf>
    <xf numFmtId="0" fontId="4" fillId="3" borderId="1" xfId="3" applyFont="1" applyFill="1" applyBorder="1" applyAlignment="1">
      <alignment horizontal="right" vertical="top" wrapText="1"/>
    </xf>
    <xf numFmtId="0" fontId="12" fillId="4" borderId="0" xfId="3" applyFont="1" applyFill="1" applyAlignment="1">
      <alignment horizontal="center" vertical="top" wrapText="1"/>
    </xf>
    <xf numFmtId="0" fontId="4" fillId="4" borderId="1" xfId="0" applyFont="1" applyFill="1" applyBorder="1" applyAlignment="1">
      <alignment horizontal="center" vertical="top" wrapText="1"/>
    </xf>
    <xf numFmtId="165" fontId="4" fillId="4" borderId="1" xfId="13" applyNumberFormat="1" applyFont="1" applyFill="1" applyBorder="1" applyAlignment="1">
      <alignment horizontal="left" vertical="top" wrapText="1"/>
    </xf>
    <xf numFmtId="0" fontId="4" fillId="4" borderId="1" xfId="4" applyFill="1" applyBorder="1" applyAlignment="1">
      <alignment vertical="top" wrapText="1"/>
    </xf>
    <xf numFmtId="164" fontId="4" fillId="4" borderId="1" xfId="4" applyNumberFormat="1" applyFill="1" applyBorder="1" applyAlignment="1">
      <alignment vertical="top"/>
    </xf>
    <xf numFmtId="164" fontId="4" fillId="4" borderId="2" xfId="4" applyNumberFormat="1" applyFill="1" applyBorder="1" applyAlignment="1">
      <alignment horizontal="right" vertical="top"/>
    </xf>
    <xf numFmtId="0" fontId="24" fillId="4" borderId="0" xfId="3" applyFont="1" applyFill="1" applyAlignment="1">
      <alignment horizontal="center" vertical="top" wrapText="1"/>
    </xf>
    <xf numFmtId="165" fontId="27" fillId="4" borderId="1" xfId="13" applyNumberFormat="1" applyFont="1" applyFill="1" applyBorder="1" applyAlignment="1">
      <alignment horizontal="left" vertical="top" wrapText="1"/>
    </xf>
    <xf numFmtId="0" fontId="4" fillId="4" borderId="0" xfId="3" applyFont="1" applyFill="1" applyAlignment="1">
      <alignment vertical="top" wrapText="1"/>
    </xf>
    <xf numFmtId="165" fontId="4" fillId="0" borderId="1" xfId="13" applyNumberFormat="1" applyFont="1" applyFill="1" applyBorder="1" applyAlignment="1">
      <alignment horizontal="left" vertical="top" wrapText="1"/>
    </xf>
    <xf numFmtId="165" fontId="32" fillId="4" borderId="1" xfId="13" applyNumberFormat="1" applyFont="1" applyFill="1" applyBorder="1" applyAlignment="1">
      <alignment horizontal="left" vertical="top" wrapText="1"/>
    </xf>
    <xf numFmtId="164" fontId="4" fillId="4" borderId="1" xfId="0" applyNumberFormat="1" applyFont="1" applyFill="1" applyBorder="1" applyAlignment="1">
      <alignment horizontal="right" vertical="top" wrapText="1"/>
    </xf>
    <xf numFmtId="14" fontId="4" fillId="4" borderId="1" xfId="0" applyNumberFormat="1" applyFont="1" applyFill="1" applyBorder="1" applyAlignment="1">
      <alignment horizontal="center" vertical="top" wrapText="1"/>
    </xf>
    <xf numFmtId="165" fontId="27" fillId="0" borderId="1" xfId="13" applyNumberFormat="1" applyFont="1" applyFill="1" applyBorder="1" applyAlignment="1">
      <alignment horizontal="left" vertical="top" wrapText="1"/>
    </xf>
    <xf numFmtId="165" fontId="4" fillId="3" borderId="1" xfId="13" applyNumberFormat="1" applyFont="1" applyFill="1" applyBorder="1" applyAlignment="1">
      <alignment vertical="top" wrapText="1"/>
    </xf>
    <xf numFmtId="5" fontId="40" fillId="0" borderId="1" xfId="13" applyNumberFormat="1" applyFont="1" applyFill="1" applyBorder="1" applyAlignment="1">
      <alignment vertical="top" wrapText="1"/>
    </xf>
    <xf numFmtId="5" fontId="41" fillId="0" borderId="1" xfId="13" applyNumberFormat="1" applyFont="1" applyFill="1" applyBorder="1" applyAlignment="1">
      <alignment vertical="top" wrapText="1"/>
    </xf>
    <xf numFmtId="14" fontId="40" fillId="0" borderId="1" xfId="0" applyNumberFormat="1" applyFont="1" applyBorder="1" applyAlignment="1">
      <alignment horizontal="left" vertical="top"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4" fillId="0" borderId="0" xfId="0" applyFont="1" applyAlignment="1">
      <alignment horizontal="left" wrapText="1"/>
    </xf>
    <xf numFmtId="0" fontId="9" fillId="0" borderId="4" xfId="0" applyFont="1" applyBorder="1" applyAlignment="1">
      <alignment horizontal="center" wrapText="1"/>
    </xf>
    <xf numFmtId="0" fontId="12" fillId="2" borderId="2" xfId="3" applyFont="1" applyFill="1" applyBorder="1" applyAlignment="1">
      <alignment horizontal="center" wrapText="1"/>
    </xf>
    <xf numFmtId="0" fontId="12" fillId="2" borderId="3" xfId="3" applyFont="1" applyFill="1" applyBorder="1" applyAlignment="1">
      <alignment horizontal="center" wrapText="1"/>
    </xf>
    <xf numFmtId="0" fontId="0" fillId="0" borderId="0" xfId="0" applyAlignment="1">
      <alignment horizontal="left" wrapText="1"/>
    </xf>
    <xf numFmtId="0" fontId="14" fillId="0" borderId="4" xfId="0" applyFont="1" applyBorder="1" applyAlignment="1">
      <alignment horizontal="center" wrapText="1"/>
    </xf>
    <xf numFmtId="0" fontId="14" fillId="0" borderId="4" xfId="0" applyFont="1" applyBorder="1" applyAlignment="1">
      <alignment horizontal="center"/>
    </xf>
    <xf numFmtId="0" fontId="10" fillId="0" borderId="0" xfId="0" applyFont="1" applyAlignment="1">
      <alignment horizontal="center" vertical="center" wrapText="1"/>
    </xf>
    <xf numFmtId="0" fontId="16" fillId="0" borderId="4" xfId="0" applyFont="1" applyBorder="1" applyAlignment="1">
      <alignment horizontal="center"/>
    </xf>
    <xf numFmtId="0" fontId="14" fillId="0" borderId="4" xfId="5" applyFont="1" applyBorder="1" applyAlignment="1">
      <alignment horizontal="center" vertical="center" wrapText="1"/>
    </xf>
    <xf numFmtId="0" fontId="5"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6" fillId="0" borderId="4" xfId="11" applyFont="1" applyBorder="1" applyAlignment="1">
      <alignment horizontal="center" vertical="center" wrapText="1"/>
    </xf>
    <xf numFmtId="0" fontId="10" fillId="6" borderId="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6" borderId="9" xfId="0" applyFont="1" applyFill="1" applyBorder="1" applyAlignment="1">
      <alignment vertical="center" wrapText="1"/>
    </xf>
    <xf numFmtId="0" fontId="11" fillId="6" borderId="3" xfId="0" applyFont="1" applyFill="1" applyBorder="1" applyAlignment="1">
      <alignment vertical="center" wrapText="1"/>
    </xf>
  </cellXfs>
  <cellStyles count="17">
    <cellStyle name="Comma" xfId="10" builtinId="3"/>
    <cellStyle name="Comma 2 2" xfId="16" xr:uid="{E7012789-E6E9-4292-9175-3CF07DCB68DC}"/>
    <cellStyle name="Currency 2" xfId="1" xr:uid="{00000000-0005-0000-0000-000001000000}"/>
    <cellStyle name="Currency 2 2" xfId="13" xr:uid="{00000000-0005-0000-0000-000002000000}"/>
    <cellStyle name="Currency 3" xfId="7" xr:uid="{00000000-0005-0000-0000-000003000000}"/>
    <cellStyle name="Normal" xfId="0" builtinId="0"/>
    <cellStyle name="Normal 2" xfId="2" xr:uid="{00000000-0005-0000-0000-000005000000}"/>
    <cellStyle name="Normal 3" xfId="8" xr:uid="{00000000-0005-0000-0000-000006000000}"/>
    <cellStyle name="Normal 3 2" xfId="14" xr:uid="{00000000-0005-0000-0000-000007000000}"/>
    <cellStyle name="Normal 3 2 2" xfId="15" xr:uid="{1AD2CA95-D516-410F-9278-29E09DB79AAA}"/>
    <cellStyle name="Normal 4" xfId="11" xr:uid="{00000000-0005-0000-0000-000008000000}"/>
    <cellStyle name="Normal 7" xfId="12" xr:uid="{00000000-0005-0000-0000-000009000000}"/>
    <cellStyle name="Normal_FY 2002 Project Summary" xfId="5" xr:uid="{00000000-0005-0000-0000-00000A000000}"/>
    <cellStyle name="Normal_FY 2002 Project Summary 2" xfId="9" xr:uid="{00000000-0005-0000-0000-00000B000000}"/>
    <cellStyle name="Normal_Sheet1" xfId="6" xr:uid="{00000000-0005-0000-0000-00000C000000}"/>
    <cellStyle name="Normal_Sheet1 2" xfId="3" xr:uid="{00000000-0005-0000-0000-00000D000000}"/>
    <cellStyle name="Normal_Sheet1_SRT" xfId="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2"/>
  <sheetViews>
    <sheetView tabSelected="1" zoomScaleNormal="100" workbookViewId="0">
      <selection sqref="A1:I1"/>
    </sheetView>
  </sheetViews>
  <sheetFormatPr defaultRowHeight="12.75"/>
  <cols>
    <col min="1" max="1" width="30.5703125" style="303" customWidth="1"/>
    <col min="2" max="2" width="39.140625" style="304" customWidth="1"/>
    <col min="3" max="3" width="14.7109375" style="305" customWidth="1"/>
    <col min="4" max="4" width="14.28515625" style="305" customWidth="1"/>
    <col min="5" max="5" width="22.7109375" style="306" customWidth="1"/>
    <col min="6" max="6" width="12.5703125" style="305" customWidth="1"/>
    <col min="7" max="7" width="15" style="305" customWidth="1"/>
    <col min="8" max="8" width="24" style="307" customWidth="1"/>
    <col min="9" max="9" width="17.28515625" style="307" customWidth="1"/>
    <col min="10" max="10" width="10.85546875" style="287" customWidth="1"/>
    <col min="11" max="256" width="9.140625" style="287"/>
    <col min="257" max="257" width="18.28515625" style="287" customWidth="1"/>
    <col min="258" max="258" width="48.5703125" style="287" customWidth="1"/>
    <col min="259" max="259" width="14.7109375" style="287" customWidth="1"/>
    <col min="260" max="260" width="14.28515625" style="287" customWidth="1"/>
    <col min="261" max="261" width="30.7109375" style="287" customWidth="1"/>
    <col min="262" max="262" width="12.5703125" style="287" customWidth="1"/>
    <col min="263" max="263" width="15" style="287" customWidth="1"/>
    <col min="264" max="264" width="17.85546875" style="287" customWidth="1"/>
    <col min="265" max="265" width="17.28515625" style="287" customWidth="1"/>
    <col min="266" max="266" width="10.85546875" style="287" customWidth="1"/>
    <col min="267" max="512" width="9.140625" style="287"/>
    <col min="513" max="513" width="18.28515625" style="287" customWidth="1"/>
    <col min="514" max="514" width="48.5703125" style="287" customWidth="1"/>
    <col min="515" max="515" width="14.7109375" style="287" customWidth="1"/>
    <col min="516" max="516" width="14.28515625" style="287" customWidth="1"/>
    <col min="517" max="517" width="30.7109375" style="287" customWidth="1"/>
    <col min="518" max="518" width="12.5703125" style="287" customWidth="1"/>
    <col min="519" max="519" width="15" style="287" customWidth="1"/>
    <col min="520" max="520" width="17.85546875" style="287" customWidth="1"/>
    <col min="521" max="521" width="17.28515625" style="287" customWidth="1"/>
    <col min="522" max="522" width="10.85546875" style="287" customWidth="1"/>
    <col min="523" max="768" width="9.140625" style="287"/>
    <col min="769" max="769" width="18.28515625" style="287" customWidth="1"/>
    <col min="770" max="770" width="48.5703125" style="287" customWidth="1"/>
    <col min="771" max="771" width="14.7109375" style="287" customWidth="1"/>
    <col min="772" max="772" width="14.28515625" style="287" customWidth="1"/>
    <col min="773" max="773" width="30.7109375" style="287" customWidth="1"/>
    <col min="774" max="774" width="12.5703125" style="287" customWidth="1"/>
    <col min="775" max="775" width="15" style="287" customWidth="1"/>
    <col min="776" max="776" width="17.85546875" style="287" customWidth="1"/>
    <col min="777" max="777" width="17.28515625" style="287" customWidth="1"/>
    <col min="778" max="778" width="10.85546875" style="287" customWidth="1"/>
    <col min="779" max="1024" width="9.140625" style="287"/>
    <col min="1025" max="1025" width="18.28515625" style="287" customWidth="1"/>
    <col min="1026" max="1026" width="48.5703125" style="287" customWidth="1"/>
    <col min="1027" max="1027" width="14.7109375" style="287" customWidth="1"/>
    <col min="1028" max="1028" width="14.28515625" style="287" customWidth="1"/>
    <col min="1029" max="1029" width="30.7109375" style="287" customWidth="1"/>
    <col min="1030" max="1030" width="12.5703125" style="287" customWidth="1"/>
    <col min="1031" max="1031" width="15" style="287" customWidth="1"/>
    <col min="1032" max="1032" width="17.85546875" style="287" customWidth="1"/>
    <col min="1033" max="1033" width="17.28515625" style="287" customWidth="1"/>
    <col min="1034" max="1034" width="10.85546875" style="287" customWidth="1"/>
    <col min="1035" max="1280" width="9.140625" style="287"/>
    <col min="1281" max="1281" width="18.28515625" style="287" customWidth="1"/>
    <col min="1282" max="1282" width="48.5703125" style="287" customWidth="1"/>
    <col min="1283" max="1283" width="14.7109375" style="287" customWidth="1"/>
    <col min="1284" max="1284" width="14.28515625" style="287" customWidth="1"/>
    <col min="1285" max="1285" width="30.7109375" style="287" customWidth="1"/>
    <col min="1286" max="1286" width="12.5703125" style="287" customWidth="1"/>
    <col min="1287" max="1287" width="15" style="287" customWidth="1"/>
    <col min="1288" max="1288" width="17.85546875" style="287" customWidth="1"/>
    <col min="1289" max="1289" width="17.28515625" style="287" customWidth="1"/>
    <col min="1290" max="1290" width="10.85546875" style="287" customWidth="1"/>
    <col min="1291" max="1536" width="9.140625" style="287"/>
    <col min="1537" max="1537" width="18.28515625" style="287" customWidth="1"/>
    <col min="1538" max="1538" width="48.5703125" style="287" customWidth="1"/>
    <col min="1539" max="1539" width="14.7109375" style="287" customWidth="1"/>
    <col min="1540" max="1540" width="14.28515625" style="287" customWidth="1"/>
    <col min="1541" max="1541" width="30.7109375" style="287" customWidth="1"/>
    <col min="1542" max="1542" width="12.5703125" style="287" customWidth="1"/>
    <col min="1543" max="1543" width="15" style="287" customWidth="1"/>
    <col min="1544" max="1544" width="17.85546875" style="287" customWidth="1"/>
    <col min="1545" max="1545" width="17.28515625" style="287" customWidth="1"/>
    <col min="1546" max="1546" width="10.85546875" style="287" customWidth="1"/>
    <col min="1547" max="1792" width="9.140625" style="287"/>
    <col min="1793" max="1793" width="18.28515625" style="287" customWidth="1"/>
    <col min="1794" max="1794" width="48.5703125" style="287" customWidth="1"/>
    <col min="1795" max="1795" width="14.7109375" style="287" customWidth="1"/>
    <col min="1796" max="1796" width="14.28515625" style="287" customWidth="1"/>
    <col min="1797" max="1797" width="30.7109375" style="287" customWidth="1"/>
    <col min="1798" max="1798" width="12.5703125" style="287" customWidth="1"/>
    <col min="1799" max="1799" width="15" style="287" customWidth="1"/>
    <col min="1800" max="1800" width="17.85546875" style="287" customWidth="1"/>
    <col min="1801" max="1801" width="17.28515625" style="287" customWidth="1"/>
    <col min="1802" max="1802" width="10.85546875" style="287" customWidth="1"/>
    <col min="1803" max="2048" width="9.140625" style="287"/>
    <col min="2049" max="2049" width="18.28515625" style="287" customWidth="1"/>
    <col min="2050" max="2050" width="48.5703125" style="287" customWidth="1"/>
    <col min="2051" max="2051" width="14.7109375" style="287" customWidth="1"/>
    <col min="2052" max="2052" width="14.28515625" style="287" customWidth="1"/>
    <col min="2053" max="2053" width="30.7109375" style="287" customWidth="1"/>
    <col min="2054" max="2054" width="12.5703125" style="287" customWidth="1"/>
    <col min="2055" max="2055" width="15" style="287" customWidth="1"/>
    <col min="2056" max="2056" width="17.85546875" style="287" customWidth="1"/>
    <col min="2057" max="2057" width="17.28515625" style="287" customWidth="1"/>
    <col min="2058" max="2058" width="10.85546875" style="287" customWidth="1"/>
    <col min="2059" max="2304" width="9.140625" style="287"/>
    <col min="2305" max="2305" width="18.28515625" style="287" customWidth="1"/>
    <col min="2306" max="2306" width="48.5703125" style="287" customWidth="1"/>
    <col min="2307" max="2307" width="14.7109375" style="287" customWidth="1"/>
    <col min="2308" max="2308" width="14.28515625" style="287" customWidth="1"/>
    <col min="2309" max="2309" width="30.7109375" style="287" customWidth="1"/>
    <col min="2310" max="2310" width="12.5703125" style="287" customWidth="1"/>
    <col min="2311" max="2311" width="15" style="287" customWidth="1"/>
    <col min="2312" max="2312" width="17.85546875" style="287" customWidth="1"/>
    <col min="2313" max="2313" width="17.28515625" style="287" customWidth="1"/>
    <col min="2314" max="2314" width="10.85546875" style="287" customWidth="1"/>
    <col min="2315" max="2560" width="9.140625" style="287"/>
    <col min="2561" max="2561" width="18.28515625" style="287" customWidth="1"/>
    <col min="2562" max="2562" width="48.5703125" style="287" customWidth="1"/>
    <col min="2563" max="2563" width="14.7109375" style="287" customWidth="1"/>
    <col min="2564" max="2564" width="14.28515625" style="287" customWidth="1"/>
    <col min="2565" max="2565" width="30.7109375" style="287" customWidth="1"/>
    <col min="2566" max="2566" width="12.5703125" style="287" customWidth="1"/>
    <col min="2567" max="2567" width="15" style="287" customWidth="1"/>
    <col min="2568" max="2568" width="17.85546875" style="287" customWidth="1"/>
    <col min="2569" max="2569" width="17.28515625" style="287" customWidth="1"/>
    <col min="2570" max="2570" width="10.85546875" style="287" customWidth="1"/>
    <col min="2571" max="2816" width="9.140625" style="287"/>
    <col min="2817" max="2817" width="18.28515625" style="287" customWidth="1"/>
    <col min="2818" max="2818" width="48.5703125" style="287" customWidth="1"/>
    <col min="2819" max="2819" width="14.7109375" style="287" customWidth="1"/>
    <col min="2820" max="2820" width="14.28515625" style="287" customWidth="1"/>
    <col min="2821" max="2821" width="30.7109375" style="287" customWidth="1"/>
    <col min="2822" max="2822" width="12.5703125" style="287" customWidth="1"/>
    <col min="2823" max="2823" width="15" style="287" customWidth="1"/>
    <col min="2824" max="2824" width="17.85546875" style="287" customWidth="1"/>
    <col min="2825" max="2825" width="17.28515625" style="287" customWidth="1"/>
    <col min="2826" max="2826" width="10.85546875" style="287" customWidth="1"/>
    <col min="2827" max="3072" width="9.140625" style="287"/>
    <col min="3073" max="3073" width="18.28515625" style="287" customWidth="1"/>
    <col min="3074" max="3074" width="48.5703125" style="287" customWidth="1"/>
    <col min="3075" max="3075" width="14.7109375" style="287" customWidth="1"/>
    <col min="3076" max="3076" width="14.28515625" style="287" customWidth="1"/>
    <col min="3077" max="3077" width="30.7109375" style="287" customWidth="1"/>
    <col min="3078" max="3078" width="12.5703125" style="287" customWidth="1"/>
    <col min="3079" max="3079" width="15" style="287" customWidth="1"/>
    <col min="3080" max="3080" width="17.85546875" style="287" customWidth="1"/>
    <col min="3081" max="3081" width="17.28515625" style="287" customWidth="1"/>
    <col min="3082" max="3082" width="10.85546875" style="287" customWidth="1"/>
    <col min="3083" max="3328" width="9.140625" style="287"/>
    <col min="3329" max="3329" width="18.28515625" style="287" customWidth="1"/>
    <col min="3330" max="3330" width="48.5703125" style="287" customWidth="1"/>
    <col min="3331" max="3331" width="14.7109375" style="287" customWidth="1"/>
    <col min="3332" max="3332" width="14.28515625" style="287" customWidth="1"/>
    <col min="3333" max="3333" width="30.7109375" style="287" customWidth="1"/>
    <col min="3334" max="3334" width="12.5703125" style="287" customWidth="1"/>
    <col min="3335" max="3335" width="15" style="287" customWidth="1"/>
    <col min="3336" max="3336" width="17.85546875" style="287" customWidth="1"/>
    <col min="3337" max="3337" width="17.28515625" style="287" customWidth="1"/>
    <col min="3338" max="3338" width="10.85546875" style="287" customWidth="1"/>
    <col min="3339" max="3584" width="9.140625" style="287"/>
    <col min="3585" max="3585" width="18.28515625" style="287" customWidth="1"/>
    <col min="3586" max="3586" width="48.5703125" style="287" customWidth="1"/>
    <col min="3587" max="3587" width="14.7109375" style="287" customWidth="1"/>
    <col min="3588" max="3588" width="14.28515625" style="287" customWidth="1"/>
    <col min="3589" max="3589" width="30.7109375" style="287" customWidth="1"/>
    <col min="3590" max="3590" width="12.5703125" style="287" customWidth="1"/>
    <col min="3591" max="3591" width="15" style="287" customWidth="1"/>
    <col min="3592" max="3592" width="17.85546875" style="287" customWidth="1"/>
    <col min="3593" max="3593" width="17.28515625" style="287" customWidth="1"/>
    <col min="3594" max="3594" width="10.85546875" style="287" customWidth="1"/>
    <col min="3595" max="3840" width="9.140625" style="287"/>
    <col min="3841" max="3841" width="18.28515625" style="287" customWidth="1"/>
    <col min="3842" max="3842" width="48.5703125" style="287" customWidth="1"/>
    <col min="3843" max="3843" width="14.7109375" style="287" customWidth="1"/>
    <col min="3844" max="3844" width="14.28515625" style="287" customWidth="1"/>
    <col min="3845" max="3845" width="30.7109375" style="287" customWidth="1"/>
    <col min="3846" max="3846" width="12.5703125" style="287" customWidth="1"/>
    <col min="3847" max="3847" width="15" style="287" customWidth="1"/>
    <col min="3848" max="3848" width="17.85546875" style="287" customWidth="1"/>
    <col min="3849" max="3849" width="17.28515625" style="287" customWidth="1"/>
    <col min="3850" max="3850" width="10.85546875" style="287" customWidth="1"/>
    <col min="3851" max="4096" width="9.140625" style="287"/>
    <col min="4097" max="4097" width="18.28515625" style="287" customWidth="1"/>
    <col min="4098" max="4098" width="48.5703125" style="287" customWidth="1"/>
    <col min="4099" max="4099" width="14.7109375" style="287" customWidth="1"/>
    <col min="4100" max="4100" width="14.28515625" style="287" customWidth="1"/>
    <col min="4101" max="4101" width="30.7109375" style="287" customWidth="1"/>
    <col min="4102" max="4102" width="12.5703125" style="287" customWidth="1"/>
    <col min="4103" max="4103" width="15" style="287" customWidth="1"/>
    <col min="4104" max="4104" width="17.85546875" style="287" customWidth="1"/>
    <col min="4105" max="4105" width="17.28515625" style="287" customWidth="1"/>
    <col min="4106" max="4106" width="10.85546875" style="287" customWidth="1"/>
    <col min="4107" max="4352" width="9.140625" style="287"/>
    <col min="4353" max="4353" width="18.28515625" style="287" customWidth="1"/>
    <col min="4354" max="4354" width="48.5703125" style="287" customWidth="1"/>
    <col min="4355" max="4355" width="14.7109375" style="287" customWidth="1"/>
    <col min="4356" max="4356" width="14.28515625" style="287" customWidth="1"/>
    <col min="4357" max="4357" width="30.7109375" style="287" customWidth="1"/>
    <col min="4358" max="4358" width="12.5703125" style="287" customWidth="1"/>
    <col min="4359" max="4359" width="15" style="287" customWidth="1"/>
    <col min="4360" max="4360" width="17.85546875" style="287" customWidth="1"/>
    <col min="4361" max="4361" width="17.28515625" style="287" customWidth="1"/>
    <col min="4362" max="4362" width="10.85546875" style="287" customWidth="1"/>
    <col min="4363" max="4608" width="9.140625" style="287"/>
    <col min="4609" max="4609" width="18.28515625" style="287" customWidth="1"/>
    <col min="4610" max="4610" width="48.5703125" style="287" customWidth="1"/>
    <col min="4611" max="4611" width="14.7109375" style="287" customWidth="1"/>
    <col min="4612" max="4612" width="14.28515625" style="287" customWidth="1"/>
    <col min="4613" max="4613" width="30.7109375" style="287" customWidth="1"/>
    <col min="4614" max="4614" width="12.5703125" style="287" customWidth="1"/>
    <col min="4615" max="4615" width="15" style="287" customWidth="1"/>
    <col min="4616" max="4616" width="17.85546875" style="287" customWidth="1"/>
    <col min="4617" max="4617" width="17.28515625" style="287" customWidth="1"/>
    <col min="4618" max="4618" width="10.85546875" style="287" customWidth="1"/>
    <col min="4619" max="4864" width="9.140625" style="287"/>
    <col min="4865" max="4865" width="18.28515625" style="287" customWidth="1"/>
    <col min="4866" max="4866" width="48.5703125" style="287" customWidth="1"/>
    <col min="4867" max="4867" width="14.7109375" style="287" customWidth="1"/>
    <col min="4868" max="4868" width="14.28515625" style="287" customWidth="1"/>
    <col min="4869" max="4869" width="30.7109375" style="287" customWidth="1"/>
    <col min="4870" max="4870" width="12.5703125" style="287" customWidth="1"/>
    <col min="4871" max="4871" width="15" style="287" customWidth="1"/>
    <col min="4872" max="4872" width="17.85546875" style="287" customWidth="1"/>
    <col min="4873" max="4873" width="17.28515625" style="287" customWidth="1"/>
    <col min="4874" max="4874" width="10.85546875" style="287" customWidth="1"/>
    <col min="4875" max="5120" width="9.140625" style="287"/>
    <col min="5121" max="5121" width="18.28515625" style="287" customWidth="1"/>
    <col min="5122" max="5122" width="48.5703125" style="287" customWidth="1"/>
    <col min="5123" max="5123" width="14.7109375" style="287" customWidth="1"/>
    <col min="5124" max="5124" width="14.28515625" style="287" customWidth="1"/>
    <col min="5125" max="5125" width="30.7109375" style="287" customWidth="1"/>
    <col min="5126" max="5126" width="12.5703125" style="287" customWidth="1"/>
    <col min="5127" max="5127" width="15" style="287" customWidth="1"/>
    <col min="5128" max="5128" width="17.85546875" style="287" customWidth="1"/>
    <col min="5129" max="5129" width="17.28515625" style="287" customWidth="1"/>
    <col min="5130" max="5130" width="10.85546875" style="287" customWidth="1"/>
    <col min="5131" max="5376" width="9.140625" style="287"/>
    <col min="5377" max="5377" width="18.28515625" style="287" customWidth="1"/>
    <col min="5378" max="5378" width="48.5703125" style="287" customWidth="1"/>
    <col min="5379" max="5379" width="14.7109375" style="287" customWidth="1"/>
    <col min="5380" max="5380" width="14.28515625" style="287" customWidth="1"/>
    <col min="5381" max="5381" width="30.7109375" style="287" customWidth="1"/>
    <col min="5382" max="5382" width="12.5703125" style="287" customWidth="1"/>
    <col min="5383" max="5383" width="15" style="287" customWidth="1"/>
    <col min="5384" max="5384" width="17.85546875" style="287" customWidth="1"/>
    <col min="5385" max="5385" width="17.28515625" style="287" customWidth="1"/>
    <col min="5386" max="5386" width="10.85546875" style="287" customWidth="1"/>
    <col min="5387" max="5632" width="9.140625" style="287"/>
    <col min="5633" max="5633" width="18.28515625" style="287" customWidth="1"/>
    <col min="5634" max="5634" width="48.5703125" style="287" customWidth="1"/>
    <col min="5635" max="5635" width="14.7109375" style="287" customWidth="1"/>
    <col min="5636" max="5636" width="14.28515625" style="287" customWidth="1"/>
    <col min="5637" max="5637" width="30.7109375" style="287" customWidth="1"/>
    <col min="5638" max="5638" width="12.5703125" style="287" customWidth="1"/>
    <col min="5639" max="5639" width="15" style="287" customWidth="1"/>
    <col min="5640" max="5640" width="17.85546875" style="287" customWidth="1"/>
    <col min="5641" max="5641" width="17.28515625" style="287" customWidth="1"/>
    <col min="5642" max="5642" width="10.85546875" style="287" customWidth="1"/>
    <col min="5643" max="5888" width="9.140625" style="287"/>
    <col min="5889" max="5889" width="18.28515625" style="287" customWidth="1"/>
    <col min="5890" max="5890" width="48.5703125" style="287" customWidth="1"/>
    <col min="5891" max="5891" width="14.7109375" style="287" customWidth="1"/>
    <col min="5892" max="5892" width="14.28515625" style="287" customWidth="1"/>
    <col min="5893" max="5893" width="30.7109375" style="287" customWidth="1"/>
    <col min="5894" max="5894" width="12.5703125" style="287" customWidth="1"/>
    <col min="5895" max="5895" width="15" style="287" customWidth="1"/>
    <col min="5896" max="5896" width="17.85546875" style="287" customWidth="1"/>
    <col min="5897" max="5897" width="17.28515625" style="287" customWidth="1"/>
    <col min="5898" max="5898" width="10.85546875" style="287" customWidth="1"/>
    <col min="5899" max="6144" width="9.140625" style="287"/>
    <col min="6145" max="6145" width="18.28515625" style="287" customWidth="1"/>
    <col min="6146" max="6146" width="48.5703125" style="287" customWidth="1"/>
    <col min="6147" max="6147" width="14.7109375" style="287" customWidth="1"/>
    <col min="6148" max="6148" width="14.28515625" style="287" customWidth="1"/>
    <col min="6149" max="6149" width="30.7109375" style="287" customWidth="1"/>
    <col min="6150" max="6150" width="12.5703125" style="287" customWidth="1"/>
    <col min="6151" max="6151" width="15" style="287" customWidth="1"/>
    <col min="6152" max="6152" width="17.85546875" style="287" customWidth="1"/>
    <col min="6153" max="6153" width="17.28515625" style="287" customWidth="1"/>
    <col min="6154" max="6154" width="10.85546875" style="287" customWidth="1"/>
    <col min="6155" max="6400" width="9.140625" style="287"/>
    <col min="6401" max="6401" width="18.28515625" style="287" customWidth="1"/>
    <col min="6402" max="6402" width="48.5703125" style="287" customWidth="1"/>
    <col min="6403" max="6403" width="14.7109375" style="287" customWidth="1"/>
    <col min="6404" max="6404" width="14.28515625" style="287" customWidth="1"/>
    <col min="6405" max="6405" width="30.7109375" style="287" customWidth="1"/>
    <col min="6406" max="6406" width="12.5703125" style="287" customWidth="1"/>
    <col min="6407" max="6407" width="15" style="287" customWidth="1"/>
    <col min="6408" max="6408" width="17.85546875" style="287" customWidth="1"/>
    <col min="6409" max="6409" width="17.28515625" style="287" customWidth="1"/>
    <col min="6410" max="6410" width="10.85546875" style="287" customWidth="1"/>
    <col min="6411" max="6656" width="9.140625" style="287"/>
    <col min="6657" max="6657" width="18.28515625" style="287" customWidth="1"/>
    <col min="6658" max="6658" width="48.5703125" style="287" customWidth="1"/>
    <col min="6659" max="6659" width="14.7109375" style="287" customWidth="1"/>
    <col min="6660" max="6660" width="14.28515625" style="287" customWidth="1"/>
    <col min="6661" max="6661" width="30.7109375" style="287" customWidth="1"/>
    <col min="6662" max="6662" width="12.5703125" style="287" customWidth="1"/>
    <col min="6663" max="6663" width="15" style="287" customWidth="1"/>
    <col min="6664" max="6664" width="17.85546875" style="287" customWidth="1"/>
    <col min="6665" max="6665" width="17.28515625" style="287" customWidth="1"/>
    <col min="6666" max="6666" width="10.85546875" style="287" customWidth="1"/>
    <col min="6667" max="6912" width="9.140625" style="287"/>
    <col min="6913" max="6913" width="18.28515625" style="287" customWidth="1"/>
    <col min="6914" max="6914" width="48.5703125" style="287" customWidth="1"/>
    <col min="6915" max="6915" width="14.7109375" style="287" customWidth="1"/>
    <col min="6916" max="6916" width="14.28515625" style="287" customWidth="1"/>
    <col min="6917" max="6917" width="30.7109375" style="287" customWidth="1"/>
    <col min="6918" max="6918" width="12.5703125" style="287" customWidth="1"/>
    <col min="6919" max="6919" width="15" style="287" customWidth="1"/>
    <col min="6920" max="6920" width="17.85546875" style="287" customWidth="1"/>
    <col min="6921" max="6921" width="17.28515625" style="287" customWidth="1"/>
    <col min="6922" max="6922" width="10.85546875" style="287" customWidth="1"/>
    <col min="6923" max="7168" width="9.140625" style="287"/>
    <col min="7169" max="7169" width="18.28515625" style="287" customWidth="1"/>
    <col min="7170" max="7170" width="48.5703125" style="287" customWidth="1"/>
    <col min="7171" max="7171" width="14.7109375" style="287" customWidth="1"/>
    <col min="7172" max="7172" width="14.28515625" style="287" customWidth="1"/>
    <col min="7173" max="7173" width="30.7109375" style="287" customWidth="1"/>
    <col min="7174" max="7174" width="12.5703125" style="287" customWidth="1"/>
    <col min="7175" max="7175" width="15" style="287" customWidth="1"/>
    <col min="7176" max="7176" width="17.85546875" style="287" customWidth="1"/>
    <col min="7177" max="7177" width="17.28515625" style="287" customWidth="1"/>
    <col min="7178" max="7178" width="10.85546875" style="287" customWidth="1"/>
    <col min="7179" max="7424" width="9.140625" style="287"/>
    <col min="7425" max="7425" width="18.28515625" style="287" customWidth="1"/>
    <col min="7426" max="7426" width="48.5703125" style="287" customWidth="1"/>
    <col min="7427" max="7427" width="14.7109375" style="287" customWidth="1"/>
    <col min="7428" max="7428" width="14.28515625" style="287" customWidth="1"/>
    <col min="7429" max="7429" width="30.7109375" style="287" customWidth="1"/>
    <col min="7430" max="7430" width="12.5703125" style="287" customWidth="1"/>
    <col min="7431" max="7431" width="15" style="287" customWidth="1"/>
    <col min="7432" max="7432" width="17.85546875" style="287" customWidth="1"/>
    <col min="7433" max="7433" width="17.28515625" style="287" customWidth="1"/>
    <col min="7434" max="7434" width="10.85546875" style="287" customWidth="1"/>
    <col min="7435" max="7680" width="9.140625" style="287"/>
    <col min="7681" max="7681" width="18.28515625" style="287" customWidth="1"/>
    <col min="7682" max="7682" width="48.5703125" style="287" customWidth="1"/>
    <col min="7683" max="7683" width="14.7109375" style="287" customWidth="1"/>
    <col min="7684" max="7684" width="14.28515625" style="287" customWidth="1"/>
    <col min="7685" max="7685" width="30.7109375" style="287" customWidth="1"/>
    <col min="7686" max="7686" width="12.5703125" style="287" customWidth="1"/>
    <col min="7687" max="7687" width="15" style="287" customWidth="1"/>
    <col min="7688" max="7688" width="17.85546875" style="287" customWidth="1"/>
    <col min="7689" max="7689" width="17.28515625" style="287" customWidth="1"/>
    <col min="7690" max="7690" width="10.85546875" style="287" customWidth="1"/>
    <col min="7691" max="7936" width="9.140625" style="287"/>
    <col min="7937" max="7937" width="18.28515625" style="287" customWidth="1"/>
    <col min="7938" max="7938" width="48.5703125" style="287" customWidth="1"/>
    <col min="7939" max="7939" width="14.7109375" style="287" customWidth="1"/>
    <col min="7940" max="7940" width="14.28515625" style="287" customWidth="1"/>
    <col min="7941" max="7941" width="30.7109375" style="287" customWidth="1"/>
    <col min="7942" max="7942" width="12.5703125" style="287" customWidth="1"/>
    <col min="7943" max="7943" width="15" style="287" customWidth="1"/>
    <col min="7944" max="7944" width="17.85546875" style="287" customWidth="1"/>
    <col min="7945" max="7945" width="17.28515625" style="287" customWidth="1"/>
    <col min="7946" max="7946" width="10.85546875" style="287" customWidth="1"/>
    <col min="7947" max="8192" width="9.140625" style="287"/>
    <col min="8193" max="8193" width="18.28515625" style="287" customWidth="1"/>
    <col min="8194" max="8194" width="48.5703125" style="287" customWidth="1"/>
    <col min="8195" max="8195" width="14.7109375" style="287" customWidth="1"/>
    <col min="8196" max="8196" width="14.28515625" style="287" customWidth="1"/>
    <col min="8197" max="8197" width="30.7109375" style="287" customWidth="1"/>
    <col min="8198" max="8198" width="12.5703125" style="287" customWidth="1"/>
    <col min="8199" max="8199" width="15" style="287" customWidth="1"/>
    <col min="8200" max="8200" width="17.85546875" style="287" customWidth="1"/>
    <col min="8201" max="8201" width="17.28515625" style="287" customWidth="1"/>
    <col min="8202" max="8202" width="10.85546875" style="287" customWidth="1"/>
    <col min="8203" max="8448" width="9.140625" style="287"/>
    <col min="8449" max="8449" width="18.28515625" style="287" customWidth="1"/>
    <col min="8450" max="8450" width="48.5703125" style="287" customWidth="1"/>
    <col min="8451" max="8451" width="14.7109375" style="287" customWidth="1"/>
    <col min="8452" max="8452" width="14.28515625" style="287" customWidth="1"/>
    <col min="8453" max="8453" width="30.7109375" style="287" customWidth="1"/>
    <col min="8454" max="8454" width="12.5703125" style="287" customWidth="1"/>
    <col min="8455" max="8455" width="15" style="287" customWidth="1"/>
    <col min="8456" max="8456" width="17.85546875" style="287" customWidth="1"/>
    <col min="8457" max="8457" width="17.28515625" style="287" customWidth="1"/>
    <col min="8458" max="8458" width="10.85546875" style="287" customWidth="1"/>
    <col min="8459" max="8704" width="9.140625" style="287"/>
    <col min="8705" max="8705" width="18.28515625" style="287" customWidth="1"/>
    <col min="8706" max="8706" width="48.5703125" style="287" customWidth="1"/>
    <col min="8707" max="8707" width="14.7109375" style="287" customWidth="1"/>
    <col min="8708" max="8708" width="14.28515625" style="287" customWidth="1"/>
    <col min="8709" max="8709" width="30.7109375" style="287" customWidth="1"/>
    <col min="8710" max="8710" width="12.5703125" style="287" customWidth="1"/>
    <col min="8711" max="8711" width="15" style="287" customWidth="1"/>
    <col min="8712" max="8712" width="17.85546875" style="287" customWidth="1"/>
    <col min="8713" max="8713" width="17.28515625" style="287" customWidth="1"/>
    <col min="8714" max="8714" width="10.85546875" style="287" customWidth="1"/>
    <col min="8715" max="8960" width="9.140625" style="287"/>
    <col min="8961" max="8961" width="18.28515625" style="287" customWidth="1"/>
    <col min="8962" max="8962" width="48.5703125" style="287" customWidth="1"/>
    <col min="8963" max="8963" width="14.7109375" style="287" customWidth="1"/>
    <col min="8964" max="8964" width="14.28515625" style="287" customWidth="1"/>
    <col min="8965" max="8965" width="30.7109375" style="287" customWidth="1"/>
    <col min="8966" max="8966" width="12.5703125" style="287" customWidth="1"/>
    <col min="8967" max="8967" width="15" style="287" customWidth="1"/>
    <col min="8968" max="8968" width="17.85546875" style="287" customWidth="1"/>
    <col min="8969" max="8969" width="17.28515625" style="287" customWidth="1"/>
    <col min="8970" max="8970" width="10.85546875" style="287" customWidth="1"/>
    <col min="8971" max="9216" width="9.140625" style="287"/>
    <col min="9217" max="9217" width="18.28515625" style="287" customWidth="1"/>
    <col min="9218" max="9218" width="48.5703125" style="287" customWidth="1"/>
    <col min="9219" max="9219" width="14.7109375" style="287" customWidth="1"/>
    <col min="9220" max="9220" width="14.28515625" style="287" customWidth="1"/>
    <col min="9221" max="9221" width="30.7109375" style="287" customWidth="1"/>
    <col min="9222" max="9222" width="12.5703125" style="287" customWidth="1"/>
    <col min="9223" max="9223" width="15" style="287" customWidth="1"/>
    <col min="9224" max="9224" width="17.85546875" style="287" customWidth="1"/>
    <col min="9225" max="9225" width="17.28515625" style="287" customWidth="1"/>
    <col min="9226" max="9226" width="10.85546875" style="287" customWidth="1"/>
    <col min="9227" max="9472" width="9.140625" style="287"/>
    <col min="9473" max="9473" width="18.28515625" style="287" customWidth="1"/>
    <col min="9474" max="9474" width="48.5703125" style="287" customWidth="1"/>
    <col min="9475" max="9475" width="14.7109375" style="287" customWidth="1"/>
    <col min="9476" max="9476" width="14.28515625" style="287" customWidth="1"/>
    <col min="9477" max="9477" width="30.7109375" style="287" customWidth="1"/>
    <col min="9478" max="9478" width="12.5703125" style="287" customWidth="1"/>
    <col min="9479" max="9479" width="15" style="287" customWidth="1"/>
    <col min="9480" max="9480" width="17.85546875" style="287" customWidth="1"/>
    <col min="9481" max="9481" width="17.28515625" style="287" customWidth="1"/>
    <col min="9482" max="9482" width="10.85546875" style="287" customWidth="1"/>
    <col min="9483" max="9728" width="9.140625" style="287"/>
    <col min="9729" max="9729" width="18.28515625" style="287" customWidth="1"/>
    <col min="9730" max="9730" width="48.5703125" style="287" customWidth="1"/>
    <col min="9731" max="9731" width="14.7109375" style="287" customWidth="1"/>
    <col min="9732" max="9732" width="14.28515625" style="287" customWidth="1"/>
    <col min="9733" max="9733" width="30.7109375" style="287" customWidth="1"/>
    <col min="9734" max="9734" width="12.5703125" style="287" customWidth="1"/>
    <col min="9735" max="9735" width="15" style="287" customWidth="1"/>
    <col min="9736" max="9736" width="17.85546875" style="287" customWidth="1"/>
    <col min="9737" max="9737" width="17.28515625" style="287" customWidth="1"/>
    <col min="9738" max="9738" width="10.85546875" style="287" customWidth="1"/>
    <col min="9739" max="9984" width="9.140625" style="287"/>
    <col min="9985" max="9985" width="18.28515625" style="287" customWidth="1"/>
    <col min="9986" max="9986" width="48.5703125" style="287" customWidth="1"/>
    <col min="9987" max="9987" width="14.7109375" style="287" customWidth="1"/>
    <col min="9988" max="9988" width="14.28515625" style="287" customWidth="1"/>
    <col min="9989" max="9989" width="30.7109375" style="287" customWidth="1"/>
    <col min="9990" max="9990" width="12.5703125" style="287" customWidth="1"/>
    <col min="9991" max="9991" width="15" style="287" customWidth="1"/>
    <col min="9992" max="9992" width="17.85546875" style="287" customWidth="1"/>
    <col min="9993" max="9993" width="17.28515625" style="287" customWidth="1"/>
    <col min="9994" max="9994" width="10.85546875" style="287" customWidth="1"/>
    <col min="9995" max="10240" width="9.140625" style="287"/>
    <col min="10241" max="10241" width="18.28515625" style="287" customWidth="1"/>
    <col min="10242" max="10242" width="48.5703125" style="287" customWidth="1"/>
    <col min="10243" max="10243" width="14.7109375" style="287" customWidth="1"/>
    <col min="10244" max="10244" width="14.28515625" style="287" customWidth="1"/>
    <col min="10245" max="10245" width="30.7109375" style="287" customWidth="1"/>
    <col min="10246" max="10246" width="12.5703125" style="287" customWidth="1"/>
    <col min="10247" max="10247" width="15" style="287" customWidth="1"/>
    <col min="10248" max="10248" width="17.85546875" style="287" customWidth="1"/>
    <col min="10249" max="10249" width="17.28515625" style="287" customWidth="1"/>
    <col min="10250" max="10250" width="10.85546875" style="287" customWidth="1"/>
    <col min="10251" max="10496" width="9.140625" style="287"/>
    <col min="10497" max="10497" width="18.28515625" style="287" customWidth="1"/>
    <col min="10498" max="10498" width="48.5703125" style="287" customWidth="1"/>
    <col min="10499" max="10499" width="14.7109375" style="287" customWidth="1"/>
    <col min="10500" max="10500" width="14.28515625" style="287" customWidth="1"/>
    <col min="10501" max="10501" width="30.7109375" style="287" customWidth="1"/>
    <col min="10502" max="10502" width="12.5703125" style="287" customWidth="1"/>
    <col min="10503" max="10503" width="15" style="287" customWidth="1"/>
    <col min="10504" max="10504" width="17.85546875" style="287" customWidth="1"/>
    <col min="10505" max="10505" width="17.28515625" style="287" customWidth="1"/>
    <col min="10506" max="10506" width="10.85546875" style="287" customWidth="1"/>
    <col min="10507" max="10752" width="9.140625" style="287"/>
    <col min="10753" max="10753" width="18.28515625" style="287" customWidth="1"/>
    <col min="10754" max="10754" width="48.5703125" style="287" customWidth="1"/>
    <col min="10755" max="10755" width="14.7109375" style="287" customWidth="1"/>
    <col min="10756" max="10756" width="14.28515625" style="287" customWidth="1"/>
    <col min="10757" max="10757" width="30.7109375" style="287" customWidth="1"/>
    <col min="10758" max="10758" width="12.5703125" style="287" customWidth="1"/>
    <col min="10759" max="10759" width="15" style="287" customWidth="1"/>
    <col min="10760" max="10760" width="17.85546875" style="287" customWidth="1"/>
    <col min="10761" max="10761" width="17.28515625" style="287" customWidth="1"/>
    <col min="10762" max="10762" width="10.85546875" style="287" customWidth="1"/>
    <col min="10763" max="11008" width="9.140625" style="287"/>
    <col min="11009" max="11009" width="18.28515625" style="287" customWidth="1"/>
    <col min="11010" max="11010" width="48.5703125" style="287" customWidth="1"/>
    <col min="11011" max="11011" width="14.7109375" style="287" customWidth="1"/>
    <col min="11012" max="11012" width="14.28515625" style="287" customWidth="1"/>
    <col min="11013" max="11013" width="30.7109375" style="287" customWidth="1"/>
    <col min="11014" max="11014" width="12.5703125" style="287" customWidth="1"/>
    <col min="11015" max="11015" width="15" style="287" customWidth="1"/>
    <col min="11016" max="11016" width="17.85546875" style="287" customWidth="1"/>
    <col min="11017" max="11017" width="17.28515625" style="287" customWidth="1"/>
    <col min="11018" max="11018" width="10.85546875" style="287" customWidth="1"/>
    <col min="11019" max="11264" width="9.140625" style="287"/>
    <col min="11265" max="11265" width="18.28515625" style="287" customWidth="1"/>
    <col min="11266" max="11266" width="48.5703125" style="287" customWidth="1"/>
    <col min="11267" max="11267" width="14.7109375" style="287" customWidth="1"/>
    <col min="11268" max="11268" width="14.28515625" style="287" customWidth="1"/>
    <col min="11269" max="11269" width="30.7109375" style="287" customWidth="1"/>
    <col min="11270" max="11270" width="12.5703125" style="287" customWidth="1"/>
    <col min="11271" max="11271" width="15" style="287" customWidth="1"/>
    <col min="11272" max="11272" width="17.85546875" style="287" customWidth="1"/>
    <col min="11273" max="11273" width="17.28515625" style="287" customWidth="1"/>
    <col min="11274" max="11274" width="10.85546875" style="287" customWidth="1"/>
    <col min="11275" max="11520" width="9.140625" style="287"/>
    <col min="11521" max="11521" width="18.28515625" style="287" customWidth="1"/>
    <col min="11522" max="11522" width="48.5703125" style="287" customWidth="1"/>
    <col min="11523" max="11523" width="14.7109375" style="287" customWidth="1"/>
    <col min="11524" max="11524" width="14.28515625" style="287" customWidth="1"/>
    <col min="11525" max="11525" width="30.7109375" style="287" customWidth="1"/>
    <col min="11526" max="11526" width="12.5703125" style="287" customWidth="1"/>
    <col min="11527" max="11527" width="15" style="287" customWidth="1"/>
    <col min="11528" max="11528" width="17.85546875" style="287" customWidth="1"/>
    <col min="11529" max="11529" width="17.28515625" style="287" customWidth="1"/>
    <col min="11530" max="11530" width="10.85546875" style="287" customWidth="1"/>
    <col min="11531" max="11776" width="9.140625" style="287"/>
    <col min="11777" max="11777" width="18.28515625" style="287" customWidth="1"/>
    <col min="11778" max="11778" width="48.5703125" style="287" customWidth="1"/>
    <col min="11779" max="11779" width="14.7109375" style="287" customWidth="1"/>
    <col min="11780" max="11780" width="14.28515625" style="287" customWidth="1"/>
    <col min="11781" max="11781" width="30.7109375" style="287" customWidth="1"/>
    <col min="11782" max="11782" width="12.5703125" style="287" customWidth="1"/>
    <col min="11783" max="11783" width="15" style="287" customWidth="1"/>
    <col min="11784" max="11784" width="17.85546875" style="287" customWidth="1"/>
    <col min="11785" max="11785" width="17.28515625" style="287" customWidth="1"/>
    <col min="11786" max="11786" width="10.85546875" style="287" customWidth="1"/>
    <col min="11787" max="12032" width="9.140625" style="287"/>
    <col min="12033" max="12033" width="18.28515625" style="287" customWidth="1"/>
    <col min="12034" max="12034" width="48.5703125" style="287" customWidth="1"/>
    <col min="12035" max="12035" width="14.7109375" style="287" customWidth="1"/>
    <col min="12036" max="12036" width="14.28515625" style="287" customWidth="1"/>
    <col min="12037" max="12037" width="30.7109375" style="287" customWidth="1"/>
    <col min="12038" max="12038" width="12.5703125" style="287" customWidth="1"/>
    <col min="12039" max="12039" width="15" style="287" customWidth="1"/>
    <col min="12040" max="12040" width="17.85546875" style="287" customWidth="1"/>
    <col min="12041" max="12041" width="17.28515625" style="287" customWidth="1"/>
    <col min="12042" max="12042" width="10.85546875" style="287" customWidth="1"/>
    <col min="12043" max="12288" width="9.140625" style="287"/>
    <col min="12289" max="12289" width="18.28515625" style="287" customWidth="1"/>
    <col min="12290" max="12290" width="48.5703125" style="287" customWidth="1"/>
    <col min="12291" max="12291" width="14.7109375" style="287" customWidth="1"/>
    <col min="12292" max="12292" width="14.28515625" style="287" customWidth="1"/>
    <col min="12293" max="12293" width="30.7109375" style="287" customWidth="1"/>
    <col min="12294" max="12294" width="12.5703125" style="287" customWidth="1"/>
    <col min="12295" max="12295" width="15" style="287" customWidth="1"/>
    <col min="12296" max="12296" width="17.85546875" style="287" customWidth="1"/>
    <col min="12297" max="12297" width="17.28515625" style="287" customWidth="1"/>
    <col min="12298" max="12298" width="10.85546875" style="287" customWidth="1"/>
    <col min="12299" max="12544" width="9.140625" style="287"/>
    <col min="12545" max="12545" width="18.28515625" style="287" customWidth="1"/>
    <col min="12546" max="12546" width="48.5703125" style="287" customWidth="1"/>
    <col min="12547" max="12547" width="14.7109375" style="287" customWidth="1"/>
    <col min="12548" max="12548" width="14.28515625" style="287" customWidth="1"/>
    <col min="12549" max="12549" width="30.7109375" style="287" customWidth="1"/>
    <col min="12550" max="12550" width="12.5703125" style="287" customWidth="1"/>
    <col min="12551" max="12551" width="15" style="287" customWidth="1"/>
    <col min="12552" max="12552" width="17.85546875" style="287" customWidth="1"/>
    <col min="12553" max="12553" width="17.28515625" style="287" customWidth="1"/>
    <col min="12554" max="12554" width="10.85546875" style="287" customWidth="1"/>
    <col min="12555" max="12800" width="9.140625" style="287"/>
    <col min="12801" max="12801" width="18.28515625" style="287" customWidth="1"/>
    <col min="12802" max="12802" width="48.5703125" style="287" customWidth="1"/>
    <col min="12803" max="12803" width="14.7109375" style="287" customWidth="1"/>
    <col min="12804" max="12804" width="14.28515625" style="287" customWidth="1"/>
    <col min="12805" max="12805" width="30.7109375" style="287" customWidth="1"/>
    <col min="12806" max="12806" width="12.5703125" style="287" customWidth="1"/>
    <col min="12807" max="12807" width="15" style="287" customWidth="1"/>
    <col min="12808" max="12808" width="17.85546875" style="287" customWidth="1"/>
    <col min="12809" max="12809" width="17.28515625" style="287" customWidth="1"/>
    <col min="12810" max="12810" width="10.85546875" style="287" customWidth="1"/>
    <col min="12811" max="13056" width="9.140625" style="287"/>
    <col min="13057" max="13057" width="18.28515625" style="287" customWidth="1"/>
    <col min="13058" max="13058" width="48.5703125" style="287" customWidth="1"/>
    <col min="13059" max="13059" width="14.7109375" style="287" customWidth="1"/>
    <col min="13060" max="13060" width="14.28515625" style="287" customWidth="1"/>
    <col min="13061" max="13061" width="30.7109375" style="287" customWidth="1"/>
    <col min="13062" max="13062" width="12.5703125" style="287" customWidth="1"/>
    <col min="13063" max="13063" width="15" style="287" customWidth="1"/>
    <col min="13064" max="13064" width="17.85546875" style="287" customWidth="1"/>
    <col min="13065" max="13065" width="17.28515625" style="287" customWidth="1"/>
    <col min="13066" max="13066" width="10.85546875" style="287" customWidth="1"/>
    <col min="13067" max="13312" width="9.140625" style="287"/>
    <col min="13313" max="13313" width="18.28515625" style="287" customWidth="1"/>
    <col min="13314" max="13314" width="48.5703125" style="287" customWidth="1"/>
    <col min="13315" max="13315" width="14.7109375" style="287" customWidth="1"/>
    <col min="13316" max="13316" width="14.28515625" style="287" customWidth="1"/>
    <col min="13317" max="13317" width="30.7109375" style="287" customWidth="1"/>
    <col min="13318" max="13318" width="12.5703125" style="287" customWidth="1"/>
    <col min="13319" max="13319" width="15" style="287" customWidth="1"/>
    <col min="13320" max="13320" width="17.85546875" style="287" customWidth="1"/>
    <col min="13321" max="13321" width="17.28515625" style="287" customWidth="1"/>
    <col min="13322" max="13322" width="10.85546875" style="287" customWidth="1"/>
    <col min="13323" max="13568" width="9.140625" style="287"/>
    <col min="13569" max="13569" width="18.28515625" style="287" customWidth="1"/>
    <col min="13570" max="13570" width="48.5703125" style="287" customWidth="1"/>
    <col min="13571" max="13571" width="14.7109375" style="287" customWidth="1"/>
    <col min="13572" max="13572" width="14.28515625" style="287" customWidth="1"/>
    <col min="13573" max="13573" width="30.7109375" style="287" customWidth="1"/>
    <col min="13574" max="13574" width="12.5703125" style="287" customWidth="1"/>
    <col min="13575" max="13575" width="15" style="287" customWidth="1"/>
    <col min="13576" max="13576" width="17.85546875" style="287" customWidth="1"/>
    <col min="13577" max="13577" width="17.28515625" style="287" customWidth="1"/>
    <col min="13578" max="13578" width="10.85546875" style="287" customWidth="1"/>
    <col min="13579" max="13824" width="9.140625" style="287"/>
    <col min="13825" max="13825" width="18.28515625" style="287" customWidth="1"/>
    <col min="13826" max="13826" width="48.5703125" style="287" customWidth="1"/>
    <col min="13827" max="13827" width="14.7109375" style="287" customWidth="1"/>
    <col min="13828" max="13828" width="14.28515625" style="287" customWidth="1"/>
    <col min="13829" max="13829" width="30.7109375" style="287" customWidth="1"/>
    <col min="13830" max="13830" width="12.5703125" style="287" customWidth="1"/>
    <col min="13831" max="13831" width="15" style="287" customWidth="1"/>
    <col min="13832" max="13832" width="17.85546875" style="287" customWidth="1"/>
    <col min="13833" max="13833" width="17.28515625" style="287" customWidth="1"/>
    <col min="13834" max="13834" width="10.85546875" style="287" customWidth="1"/>
    <col min="13835" max="14080" width="9.140625" style="287"/>
    <col min="14081" max="14081" width="18.28515625" style="287" customWidth="1"/>
    <col min="14082" max="14082" width="48.5703125" style="287" customWidth="1"/>
    <col min="14083" max="14083" width="14.7109375" style="287" customWidth="1"/>
    <col min="14084" max="14084" width="14.28515625" style="287" customWidth="1"/>
    <col min="14085" max="14085" width="30.7109375" style="287" customWidth="1"/>
    <col min="14086" max="14086" width="12.5703125" style="287" customWidth="1"/>
    <col min="14087" max="14087" width="15" style="287" customWidth="1"/>
    <col min="14088" max="14088" width="17.85546875" style="287" customWidth="1"/>
    <col min="14089" max="14089" width="17.28515625" style="287" customWidth="1"/>
    <col min="14090" max="14090" width="10.85546875" style="287" customWidth="1"/>
    <col min="14091" max="14336" width="9.140625" style="287"/>
    <col min="14337" max="14337" width="18.28515625" style="287" customWidth="1"/>
    <col min="14338" max="14338" width="48.5703125" style="287" customWidth="1"/>
    <col min="14339" max="14339" width="14.7109375" style="287" customWidth="1"/>
    <col min="14340" max="14340" width="14.28515625" style="287" customWidth="1"/>
    <col min="14341" max="14341" width="30.7109375" style="287" customWidth="1"/>
    <col min="14342" max="14342" width="12.5703125" style="287" customWidth="1"/>
    <col min="14343" max="14343" width="15" style="287" customWidth="1"/>
    <col min="14344" max="14344" width="17.85546875" style="287" customWidth="1"/>
    <col min="14345" max="14345" width="17.28515625" style="287" customWidth="1"/>
    <col min="14346" max="14346" width="10.85546875" style="287" customWidth="1"/>
    <col min="14347" max="14592" width="9.140625" style="287"/>
    <col min="14593" max="14593" width="18.28515625" style="287" customWidth="1"/>
    <col min="14594" max="14594" width="48.5703125" style="287" customWidth="1"/>
    <col min="14595" max="14595" width="14.7109375" style="287" customWidth="1"/>
    <col min="14596" max="14596" width="14.28515625" style="287" customWidth="1"/>
    <col min="14597" max="14597" width="30.7109375" style="287" customWidth="1"/>
    <col min="14598" max="14598" width="12.5703125" style="287" customWidth="1"/>
    <col min="14599" max="14599" width="15" style="287" customWidth="1"/>
    <col min="14600" max="14600" width="17.85546875" style="287" customWidth="1"/>
    <col min="14601" max="14601" width="17.28515625" style="287" customWidth="1"/>
    <col min="14602" max="14602" width="10.85546875" style="287" customWidth="1"/>
    <col min="14603" max="14848" width="9.140625" style="287"/>
    <col min="14849" max="14849" width="18.28515625" style="287" customWidth="1"/>
    <col min="14850" max="14850" width="48.5703125" style="287" customWidth="1"/>
    <col min="14851" max="14851" width="14.7109375" style="287" customWidth="1"/>
    <col min="14852" max="14852" width="14.28515625" style="287" customWidth="1"/>
    <col min="14853" max="14853" width="30.7109375" style="287" customWidth="1"/>
    <col min="14854" max="14854" width="12.5703125" style="287" customWidth="1"/>
    <col min="14855" max="14855" width="15" style="287" customWidth="1"/>
    <col min="14856" max="14856" width="17.85546875" style="287" customWidth="1"/>
    <col min="14857" max="14857" width="17.28515625" style="287" customWidth="1"/>
    <col min="14858" max="14858" width="10.85546875" style="287" customWidth="1"/>
    <col min="14859" max="15104" width="9.140625" style="287"/>
    <col min="15105" max="15105" width="18.28515625" style="287" customWidth="1"/>
    <col min="15106" max="15106" width="48.5703125" style="287" customWidth="1"/>
    <col min="15107" max="15107" width="14.7109375" style="287" customWidth="1"/>
    <col min="15108" max="15108" width="14.28515625" style="287" customWidth="1"/>
    <col min="15109" max="15109" width="30.7109375" style="287" customWidth="1"/>
    <col min="15110" max="15110" width="12.5703125" style="287" customWidth="1"/>
    <col min="15111" max="15111" width="15" style="287" customWidth="1"/>
    <col min="15112" max="15112" width="17.85546875" style="287" customWidth="1"/>
    <col min="15113" max="15113" width="17.28515625" style="287" customWidth="1"/>
    <col min="15114" max="15114" width="10.85546875" style="287" customWidth="1"/>
    <col min="15115" max="15360" width="9.140625" style="287"/>
    <col min="15361" max="15361" width="18.28515625" style="287" customWidth="1"/>
    <col min="15362" max="15362" width="48.5703125" style="287" customWidth="1"/>
    <col min="15363" max="15363" width="14.7109375" style="287" customWidth="1"/>
    <col min="15364" max="15364" width="14.28515625" style="287" customWidth="1"/>
    <col min="15365" max="15365" width="30.7109375" style="287" customWidth="1"/>
    <col min="15366" max="15366" width="12.5703125" style="287" customWidth="1"/>
    <col min="15367" max="15367" width="15" style="287" customWidth="1"/>
    <col min="15368" max="15368" width="17.85546875" style="287" customWidth="1"/>
    <col min="15369" max="15369" width="17.28515625" style="287" customWidth="1"/>
    <col min="15370" max="15370" width="10.85546875" style="287" customWidth="1"/>
    <col min="15371" max="15616" width="9.140625" style="287"/>
    <col min="15617" max="15617" width="18.28515625" style="287" customWidth="1"/>
    <col min="15618" max="15618" width="48.5703125" style="287" customWidth="1"/>
    <col min="15619" max="15619" width="14.7109375" style="287" customWidth="1"/>
    <col min="15620" max="15620" width="14.28515625" style="287" customWidth="1"/>
    <col min="15621" max="15621" width="30.7109375" style="287" customWidth="1"/>
    <col min="15622" max="15622" width="12.5703125" style="287" customWidth="1"/>
    <col min="15623" max="15623" width="15" style="287" customWidth="1"/>
    <col min="15624" max="15624" width="17.85546875" style="287" customWidth="1"/>
    <col min="15625" max="15625" width="17.28515625" style="287" customWidth="1"/>
    <col min="15626" max="15626" width="10.85546875" style="287" customWidth="1"/>
    <col min="15627" max="15872" width="9.140625" style="287"/>
    <col min="15873" max="15873" width="18.28515625" style="287" customWidth="1"/>
    <col min="15874" max="15874" width="48.5703125" style="287" customWidth="1"/>
    <col min="15875" max="15875" width="14.7109375" style="287" customWidth="1"/>
    <col min="15876" max="15876" width="14.28515625" style="287" customWidth="1"/>
    <col min="15877" max="15877" width="30.7109375" style="287" customWidth="1"/>
    <col min="15878" max="15878" width="12.5703125" style="287" customWidth="1"/>
    <col min="15879" max="15879" width="15" style="287" customWidth="1"/>
    <col min="15880" max="15880" width="17.85546875" style="287" customWidth="1"/>
    <col min="15881" max="15881" width="17.28515625" style="287" customWidth="1"/>
    <col min="15882" max="15882" width="10.85546875" style="287" customWidth="1"/>
    <col min="15883" max="16128" width="9.140625" style="287"/>
    <col min="16129" max="16129" width="18.28515625" style="287" customWidth="1"/>
    <col min="16130" max="16130" width="48.5703125" style="287" customWidth="1"/>
    <col min="16131" max="16131" width="14.7109375" style="287" customWidth="1"/>
    <col min="16132" max="16132" width="14.28515625" style="287" customWidth="1"/>
    <col min="16133" max="16133" width="30.7109375" style="287" customWidth="1"/>
    <col min="16134" max="16134" width="12.5703125" style="287" customWidth="1"/>
    <col min="16135" max="16135" width="15" style="287" customWidth="1"/>
    <col min="16136" max="16136" width="17.85546875" style="287" customWidth="1"/>
    <col min="16137" max="16137" width="17.28515625" style="287" customWidth="1"/>
    <col min="16138" max="16138" width="10.85546875" style="287" customWidth="1"/>
    <col min="16139" max="16384" width="9.140625" style="287"/>
  </cols>
  <sheetData>
    <row r="1" spans="1:9" ht="15.75">
      <c r="A1" s="635" t="s">
        <v>1074</v>
      </c>
      <c r="B1" s="635"/>
      <c r="C1" s="635"/>
      <c r="D1" s="635"/>
      <c r="E1" s="635"/>
      <c r="F1" s="635"/>
      <c r="G1" s="635"/>
      <c r="H1" s="635"/>
      <c r="I1" s="635"/>
    </row>
    <row r="2" spans="1:9" ht="33.75" customHeight="1">
      <c r="A2" s="288" t="s">
        <v>97</v>
      </c>
      <c r="B2" s="289" t="s">
        <v>0</v>
      </c>
      <c r="C2" s="290" t="s">
        <v>1</v>
      </c>
      <c r="D2" s="290" t="s">
        <v>98</v>
      </c>
      <c r="E2" s="290" t="s">
        <v>99</v>
      </c>
      <c r="F2" s="290" t="s">
        <v>100</v>
      </c>
      <c r="G2" s="290" t="s">
        <v>101</v>
      </c>
      <c r="H2" s="291" t="s">
        <v>102</v>
      </c>
      <c r="I2" s="291" t="s">
        <v>103</v>
      </c>
    </row>
    <row r="3" spans="1:9" ht="37.9" customHeight="1">
      <c r="A3" s="308" t="s">
        <v>1075</v>
      </c>
      <c r="B3" s="309" t="s">
        <v>932</v>
      </c>
      <c r="C3" s="310">
        <v>550000</v>
      </c>
      <c r="D3" s="310">
        <v>150000</v>
      </c>
      <c r="E3" s="542" t="s">
        <v>106</v>
      </c>
      <c r="F3" s="543">
        <v>0</v>
      </c>
      <c r="G3" s="310">
        <v>150000</v>
      </c>
      <c r="H3" s="322" t="s">
        <v>843</v>
      </c>
      <c r="I3" s="323">
        <v>45078</v>
      </c>
    </row>
    <row r="4" spans="1:9" ht="33.75" customHeight="1">
      <c r="A4" s="308" t="s">
        <v>118</v>
      </c>
      <c r="B4" s="309" t="s">
        <v>1076</v>
      </c>
      <c r="C4" s="310">
        <v>292405</v>
      </c>
      <c r="D4" s="310">
        <v>150000</v>
      </c>
      <c r="E4" s="542" t="s">
        <v>106</v>
      </c>
      <c r="F4" s="543">
        <v>0</v>
      </c>
      <c r="G4" s="310">
        <v>150000</v>
      </c>
      <c r="H4" s="322" t="s">
        <v>843</v>
      </c>
      <c r="I4" s="323">
        <v>44774</v>
      </c>
    </row>
    <row r="5" spans="1:9" ht="32.450000000000003" customHeight="1">
      <c r="A5" s="308" t="s">
        <v>595</v>
      </c>
      <c r="B5" s="309" t="s">
        <v>1077</v>
      </c>
      <c r="C5" s="310">
        <v>357600</v>
      </c>
      <c r="D5" s="310">
        <v>150000</v>
      </c>
      <c r="E5" s="542" t="s">
        <v>106</v>
      </c>
      <c r="F5" s="543">
        <v>0</v>
      </c>
      <c r="G5" s="310">
        <v>150000</v>
      </c>
      <c r="H5" s="322" t="s">
        <v>843</v>
      </c>
      <c r="I5" s="323">
        <v>45078</v>
      </c>
    </row>
    <row r="6" spans="1:9" ht="25.9" customHeight="1">
      <c r="A6" s="308" t="s">
        <v>438</v>
      </c>
      <c r="B6" s="309" t="s">
        <v>1078</v>
      </c>
      <c r="C6" s="310">
        <v>315600</v>
      </c>
      <c r="D6" s="310">
        <v>149298</v>
      </c>
      <c r="E6" s="542" t="s">
        <v>106</v>
      </c>
      <c r="F6" s="543">
        <v>0</v>
      </c>
      <c r="G6" s="310">
        <v>149298</v>
      </c>
      <c r="H6" s="322" t="s">
        <v>843</v>
      </c>
      <c r="I6" s="323">
        <v>44926</v>
      </c>
    </row>
    <row r="7" spans="1:9" ht="25.9" customHeight="1">
      <c r="A7" s="308" t="s">
        <v>104</v>
      </c>
      <c r="B7" s="309" t="s">
        <v>1079</v>
      </c>
      <c r="C7" s="310">
        <v>299400</v>
      </c>
      <c r="D7" s="310">
        <v>150000</v>
      </c>
      <c r="E7" s="542" t="s">
        <v>106</v>
      </c>
      <c r="F7" s="543">
        <v>0</v>
      </c>
      <c r="G7" s="310">
        <v>150000</v>
      </c>
      <c r="H7" s="322" t="s">
        <v>843</v>
      </c>
      <c r="I7" s="323">
        <v>45078</v>
      </c>
    </row>
    <row r="8" spans="1:9" ht="25.9" customHeight="1">
      <c r="A8" s="308" t="s">
        <v>840</v>
      </c>
      <c r="B8" s="309" t="s">
        <v>1080</v>
      </c>
      <c r="C8" s="310">
        <v>85000</v>
      </c>
      <c r="D8" s="310">
        <v>63750</v>
      </c>
      <c r="E8" s="542" t="s">
        <v>106</v>
      </c>
      <c r="F8" s="543">
        <v>0</v>
      </c>
      <c r="G8" s="310">
        <v>63750</v>
      </c>
      <c r="H8" s="322" t="s">
        <v>843</v>
      </c>
      <c r="I8" s="323">
        <v>44926</v>
      </c>
    </row>
    <row r="9" spans="1:9" ht="25.9" customHeight="1">
      <c r="A9" s="308" t="s">
        <v>116</v>
      </c>
      <c r="B9" s="309" t="s">
        <v>1081</v>
      </c>
      <c r="C9" s="310">
        <v>94000</v>
      </c>
      <c r="D9" s="310">
        <v>75000</v>
      </c>
      <c r="E9" s="542" t="s">
        <v>106</v>
      </c>
      <c r="F9" s="543">
        <v>0</v>
      </c>
      <c r="G9" s="310">
        <v>75000</v>
      </c>
      <c r="H9" s="322" t="s">
        <v>843</v>
      </c>
      <c r="I9" s="323">
        <v>44926</v>
      </c>
    </row>
    <row r="10" spans="1:9" ht="25.9" customHeight="1">
      <c r="A10" s="308" t="s">
        <v>1082</v>
      </c>
      <c r="B10" s="309" t="s">
        <v>922</v>
      </c>
      <c r="C10" s="310">
        <v>35258</v>
      </c>
      <c r="D10" s="310">
        <v>21154</v>
      </c>
      <c r="E10" s="542" t="s">
        <v>106</v>
      </c>
      <c r="F10" s="543">
        <v>0</v>
      </c>
      <c r="G10" s="310">
        <v>21154</v>
      </c>
      <c r="H10" s="322" t="s">
        <v>843</v>
      </c>
      <c r="I10" s="323">
        <v>45078</v>
      </c>
    </row>
    <row r="11" spans="1:9" ht="25.9" customHeight="1">
      <c r="A11" s="308" t="s">
        <v>1083</v>
      </c>
      <c r="B11" s="309" t="s">
        <v>922</v>
      </c>
      <c r="C11" s="310">
        <v>35808</v>
      </c>
      <c r="D11" s="310">
        <v>26856</v>
      </c>
      <c r="E11" s="542" t="s">
        <v>106</v>
      </c>
      <c r="F11" s="543">
        <v>0</v>
      </c>
      <c r="G11" s="310">
        <v>26856</v>
      </c>
      <c r="H11" s="322" t="s">
        <v>843</v>
      </c>
      <c r="I11" s="323">
        <v>45078</v>
      </c>
    </row>
    <row r="12" spans="1:9" ht="25.9" customHeight="1">
      <c r="A12" s="308" t="s">
        <v>1084</v>
      </c>
      <c r="B12" s="309" t="s">
        <v>1085</v>
      </c>
      <c r="C12" s="310">
        <v>42500</v>
      </c>
      <c r="D12" s="310">
        <v>36125</v>
      </c>
      <c r="E12" s="542" t="s">
        <v>106</v>
      </c>
      <c r="F12" s="543">
        <v>0</v>
      </c>
      <c r="G12" s="310">
        <v>36125</v>
      </c>
      <c r="H12" s="322" t="s">
        <v>843</v>
      </c>
      <c r="I12" s="301">
        <v>44682</v>
      </c>
    </row>
    <row r="13" spans="1:9" ht="25.9" customHeight="1">
      <c r="A13" s="308" t="s">
        <v>1086</v>
      </c>
      <c r="B13" s="309" t="s">
        <v>859</v>
      </c>
      <c r="C13" s="310">
        <v>50000</v>
      </c>
      <c r="D13" s="310">
        <v>42500</v>
      </c>
      <c r="E13" s="542" t="s">
        <v>106</v>
      </c>
      <c r="F13" s="543">
        <v>0</v>
      </c>
      <c r="G13" s="310">
        <v>42500</v>
      </c>
      <c r="H13" s="322" t="s">
        <v>843</v>
      </c>
      <c r="I13" s="323">
        <v>45078</v>
      </c>
    </row>
    <row r="14" spans="1:9" ht="25.9" customHeight="1">
      <c r="A14" s="308" t="s">
        <v>1087</v>
      </c>
      <c r="B14" s="309" t="s">
        <v>1088</v>
      </c>
      <c r="C14" s="310">
        <v>75000</v>
      </c>
      <c r="D14" s="310">
        <v>63750</v>
      </c>
      <c r="E14" s="542" t="s">
        <v>106</v>
      </c>
      <c r="F14" s="543">
        <v>0</v>
      </c>
      <c r="G14" s="310">
        <v>63750</v>
      </c>
      <c r="H14" s="322" t="s">
        <v>843</v>
      </c>
      <c r="I14" s="301">
        <v>44835</v>
      </c>
    </row>
    <row r="15" spans="1:9" ht="25.9" customHeight="1">
      <c r="A15" s="295"/>
      <c r="B15" s="296"/>
      <c r="C15" s="544"/>
      <c r="D15" s="544"/>
      <c r="E15" s="297"/>
      <c r="F15" s="298"/>
      <c r="G15" s="299"/>
      <c r="H15" s="300"/>
      <c r="I15" s="301"/>
    </row>
    <row r="16" spans="1:9" s="302" customFormat="1" ht="25.9" customHeight="1">
      <c r="A16" s="221"/>
      <c r="B16" s="222" t="s">
        <v>112</v>
      </c>
      <c r="C16" s="220">
        <f>SUM(C3:C14)</f>
        <v>2232571</v>
      </c>
      <c r="D16" s="220">
        <f>SUM(D3:D14)</f>
        <v>1078433</v>
      </c>
      <c r="E16" s="223"/>
      <c r="F16" s="220">
        <f>SUM(F3:F14)</f>
        <v>0</v>
      </c>
      <c r="G16" s="220">
        <f>SUM(G3:G14)</f>
        <v>1078433</v>
      </c>
      <c r="H16" s="224"/>
      <c r="I16" s="225"/>
    </row>
    <row r="17" spans="1:9" ht="24.4" customHeight="1">
      <c r="A17" s="635" t="s">
        <v>1019</v>
      </c>
      <c r="B17" s="635"/>
      <c r="C17" s="635"/>
      <c r="D17" s="635"/>
      <c r="E17" s="635"/>
      <c r="F17" s="635"/>
      <c r="G17" s="635"/>
      <c r="H17" s="635"/>
      <c r="I17" s="635"/>
    </row>
    <row r="18" spans="1:9" ht="38.25">
      <c r="A18" s="288" t="s">
        <v>97</v>
      </c>
      <c r="B18" s="289" t="s">
        <v>0</v>
      </c>
      <c r="C18" s="290" t="s">
        <v>1</v>
      </c>
      <c r="D18" s="290" t="s">
        <v>98</v>
      </c>
      <c r="E18" s="290" t="s">
        <v>99</v>
      </c>
      <c r="F18" s="290" t="s">
        <v>100</v>
      </c>
      <c r="G18" s="290" t="s">
        <v>101</v>
      </c>
      <c r="H18" s="291" t="s">
        <v>102</v>
      </c>
      <c r="I18" s="291" t="s">
        <v>103</v>
      </c>
    </row>
    <row r="19" spans="1:9" ht="33.75" customHeight="1">
      <c r="A19" s="308" t="s">
        <v>840</v>
      </c>
      <c r="B19" s="309" t="s">
        <v>1020</v>
      </c>
      <c r="C19" s="310">
        <v>384000</v>
      </c>
      <c r="D19" s="310">
        <v>150000</v>
      </c>
      <c r="E19" s="542" t="s">
        <v>106</v>
      </c>
      <c r="F19" s="543"/>
      <c r="G19" s="310">
        <v>150000</v>
      </c>
      <c r="H19" s="322" t="s">
        <v>339</v>
      </c>
      <c r="I19" s="323">
        <v>44713</v>
      </c>
    </row>
    <row r="20" spans="1:9" ht="37.9" customHeight="1">
      <c r="A20" s="308" t="s">
        <v>851</v>
      </c>
      <c r="B20" s="309" t="s">
        <v>1021</v>
      </c>
      <c r="C20" s="310">
        <v>65921</v>
      </c>
      <c r="D20" s="310">
        <v>32960</v>
      </c>
      <c r="E20" s="542" t="s">
        <v>106</v>
      </c>
      <c r="F20" s="543">
        <v>25312</v>
      </c>
      <c r="G20" s="310">
        <v>7648</v>
      </c>
      <c r="H20" s="322" t="s">
        <v>339</v>
      </c>
      <c r="I20" s="323">
        <v>44713</v>
      </c>
    </row>
    <row r="21" spans="1:9" ht="33.75" customHeight="1">
      <c r="A21" s="308" t="s">
        <v>606</v>
      </c>
      <c r="B21" s="309" t="s">
        <v>1022</v>
      </c>
      <c r="C21" s="310">
        <v>140000</v>
      </c>
      <c r="D21" s="310">
        <v>70000</v>
      </c>
      <c r="E21" s="542" t="s">
        <v>106</v>
      </c>
      <c r="F21" s="543"/>
      <c r="G21" s="310">
        <v>70000</v>
      </c>
      <c r="H21" s="322" t="s">
        <v>339</v>
      </c>
      <c r="I21" s="323">
        <v>44743</v>
      </c>
    </row>
    <row r="22" spans="1:9" ht="32.450000000000003" customHeight="1">
      <c r="A22" s="308" t="s">
        <v>617</v>
      </c>
      <c r="B22" s="309" t="s">
        <v>1023</v>
      </c>
      <c r="C22" s="310">
        <v>45000</v>
      </c>
      <c r="D22" s="310">
        <v>22500</v>
      </c>
      <c r="E22" s="542" t="s">
        <v>106</v>
      </c>
      <c r="F22" s="543">
        <v>15808</v>
      </c>
      <c r="G22" s="310">
        <v>0</v>
      </c>
      <c r="H22" s="322" t="s">
        <v>243</v>
      </c>
      <c r="I22" s="323">
        <v>44256</v>
      </c>
    </row>
    <row r="23" spans="1:9" ht="25.9" customHeight="1">
      <c r="A23" s="308" t="s">
        <v>851</v>
      </c>
      <c r="B23" s="309" t="s">
        <v>1024</v>
      </c>
      <c r="C23" s="310">
        <v>30000</v>
      </c>
      <c r="D23" s="310">
        <v>15000</v>
      </c>
      <c r="E23" s="542" t="s">
        <v>106</v>
      </c>
      <c r="F23" s="543"/>
      <c r="G23" s="310">
        <v>15000</v>
      </c>
      <c r="H23" s="322" t="s">
        <v>843</v>
      </c>
      <c r="I23" s="323">
        <v>44713</v>
      </c>
    </row>
    <row r="24" spans="1:9" ht="25.9" customHeight="1">
      <c r="A24" s="308" t="s">
        <v>1025</v>
      </c>
      <c r="B24" s="309" t="s">
        <v>1026</v>
      </c>
      <c r="C24" s="310">
        <v>120000</v>
      </c>
      <c r="D24" s="310">
        <v>75000</v>
      </c>
      <c r="E24" s="542" t="s">
        <v>106</v>
      </c>
      <c r="F24" s="543">
        <v>75000</v>
      </c>
      <c r="G24" s="310">
        <v>0</v>
      </c>
      <c r="H24" s="322" t="s">
        <v>243</v>
      </c>
      <c r="I24" s="323">
        <v>44256</v>
      </c>
    </row>
    <row r="25" spans="1:9" ht="25.9" customHeight="1">
      <c r="A25" s="308" t="s">
        <v>930</v>
      </c>
      <c r="B25" s="309" t="s">
        <v>1027</v>
      </c>
      <c r="C25" s="310">
        <v>101140</v>
      </c>
      <c r="D25" s="310">
        <v>75000</v>
      </c>
      <c r="E25" s="542" t="s">
        <v>106</v>
      </c>
      <c r="F25" s="543">
        <v>55165</v>
      </c>
      <c r="G25" s="310">
        <v>19835</v>
      </c>
      <c r="H25" s="322" t="s">
        <v>849</v>
      </c>
      <c r="I25" s="323">
        <v>44713</v>
      </c>
    </row>
    <row r="26" spans="1:9" ht="25.9" customHeight="1">
      <c r="A26" s="308" t="s">
        <v>599</v>
      </c>
      <c r="B26" s="309" t="s">
        <v>1028</v>
      </c>
      <c r="C26" s="310">
        <v>16000</v>
      </c>
      <c r="D26" s="310">
        <v>8000</v>
      </c>
      <c r="E26" s="542" t="s">
        <v>106</v>
      </c>
      <c r="F26" s="543"/>
      <c r="G26" s="310">
        <v>8000</v>
      </c>
      <c r="H26" s="322" t="s">
        <v>339</v>
      </c>
      <c r="I26" s="323">
        <v>44621</v>
      </c>
    </row>
    <row r="27" spans="1:9" ht="25.9" customHeight="1">
      <c r="A27" s="308" t="s">
        <v>434</v>
      </c>
      <c r="B27" s="309" t="s">
        <v>922</v>
      </c>
      <c r="C27" s="310">
        <v>66000</v>
      </c>
      <c r="D27" s="310">
        <v>49500</v>
      </c>
      <c r="E27" s="542" t="s">
        <v>106</v>
      </c>
      <c r="F27" s="543">
        <v>28037</v>
      </c>
      <c r="G27" s="310">
        <v>0</v>
      </c>
      <c r="H27" s="322" t="s">
        <v>243</v>
      </c>
      <c r="I27" s="323">
        <v>44440</v>
      </c>
    </row>
    <row r="28" spans="1:9" ht="25.9" customHeight="1">
      <c r="A28" s="308" t="s">
        <v>1029</v>
      </c>
      <c r="B28" s="309" t="s">
        <v>848</v>
      </c>
      <c r="C28" s="310">
        <v>85000</v>
      </c>
      <c r="D28" s="310">
        <v>68000</v>
      </c>
      <c r="E28" s="542" t="s">
        <v>106</v>
      </c>
      <c r="F28" s="543"/>
      <c r="G28" s="310">
        <v>68000</v>
      </c>
      <c r="H28" s="322" t="s">
        <v>339</v>
      </c>
      <c r="I28" s="301">
        <v>44652</v>
      </c>
    </row>
    <row r="29" spans="1:9" ht="25.9" customHeight="1">
      <c r="A29" s="308" t="s">
        <v>602</v>
      </c>
      <c r="B29" s="309" t="s">
        <v>1030</v>
      </c>
      <c r="C29" s="310">
        <v>68400</v>
      </c>
      <c r="D29" s="310">
        <v>58140</v>
      </c>
      <c r="E29" s="542" t="s">
        <v>106</v>
      </c>
      <c r="F29" s="543"/>
      <c r="G29" s="310">
        <v>58140</v>
      </c>
      <c r="H29" s="322" t="s">
        <v>849</v>
      </c>
      <c r="I29" s="301">
        <v>44713</v>
      </c>
    </row>
    <row r="30" spans="1:9" ht="25.9" customHeight="1">
      <c r="A30" s="308" t="s">
        <v>604</v>
      </c>
      <c r="B30" s="309" t="s">
        <v>1031</v>
      </c>
      <c r="C30" s="310">
        <v>195000</v>
      </c>
      <c r="D30" s="310">
        <v>150000</v>
      </c>
      <c r="E30" s="542" t="s">
        <v>106</v>
      </c>
      <c r="F30" s="543"/>
      <c r="G30" s="310">
        <v>150000</v>
      </c>
      <c r="H30" s="322" t="s">
        <v>339</v>
      </c>
      <c r="I30" s="301">
        <v>44713</v>
      </c>
    </row>
    <row r="31" spans="1:9" s="302" customFormat="1" ht="25.9" customHeight="1">
      <c r="A31" s="295"/>
      <c r="B31" s="296"/>
      <c r="C31" s="544"/>
      <c r="D31" s="544"/>
      <c r="E31" s="297"/>
      <c r="F31" s="298"/>
      <c r="G31" s="299"/>
      <c r="H31" s="300"/>
      <c r="I31" s="301"/>
    </row>
    <row r="32" spans="1:9" ht="25.9" customHeight="1">
      <c r="A32" s="221"/>
      <c r="B32" s="222" t="s">
        <v>112</v>
      </c>
      <c r="C32" s="220">
        <f>SUM(C19:C30)</f>
        <v>1316461</v>
      </c>
      <c r="D32" s="220">
        <f>SUM(D19:D30)</f>
        <v>774100</v>
      </c>
      <c r="E32" s="223"/>
      <c r="F32" s="220">
        <f>SUM(F19:F30)</f>
        <v>199322</v>
      </c>
      <c r="G32" s="220">
        <f>SUM(G19:G30)</f>
        <v>546623</v>
      </c>
      <c r="H32" s="224"/>
      <c r="I32" s="225"/>
    </row>
    <row r="34" spans="1:9" ht="33.75" customHeight="1">
      <c r="A34" s="635" t="s">
        <v>920</v>
      </c>
      <c r="B34" s="635"/>
      <c r="C34" s="635"/>
      <c r="D34" s="635"/>
      <c r="E34" s="635"/>
      <c r="F34" s="635"/>
      <c r="G34" s="635"/>
      <c r="H34" s="635"/>
      <c r="I34" s="635"/>
    </row>
    <row r="35" spans="1:9" ht="37.9" customHeight="1">
      <c r="A35" s="288" t="s">
        <v>97</v>
      </c>
      <c r="B35" s="289" t="s">
        <v>0</v>
      </c>
      <c r="C35" s="290" t="s">
        <v>1</v>
      </c>
      <c r="D35" s="290" t="s">
        <v>98</v>
      </c>
      <c r="E35" s="290" t="s">
        <v>99</v>
      </c>
      <c r="F35" s="290" t="s">
        <v>100</v>
      </c>
      <c r="G35" s="290" t="s">
        <v>101</v>
      </c>
      <c r="H35" s="291" t="s">
        <v>102</v>
      </c>
      <c r="I35" s="291" t="s">
        <v>103</v>
      </c>
    </row>
    <row r="36" spans="1:9" ht="33.75" customHeight="1">
      <c r="A36" s="308" t="s">
        <v>600</v>
      </c>
      <c r="B36" s="309" t="s">
        <v>921</v>
      </c>
      <c r="C36" s="310">
        <v>1050000</v>
      </c>
      <c r="D36" s="310">
        <v>150000</v>
      </c>
      <c r="E36" s="542" t="s">
        <v>106</v>
      </c>
      <c r="F36" s="320">
        <v>33990</v>
      </c>
      <c r="G36" s="545">
        <v>116010</v>
      </c>
      <c r="H36" s="322" t="s">
        <v>339</v>
      </c>
      <c r="I36" s="323">
        <v>44652</v>
      </c>
    </row>
    <row r="37" spans="1:9" ht="32.450000000000003" customHeight="1">
      <c r="A37" s="308" t="s">
        <v>840</v>
      </c>
      <c r="B37" s="309" t="s">
        <v>841</v>
      </c>
      <c r="C37" s="310">
        <v>360000</v>
      </c>
      <c r="D37" s="310">
        <v>150000</v>
      </c>
      <c r="E37" s="542" t="s">
        <v>106</v>
      </c>
      <c r="F37" s="320">
        <v>150000</v>
      </c>
      <c r="G37" s="545">
        <v>0</v>
      </c>
      <c r="H37" s="322" t="s">
        <v>243</v>
      </c>
      <c r="I37" s="323">
        <v>44326</v>
      </c>
    </row>
    <row r="38" spans="1:9" ht="25.9" customHeight="1">
      <c r="A38" s="308" t="s">
        <v>425</v>
      </c>
      <c r="B38" s="309" t="s">
        <v>922</v>
      </c>
      <c r="C38" s="310">
        <v>168750</v>
      </c>
      <c r="D38" s="310">
        <v>75000</v>
      </c>
      <c r="E38" s="542" t="s">
        <v>106</v>
      </c>
      <c r="F38" s="320">
        <v>75000</v>
      </c>
      <c r="G38" s="545">
        <v>0</v>
      </c>
      <c r="H38" s="322" t="s">
        <v>243</v>
      </c>
      <c r="I38" s="323">
        <v>44273</v>
      </c>
    </row>
    <row r="39" spans="1:9" ht="25.9" customHeight="1">
      <c r="A39" s="308" t="s">
        <v>923</v>
      </c>
      <c r="B39" s="309" t="s">
        <v>761</v>
      </c>
      <c r="C39" s="310">
        <v>300000</v>
      </c>
      <c r="D39" s="310">
        <v>150000</v>
      </c>
      <c r="E39" s="542" t="s">
        <v>106</v>
      </c>
      <c r="F39" s="320"/>
      <c r="G39" s="545">
        <v>150000</v>
      </c>
      <c r="H39" s="322" t="s">
        <v>849</v>
      </c>
      <c r="I39" s="323">
        <v>44621</v>
      </c>
    </row>
    <row r="40" spans="1:9" ht="25.9" customHeight="1">
      <c r="A40" s="308" t="s">
        <v>924</v>
      </c>
      <c r="B40" s="309" t="s">
        <v>925</v>
      </c>
      <c r="C40" s="310">
        <v>55000</v>
      </c>
      <c r="D40" s="310">
        <v>30250</v>
      </c>
      <c r="E40" s="542" t="s">
        <v>106</v>
      </c>
      <c r="F40" s="320">
        <v>30250</v>
      </c>
      <c r="G40" s="545">
        <v>0</v>
      </c>
      <c r="H40" s="322" t="s">
        <v>243</v>
      </c>
      <c r="I40" s="323">
        <v>44313</v>
      </c>
    </row>
    <row r="41" spans="1:9" ht="25.9" customHeight="1">
      <c r="A41" s="308" t="s">
        <v>926</v>
      </c>
      <c r="B41" s="309" t="s">
        <v>927</v>
      </c>
      <c r="C41" s="310">
        <v>250000</v>
      </c>
      <c r="D41" s="310">
        <v>150000</v>
      </c>
      <c r="E41" s="542" t="s">
        <v>106</v>
      </c>
      <c r="F41" s="320">
        <v>150000</v>
      </c>
      <c r="G41" s="545">
        <v>0</v>
      </c>
      <c r="H41" s="322" t="s">
        <v>243</v>
      </c>
      <c r="I41" s="323">
        <v>44523</v>
      </c>
    </row>
    <row r="42" spans="1:9" ht="25.9" customHeight="1">
      <c r="A42" s="308" t="s">
        <v>116</v>
      </c>
      <c r="B42" s="309" t="s">
        <v>928</v>
      </c>
      <c r="C42" s="310">
        <v>177900</v>
      </c>
      <c r="D42" s="310">
        <v>150000</v>
      </c>
      <c r="E42" s="542" t="s">
        <v>106</v>
      </c>
      <c r="F42" s="320">
        <v>150000</v>
      </c>
      <c r="G42" s="545">
        <v>0</v>
      </c>
      <c r="H42" s="322" t="s">
        <v>243</v>
      </c>
      <c r="I42" s="323">
        <v>44362</v>
      </c>
    </row>
    <row r="43" spans="1:9" ht="25.9" customHeight="1">
      <c r="A43" s="308" t="s">
        <v>602</v>
      </c>
      <c r="B43" s="309" t="s">
        <v>929</v>
      </c>
      <c r="C43" s="310">
        <v>149800</v>
      </c>
      <c r="D43" s="310">
        <v>104860</v>
      </c>
      <c r="E43" s="542" t="s">
        <v>106</v>
      </c>
      <c r="F43" s="320">
        <v>104860</v>
      </c>
      <c r="G43" s="545">
        <v>0</v>
      </c>
      <c r="H43" s="322" t="s">
        <v>243</v>
      </c>
      <c r="I43" s="323">
        <v>44532</v>
      </c>
    </row>
    <row r="44" spans="1:9" s="302" customFormat="1" ht="25.9" customHeight="1">
      <c r="A44" s="308" t="s">
        <v>930</v>
      </c>
      <c r="B44" s="309" t="s">
        <v>931</v>
      </c>
      <c r="C44" s="310">
        <v>101140</v>
      </c>
      <c r="D44" s="310">
        <v>75000</v>
      </c>
      <c r="E44" s="542" t="s">
        <v>106</v>
      </c>
      <c r="F44" s="320">
        <v>75000</v>
      </c>
      <c r="G44" s="545">
        <v>0</v>
      </c>
      <c r="H44" s="322" t="s">
        <v>243</v>
      </c>
      <c r="I44" s="323">
        <v>44265</v>
      </c>
    </row>
    <row r="45" spans="1:9" s="302" customFormat="1" ht="25.9" customHeight="1">
      <c r="A45" s="308" t="s">
        <v>436</v>
      </c>
      <c r="B45" s="309" t="s">
        <v>932</v>
      </c>
      <c r="C45" s="310">
        <v>233500</v>
      </c>
      <c r="D45" s="310">
        <v>150000</v>
      </c>
      <c r="E45" s="542" t="s">
        <v>106</v>
      </c>
      <c r="F45" s="320">
        <v>12195</v>
      </c>
      <c r="G45" s="545">
        <v>137805</v>
      </c>
      <c r="H45" s="322" t="s">
        <v>849</v>
      </c>
      <c r="I45" s="301">
        <v>44593</v>
      </c>
    </row>
    <row r="46" spans="1:9" s="302" customFormat="1" ht="25.9" customHeight="1">
      <c r="A46" s="295"/>
      <c r="B46" s="296"/>
      <c r="C46" s="544"/>
      <c r="D46" s="544"/>
      <c r="E46" s="297"/>
      <c r="F46" s="298"/>
      <c r="G46" s="299"/>
      <c r="H46" s="300"/>
      <c r="I46" s="301"/>
    </row>
    <row r="47" spans="1:9" ht="14.45" customHeight="1">
      <c r="A47" s="221"/>
      <c r="B47" s="222" t="s">
        <v>112</v>
      </c>
      <c r="C47" s="220">
        <f>SUM(C36:C45)</f>
        <v>2846090</v>
      </c>
      <c r="D47" s="220">
        <f>SUM(D36:D45)</f>
        <v>1185110</v>
      </c>
      <c r="E47" s="223"/>
      <c r="F47" s="220">
        <f>SUM(F36:F45)</f>
        <v>781295</v>
      </c>
      <c r="G47" s="220">
        <f>SUM(G36:G45)</f>
        <v>403815</v>
      </c>
      <c r="H47" s="224"/>
      <c r="I47" s="225"/>
    </row>
    <row r="48" spans="1:9" s="302" customFormat="1" ht="25.9" customHeight="1">
      <c r="A48" s="312"/>
      <c r="B48" s="313"/>
      <c r="C48" s="314"/>
      <c r="D48" s="314"/>
      <c r="E48" s="315"/>
      <c r="F48" s="314"/>
      <c r="G48" s="314"/>
      <c r="H48" s="316"/>
      <c r="I48" s="317"/>
    </row>
    <row r="49" spans="1:9" ht="36" customHeight="1">
      <c r="A49" s="635" t="s">
        <v>839</v>
      </c>
      <c r="B49" s="635"/>
      <c r="C49" s="635"/>
      <c r="D49" s="635"/>
      <c r="E49" s="635"/>
      <c r="F49" s="635"/>
      <c r="G49" s="635"/>
      <c r="H49" s="635"/>
      <c r="I49" s="635"/>
    </row>
    <row r="50" spans="1:9" ht="28.9" customHeight="1">
      <c r="A50" s="288" t="s">
        <v>97</v>
      </c>
      <c r="B50" s="289" t="s">
        <v>0</v>
      </c>
      <c r="C50" s="290" t="s">
        <v>1</v>
      </c>
      <c r="D50" s="290" t="s">
        <v>98</v>
      </c>
      <c r="E50" s="290" t="s">
        <v>99</v>
      </c>
      <c r="F50" s="290" t="s">
        <v>100</v>
      </c>
      <c r="G50" s="290" t="s">
        <v>101</v>
      </c>
      <c r="H50" s="291" t="s">
        <v>102</v>
      </c>
      <c r="I50" s="291" t="s">
        <v>103</v>
      </c>
    </row>
    <row r="51" spans="1:9" s="302" customFormat="1" ht="25.9" customHeight="1">
      <c r="A51" s="318" t="s">
        <v>840</v>
      </c>
      <c r="B51" s="319" t="s">
        <v>841</v>
      </c>
      <c r="C51" s="546">
        <v>282000</v>
      </c>
      <c r="D51" s="546">
        <v>149460</v>
      </c>
      <c r="E51" s="542" t="s">
        <v>106</v>
      </c>
      <c r="F51" s="320">
        <f>1806+828+751+932+64+564+7633+436+363+3566+5517+65901+6422+29407+24293+977</f>
        <v>149460</v>
      </c>
      <c r="G51" s="299">
        <v>0</v>
      </c>
      <c r="H51" s="322" t="s">
        <v>243</v>
      </c>
      <c r="I51" s="323">
        <v>44067</v>
      </c>
    </row>
    <row r="52" spans="1:9" s="302" customFormat="1" ht="25.9" customHeight="1">
      <c r="A52" s="318" t="s">
        <v>104</v>
      </c>
      <c r="B52" s="319" t="s">
        <v>842</v>
      </c>
      <c r="C52" s="546">
        <v>480250</v>
      </c>
      <c r="D52" s="546">
        <v>150000</v>
      </c>
      <c r="E52" s="542" t="s">
        <v>106</v>
      </c>
      <c r="F52" s="320">
        <v>0</v>
      </c>
      <c r="G52" s="299">
        <v>0</v>
      </c>
      <c r="H52" s="322" t="s">
        <v>1032</v>
      </c>
      <c r="I52" s="323"/>
    </row>
    <row r="53" spans="1:9" s="302" customFormat="1" ht="25.9" customHeight="1">
      <c r="A53" s="318" t="s">
        <v>617</v>
      </c>
      <c r="B53" s="319" t="s">
        <v>844</v>
      </c>
      <c r="C53" s="546">
        <v>75000</v>
      </c>
      <c r="D53" s="546">
        <v>37500</v>
      </c>
      <c r="E53" s="542" t="s">
        <v>106</v>
      </c>
      <c r="F53" s="320">
        <f>23846+13654</f>
        <v>37500</v>
      </c>
      <c r="G53" s="299">
        <v>0</v>
      </c>
      <c r="H53" s="322" t="s">
        <v>243</v>
      </c>
      <c r="I53" s="323">
        <v>43844</v>
      </c>
    </row>
    <row r="54" spans="1:9" s="302" customFormat="1" ht="25.9" customHeight="1">
      <c r="A54" s="318" t="s">
        <v>845</v>
      </c>
      <c r="B54" s="318" t="s">
        <v>846</v>
      </c>
      <c r="C54" s="546">
        <v>24800</v>
      </c>
      <c r="D54" s="546">
        <v>14880</v>
      </c>
      <c r="E54" s="542" t="s">
        <v>106</v>
      </c>
      <c r="F54" s="320">
        <f>14880</f>
        <v>14880</v>
      </c>
      <c r="G54" s="299">
        <v>0</v>
      </c>
      <c r="H54" s="322" t="s">
        <v>243</v>
      </c>
      <c r="I54" s="323">
        <v>43700</v>
      </c>
    </row>
    <row r="55" spans="1:9" s="302" customFormat="1" ht="25.9" customHeight="1">
      <c r="A55" s="318" t="s">
        <v>602</v>
      </c>
      <c r="B55" s="319" t="s">
        <v>847</v>
      </c>
      <c r="C55" s="546">
        <v>656500</v>
      </c>
      <c r="D55" s="546">
        <v>150000</v>
      </c>
      <c r="E55" s="542" t="s">
        <v>106</v>
      </c>
      <c r="F55" s="320">
        <f>150000</f>
        <v>150000</v>
      </c>
      <c r="G55" s="299">
        <v>0</v>
      </c>
      <c r="H55" s="322" t="s">
        <v>243</v>
      </c>
      <c r="I55" s="323">
        <v>44166</v>
      </c>
    </row>
    <row r="56" spans="1:9" s="302" customFormat="1" ht="25.9" customHeight="1">
      <c r="A56" s="318" t="s">
        <v>110</v>
      </c>
      <c r="B56" s="318" t="s">
        <v>848</v>
      </c>
      <c r="C56" s="546">
        <v>65000</v>
      </c>
      <c r="D56" s="546">
        <v>48750</v>
      </c>
      <c r="E56" s="542" t="s">
        <v>106</v>
      </c>
      <c r="F56" s="320">
        <f>48750</f>
        <v>48750</v>
      </c>
      <c r="G56" s="299">
        <v>0</v>
      </c>
      <c r="H56" s="322" t="s">
        <v>243</v>
      </c>
      <c r="I56" s="323">
        <v>43844</v>
      </c>
    </row>
    <row r="57" spans="1:9" s="302" customFormat="1" ht="25.9" customHeight="1">
      <c r="A57" s="318" t="s">
        <v>604</v>
      </c>
      <c r="B57" s="319" t="s">
        <v>847</v>
      </c>
      <c r="C57" s="546">
        <v>600000</v>
      </c>
      <c r="D57" s="546">
        <v>150000</v>
      </c>
      <c r="E57" s="542" t="s">
        <v>106</v>
      </c>
      <c r="F57" s="320">
        <f>135000+15000</f>
        <v>150000</v>
      </c>
      <c r="G57" s="299">
        <v>0</v>
      </c>
      <c r="H57" s="322" t="s">
        <v>243</v>
      </c>
      <c r="I57" s="323">
        <v>43618</v>
      </c>
    </row>
    <row r="58" spans="1:9" s="302" customFormat="1" ht="25.9" customHeight="1">
      <c r="A58" s="318" t="s">
        <v>606</v>
      </c>
      <c r="B58" s="318" t="s">
        <v>850</v>
      </c>
      <c r="C58" s="546">
        <v>20500</v>
      </c>
      <c r="D58" s="546">
        <v>16400</v>
      </c>
      <c r="E58" s="542" t="s">
        <v>106</v>
      </c>
      <c r="F58" s="320">
        <v>0</v>
      </c>
      <c r="G58" s="299">
        <v>0</v>
      </c>
      <c r="H58" s="322" t="s">
        <v>1032</v>
      </c>
      <c r="I58" s="323"/>
    </row>
    <row r="59" spans="1:9" s="302" customFormat="1" ht="25.9" customHeight="1">
      <c r="A59" s="318" t="s">
        <v>851</v>
      </c>
      <c r="B59" s="318" t="s">
        <v>852</v>
      </c>
      <c r="C59" s="546">
        <v>30000</v>
      </c>
      <c r="D59" s="546">
        <v>15000</v>
      </c>
      <c r="E59" s="542" t="s">
        <v>106</v>
      </c>
      <c r="F59" s="320">
        <f>3110+10757</f>
        <v>13867</v>
      </c>
      <c r="G59" s="299">
        <v>0</v>
      </c>
      <c r="H59" s="322" t="s">
        <v>243</v>
      </c>
      <c r="I59" s="323">
        <v>43986</v>
      </c>
    </row>
    <row r="60" spans="1:9" s="302" customFormat="1" ht="25.9" customHeight="1">
      <c r="A60" s="221"/>
      <c r="B60" s="222" t="s">
        <v>112</v>
      </c>
      <c r="C60" s="220">
        <f>SUM(C51:C59)</f>
        <v>2234050</v>
      </c>
      <c r="D60" s="220">
        <f>SUM(D51:D59)</f>
        <v>731990</v>
      </c>
      <c r="E60" s="223"/>
      <c r="F60" s="220">
        <f>SUM(F51:F59)</f>
        <v>564457</v>
      </c>
      <c r="G60" s="220">
        <f>SUM(G51:G59)</f>
        <v>0</v>
      </c>
      <c r="H60" s="224"/>
      <c r="I60" s="225"/>
    </row>
    <row r="61" spans="1:9" s="302" customFormat="1" ht="14.25" customHeight="1">
      <c r="A61" s="206"/>
      <c r="B61" s="287"/>
      <c r="C61" s="287"/>
      <c r="D61" s="287"/>
      <c r="E61" s="287"/>
      <c r="F61" s="287"/>
      <c r="G61" s="287"/>
      <c r="H61" s="287"/>
      <c r="I61" s="287"/>
    </row>
    <row r="62" spans="1:9" ht="18.75" customHeight="1"/>
    <row r="63" spans="1:9" s="9" customFormat="1" ht="33.75" customHeight="1">
      <c r="A63" s="635" t="s">
        <v>747</v>
      </c>
      <c r="B63" s="635"/>
      <c r="C63" s="635"/>
      <c r="D63" s="635"/>
      <c r="E63" s="635"/>
      <c r="F63" s="635"/>
      <c r="G63" s="635"/>
      <c r="H63" s="635"/>
      <c r="I63" s="635"/>
    </row>
    <row r="64" spans="1:9" ht="57" customHeight="1">
      <c r="A64" s="288" t="s">
        <v>97</v>
      </c>
      <c r="B64" s="289" t="s">
        <v>0</v>
      </c>
      <c r="C64" s="290" t="s">
        <v>1</v>
      </c>
      <c r="D64" s="290" t="s">
        <v>98</v>
      </c>
      <c r="E64" s="290" t="s">
        <v>99</v>
      </c>
      <c r="F64" s="290" t="s">
        <v>100</v>
      </c>
      <c r="G64" s="290" t="s">
        <v>101</v>
      </c>
      <c r="H64" s="291" t="s">
        <v>102</v>
      </c>
      <c r="I64" s="291" t="s">
        <v>103</v>
      </c>
    </row>
    <row r="65" spans="1:9" s="302" customFormat="1" ht="25.9" customHeight="1">
      <c r="A65" s="321" t="s">
        <v>431</v>
      </c>
      <c r="B65" s="319" t="s">
        <v>748</v>
      </c>
      <c r="C65" s="320">
        <v>550000</v>
      </c>
      <c r="D65" s="320">
        <v>150000</v>
      </c>
      <c r="E65" s="311" t="s">
        <v>106</v>
      </c>
      <c r="F65" s="219">
        <v>150000</v>
      </c>
      <c r="G65" s="229">
        <v>0</v>
      </c>
      <c r="H65" s="293" t="s">
        <v>243</v>
      </c>
      <c r="I65" s="294">
        <v>44106</v>
      </c>
    </row>
    <row r="66" spans="1:9" s="302" customFormat="1" ht="25.9" customHeight="1">
      <c r="A66" s="321" t="s">
        <v>749</v>
      </c>
      <c r="B66" s="319" t="s">
        <v>750</v>
      </c>
      <c r="C66" s="320">
        <v>343000</v>
      </c>
      <c r="D66" s="320">
        <v>150000</v>
      </c>
      <c r="E66" s="542" t="s">
        <v>106</v>
      </c>
      <c r="F66" s="320">
        <v>150000</v>
      </c>
      <c r="G66" s="299">
        <v>0</v>
      </c>
      <c r="H66" s="322" t="s">
        <v>243</v>
      </c>
      <c r="I66" s="323">
        <v>44228</v>
      </c>
    </row>
    <row r="67" spans="1:9" s="302" customFormat="1" ht="25.9" customHeight="1">
      <c r="A67" s="216" t="s">
        <v>110</v>
      </c>
      <c r="B67" s="217" t="s">
        <v>751</v>
      </c>
      <c r="C67" s="219">
        <v>63000</v>
      </c>
      <c r="D67" s="219">
        <v>47250</v>
      </c>
      <c r="E67" s="218" t="s">
        <v>106</v>
      </c>
      <c r="F67" s="219">
        <v>47250</v>
      </c>
      <c r="G67" s="229">
        <v>0</v>
      </c>
      <c r="H67" s="322" t="s">
        <v>243</v>
      </c>
      <c r="I67" s="323">
        <v>43327</v>
      </c>
    </row>
    <row r="68" spans="1:9" s="302" customFormat="1" ht="25.9" customHeight="1">
      <c r="A68" s="216" t="s">
        <v>604</v>
      </c>
      <c r="B68" s="217" t="s">
        <v>752</v>
      </c>
      <c r="C68" s="219">
        <v>526680</v>
      </c>
      <c r="D68" s="219">
        <v>150000</v>
      </c>
      <c r="E68" s="218" t="s">
        <v>106</v>
      </c>
      <c r="F68" s="219">
        <v>138141</v>
      </c>
      <c r="G68" s="229">
        <v>0</v>
      </c>
      <c r="H68" s="322" t="s">
        <v>243</v>
      </c>
      <c r="I68" s="323">
        <v>43473</v>
      </c>
    </row>
    <row r="69" spans="1:9" s="302" customFormat="1" ht="25.9" customHeight="1">
      <c r="A69" s="216" t="s">
        <v>753</v>
      </c>
      <c r="B69" s="217" t="s">
        <v>754</v>
      </c>
      <c r="C69" s="219">
        <v>51000</v>
      </c>
      <c r="D69" s="219">
        <v>22950</v>
      </c>
      <c r="E69" s="218" t="s">
        <v>106</v>
      </c>
      <c r="F69" s="219">
        <v>22950</v>
      </c>
      <c r="G69" s="229">
        <v>0</v>
      </c>
      <c r="H69" s="322" t="s">
        <v>243</v>
      </c>
      <c r="I69" s="323">
        <v>43312</v>
      </c>
    </row>
    <row r="70" spans="1:9" s="302" customFormat="1" ht="25.9" customHeight="1">
      <c r="A70" s="221"/>
      <c r="B70" s="222" t="s">
        <v>112</v>
      </c>
      <c r="C70" s="220">
        <f>SUM(C65:C69)</f>
        <v>1533680</v>
      </c>
      <c r="D70" s="220">
        <f>SUM(D65:D69)</f>
        <v>520200</v>
      </c>
      <c r="E70" s="223"/>
      <c r="F70" s="220">
        <f>SUM(F65:F69)</f>
        <v>508341</v>
      </c>
      <c r="G70" s="220">
        <f>SUM(G65:G69)</f>
        <v>0</v>
      </c>
      <c r="H70" s="224"/>
      <c r="I70" s="225"/>
    </row>
    <row r="71" spans="1:9" s="302" customFormat="1" ht="25.9" customHeight="1">
      <c r="A71" s="206" t="s">
        <v>755</v>
      </c>
      <c r="B71" s="287"/>
      <c r="C71" s="287"/>
      <c r="D71" s="287"/>
      <c r="E71" s="287"/>
      <c r="F71" s="287"/>
      <c r="G71" s="287"/>
      <c r="H71" s="287"/>
      <c r="I71" s="287"/>
    </row>
    <row r="72" spans="1:9" s="302" customFormat="1" ht="25.9" customHeight="1">
      <c r="A72" s="266"/>
      <c r="B72" s="266"/>
      <c r="C72" s="266"/>
      <c r="D72" s="266"/>
      <c r="E72" s="266"/>
      <c r="F72" s="266"/>
      <c r="G72" s="266"/>
      <c r="H72" s="266"/>
      <c r="I72" s="266"/>
    </row>
    <row r="73" spans="1:9" s="302" customFormat="1" ht="25.9" customHeight="1">
      <c r="A73" s="635" t="s">
        <v>616</v>
      </c>
      <c r="B73" s="635"/>
      <c r="C73" s="635"/>
      <c r="D73" s="635"/>
      <c r="E73" s="635"/>
      <c r="F73" s="635"/>
      <c r="G73" s="635"/>
      <c r="H73" s="635"/>
      <c r="I73" s="635"/>
    </row>
    <row r="74" spans="1:9" ht="18.75" customHeight="1">
      <c r="A74" s="288" t="s">
        <v>97</v>
      </c>
      <c r="B74" s="289" t="s">
        <v>0</v>
      </c>
      <c r="C74" s="290" t="s">
        <v>1</v>
      </c>
      <c r="D74" s="290" t="s">
        <v>98</v>
      </c>
      <c r="E74" s="290" t="s">
        <v>99</v>
      </c>
      <c r="F74" s="290" t="s">
        <v>100</v>
      </c>
      <c r="G74" s="290" t="s">
        <v>101</v>
      </c>
      <c r="H74" s="291" t="s">
        <v>102</v>
      </c>
      <c r="I74" s="291" t="s">
        <v>103</v>
      </c>
    </row>
    <row r="75" spans="1:9" s="9" customFormat="1" ht="33.75" customHeight="1">
      <c r="A75" s="226" t="s">
        <v>617</v>
      </c>
      <c r="B75" s="227" t="s">
        <v>618</v>
      </c>
      <c r="C75" s="228">
        <v>320292</v>
      </c>
      <c r="D75" s="228">
        <v>150000</v>
      </c>
      <c r="E75" s="324" t="s">
        <v>106</v>
      </c>
      <c r="F75" s="163">
        <v>150000</v>
      </c>
      <c r="G75" s="163">
        <v>0</v>
      </c>
      <c r="H75" s="164" t="s">
        <v>243</v>
      </c>
      <c r="I75" s="165">
        <v>42975</v>
      </c>
    </row>
    <row r="76" spans="1:9" s="10" customFormat="1" ht="57" customHeight="1">
      <c r="A76" s="226" t="s">
        <v>107</v>
      </c>
      <c r="B76" s="227" t="s">
        <v>619</v>
      </c>
      <c r="C76" s="228">
        <v>391140</v>
      </c>
      <c r="D76" s="228">
        <v>141140</v>
      </c>
      <c r="E76" s="324" t="s">
        <v>106</v>
      </c>
      <c r="F76" s="163">
        <v>141140</v>
      </c>
      <c r="G76" s="163">
        <v>0</v>
      </c>
      <c r="H76" s="325" t="s">
        <v>243</v>
      </c>
      <c r="I76" s="326">
        <v>43089</v>
      </c>
    </row>
    <row r="77" spans="1:9" s="179" customFormat="1" ht="15">
      <c r="A77" s="226" t="s">
        <v>620</v>
      </c>
      <c r="B77" s="227" t="s">
        <v>621</v>
      </c>
      <c r="C77" s="228">
        <v>65000</v>
      </c>
      <c r="D77" s="228">
        <v>32500</v>
      </c>
      <c r="E77" s="324" t="s">
        <v>106</v>
      </c>
      <c r="F77" s="327">
        <v>31750</v>
      </c>
      <c r="G77" s="327">
        <v>0</v>
      </c>
      <c r="H77" s="325" t="s">
        <v>243</v>
      </c>
      <c r="I77" s="326">
        <v>42969</v>
      </c>
    </row>
    <row r="78" spans="1:9" s="179" customFormat="1" ht="28.5" customHeight="1">
      <c r="A78" s="226" t="s">
        <v>622</v>
      </c>
      <c r="B78" s="227" t="s">
        <v>623</v>
      </c>
      <c r="C78" s="228">
        <v>10000</v>
      </c>
      <c r="D78" s="228">
        <v>7000</v>
      </c>
      <c r="E78" s="324" t="s">
        <v>106</v>
      </c>
      <c r="F78" s="163">
        <v>6243</v>
      </c>
      <c r="G78" s="163">
        <v>0</v>
      </c>
      <c r="H78" s="325" t="s">
        <v>243</v>
      </c>
      <c r="I78" s="326">
        <v>42735</v>
      </c>
    </row>
    <row r="79" spans="1:9" s="179" customFormat="1" ht="15">
      <c r="A79" s="226" t="s">
        <v>624</v>
      </c>
      <c r="B79" s="227" t="s">
        <v>625</v>
      </c>
      <c r="C79" s="228">
        <v>27500</v>
      </c>
      <c r="D79" s="228">
        <v>16500</v>
      </c>
      <c r="E79" s="324" t="s">
        <v>106</v>
      </c>
      <c r="F79" s="163">
        <v>10866</v>
      </c>
      <c r="G79" s="163">
        <v>0</v>
      </c>
      <c r="H79" s="325" t="s">
        <v>243</v>
      </c>
      <c r="I79" s="326">
        <v>42901</v>
      </c>
    </row>
    <row r="80" spans="1:9" s="179" customFormat="1" ht="15">
      <c r="A80" s="226" t="s">
        <v>116</v>
      </c>
      <c r="B80" s="227" t="s">
        <v>626</v>
      </c>
      <c r="C80" s="228">
        <v>80125</v>
      </c>
      <c r="D80" s="228">
        <v>56088</v>
      </c>
      <c r="E80" s="324" t="s">
        <v>106</v>
      </c>
      <c r="F80" s="163">
        <v>56088</v>
      </c>
      <c r="G80" s="163">
        <v>0</v>
      </c>
      <c r="H80" s="325" t="s">
        <v>243</v>
      </c>
      <c r="I80" s="326">
        <v>43474</v>
      </c>
    </row>
    <row r="81" spans="1:9" s="179" customFormat="1" ht="44.25" customHeight="1">
      <c r="A81" s="226" t="s">
        <v>627</v>
      </c>
      <c r="B81" s="227" t="s">
        <v>628</v>
      </c>
      <c r="C81" s="228">
        <v>300000</v>
      </c>
      <c r="D81" s="228">
        <v>150000</v>
      </c>
      <c r="E81" s="324" t="s">
        <v>106</v>
      </c>
      <c r="F81" s="163">
        <v>150000</v>
      </c>
      <c r="G81" s="163">
        <v>0</v>
      </c>
      <c r="H81" s="325" t="s">
        <v>243</v>
      </c>
      <c r="I81" s="326">
        <v>43138</v>
      </c>
    </row>
    <row r="82" spans="1:9" s="11" customFormat="1" ht="27" customHeight="1">
      <c r="A82" s="226" t="s">
        <v>604</v>
      </c>
      <c r="B82" s="227" t="s">
        <v>629</v>
      </c>
      <c r="C82" s="228">
        <v>1120000</v>
      </c>
      <c r="D82" s="228">
        <v>150000</v>
      </c>
      <c r="E82" s="324" t="s">
        <v>106</v>
      </c>
      <c r="F82" s="163">
        <v>150000</v>
      </c>
      <c r="G82" s="163">
        <v>0</v>
      </c>
      <c r="H82" s="325" t="s">
        <v>243</v>
      </c>
      <c r="I82" s="326">
        <v>43474</v>
      </c>
    </row>
    <row r="83" spans="1:9" s="179" customFormat="1" ht="33.75" customHeight="1">
      <c r="A83" s="226" t="s">
        <v>606</v>
      </c>
      <c r="B83" s="227" t="s">
        <v>630</v>
      </c>
      <c r="C83" s="228">
        <v>68000</v>
      </c>
      <c r="D83" s="228">
        <v>47600</v>
      </c>
      <c r="E83" s="324" t="s">
        <v>106</v>
      </c>
      <c r="F83" s="163">
        <v>42833</v>
      </c>
      <c r="G83" s="163">
        <v>0</v>
      </c>
      <c r="H83" s="325" t="s">
        <v>243</v>
      </c>
      <c r="I83" s="326">
        <v>43122</v>
      </c>
    </row>
    <row r="84" spans="1:9" s="179" customFormat="1" ht="57" customHeight="1">
      <c r="A84" s="97"/>
      <c r="B84" s="98" t="s">
        <v>112</v>
      </c>
      <c r="C84" s="99">
        <f>SUM(C75:C83)</f>
        <v>2382057</v>
      </c>
      <c r="D84" s="99">
        <f>SUM(D75:D83)</f>
        <v>750828</v>
      </c>
      <c r="E84" s="328"/>
      <c r="F84" s="14">
        <f>SUM(F75:F83)</f>
        <v>738920</v>
      </c>
      <c r="G84" s="14">
        <f>SUM(G75:G83)</f>
        <v>0</v>
      </c>
      <c r="H84" s="15"/>
      <c r="I84" s="16"/>
    </row>
    <row r="85" spans="1:9" s="179" customFormat="1" ht="15">
      <c r="A85" s="206" t="s">
        <v>631</v>
      </c>
      <c r="B85" s="207"/>
      <c r="C85" s="208"/>
      <c r="D85" s="208"/>
      <c r="E85" s="329"/>
      <c r="F85" s="208"/>
      <c r="G85" s="208"/>
      <c r="H85" s="174"/>
      <c r="I85" s="209"/>
    </row>
    <row r="86" spans="1:9" s="11" customFormat="1" ht="42" customHeight="1">
      <c r="A86" s="330"/>
      <c r="B86" s="331"/>
      <c r="C86" s="332"/>
      <c r="D86" s="332"/>
      <c r="E86" s="333"/>
      <c r="F86" s="332"/>
      <c r="G86" s="332"/>
      <c r="H86" s="334"/>
      <c r="I86" s="335"/>
    </row>
    <row r="87" spans="1:9" s="9" customFormat="1" ht="23.25">
      <c r="A87" s="636" t="s">
        <v>592</v>
      </c>
      <c r="B87" s="636"/>
      <c r="C87" s="636"/>
      <c r="D87" s="636"/>
      <c r="E87" s="636"/>
      <c r="F87" s="636"/>
      <c r="G87" s="636"/>
      <c r="H87" s="636"/>
      <c r="I87" s="636"/>
    </row>
    <row r="88" spans="1:9" s="10" customFormat="1" ht="38.25">
      <c r="A88" s="288" t="s">
        <v>97</v>
      </c>
      <c r="B88" s="289" t="s">
        <v>0</v>
      </c>
      <c r="C88" s="290" t="s">
        <v>1</v>
      </c>
      <c r="D88" s="290" t="s">
        <v>98</v>
      </c>
      <c r="E88" s="290" t="s">
        <v>99</v>
      </c>
      <c r="F88" s="290" t="s">
        <v>100</v>
      </c>
      <c r="G88" s="290" t="s">
        <v>101</v>
      </c>
      <c r="H88" s="291" t="s">
        <v>102</v>
      </c>
      <c r="I88" s="291" t="s">
        <v>103</v>
      </c>
    </row>
    <row r="89" spans="1:9" s="179" customFormat="1" ht="43.5" customHeight="1">
      <c r="A89" s="160" t="s">
        <v>593</v>
      </c>
      <c r="B89" s="161" t="s">
        <v>594</v>
      </c>
      <c r="C89" s="162">
        <v>2410000</v>
      </c>
      <c r="D89" s="162">
        <v>150000</v>
      </c>
      <c r="E89" s="324" t="s">
        <v>106</v>
      </c>
      <c r="F89" s="163">
        <v>150000</v>
      </c>
      <c r="G89" s="163">
        <v>0</v>
      </c>
      <c r="H89" s="325" t="s">
        <v>243</v>
      </c>
      <c r="I89" s="326">
        <v>43206</v>
      </c>
    </row>
    <row r="90" spans="1:9" s="179" customFormat="1" ht="15">
      <c r="A90" s="160" t="s">
        <v>595</v>
      </c>
      <c r="B90" s="161" t="s">
        <v>596</v>
      </c>
      <c r="C90" s="162">
        <v>216451</v>
      </c>
      <c r="D90" s="162">
        <v>75000</v>
      </c>
      <c r="E90" s="324" t="s">
        <v>106</v>
      </c>
      <c r="F90" s="163">
        <v>47060</v>
      </c>
      <c r="G90" s="163">
        <v>0</v>
      </c>
      <c r="H90" s="325" t="s">
        <v>243</v>
      </c>
      <c r="I90" s="326">
        <v>43281</v>
      </c>
    </row>
    <row r="91" spans="1:9" s="179" customFormat="1" ht="25.5">
      <c r="A91" s="160" t="s">
        <v>597</v>
      </c>
      <c r="B91" s="161" t="s">
        <v>598</v>
      </c>
      <c r="C91" s="162">
        <v>18728</v>
      </c>
      <c r="D91" s="162">
        <v>15919</v>
      </c>
      <c r="E91" s="324" t="s">
        <v>106</v>
      </c>
      <c r="F91" s="163">
        <v>15919</v>
      </c>
      <c r="G91" s="163">
        <v>0</v>
      </c>
      <c r="H91" s="325" t="s">
        <v>243</v>
      </c>
      <c r="I91" s="326">
        <v>42529</v>
      </c>
    </row>
    <row r="92" spans="1:9" s="179" customFormat="1" ht="15">
      <c r="A92" s="160" t="s">
        <v>599</v>
      </c>
      <c r="B92" s="161" t="s">
        <v>105</v>
      </c>
      <c r="C92" s="162">
        <v>322000</v>
      </c>
      <c r="D92" s="162">
        <v>150000</v>
      </c>
      <c r="E92" s="324" t="s">
        <v>106</v>
      </c>
      <c r="F92" s="163">
        <v>150000</v>
      </c>
      <c r="G92" s="163">
        <v>0</v>
      </c>
      <c r="H92" s="325" t="s">
        <v>243</v>
      </c>
      <c r="I92" s="326">
        <v>42969</v>
      </c>
    </row>
    <row r="93" spans="1:9" s="179" customFormat="1" ht="15">
      <c r="A93" s="160" t="s">
        <v>600</v>
      </c>
      <c r="B93" s="161" t="s">
        <v>601</v>
      </c>
      <c r="C93" s="162">
        <v>94500</v>
      </c>
      <c r="D93" s="162">
        <v>80325</v>
      </c>
      <c r="E93" s="324" t="s">
        <v>106</v>
      </c>
      <c r="F93" s="163">
        <v>64936</v>
      </c>
      <c r="G93" s="163">
        <v>0</v>
      </c>
      <c r="H93" s="325" t="s">
        <v>243</v>
      </c>
      <c r="I93" s="326">
        <v>42779</v>
      </c>
    </row>
    <row r="94" spans="1:9" s="179" customFormat="1" ht="15">
      <c r="A94" s="160" t="s">
        <v>602</v>
      </c>
      <c r="B94" s="161" t="s">
        <v>603</v>
      </c>
      <c r="C94" s="162">
        <v>20000</v>
      </c>
      <c r="D94" s="162">
        <v>14000</v>
      </c>
      <c r="E94" s="324" t="s">
        <v>106</v>
      </c>
      <c r="F94" s="163">
        <v>13826</v>
      </c>
      <c r="G94" s="163">
        <v>0</v>
      </c>
      <c r="H94" s="325" t="s">
        <v>243</v>
      </c>
      <c r="I94" s="326">
        <v>42719</v>
      </c>
    </row>
    <row r="95" spans="1:9" s="11" customFormat="1" ht="15">
      <c r="A95" s="160" t="s">
        <v>436</v>
      </c>
      <c r="B95" s="161" t="s">
        <v>117</v>
      </c>
      <c r="C95" s="162">
        <v>26836</v>
      </c>
      <c r="D95" s="162">
        <v>16101</v>
      </c>
      <c r="E95" s="324" t="s">
        <v>106</v>
      </c>
      <c r="F95" s="163">
        <v>16101</v>
      </c>
      <c r="G95" s="163">
        <v>0</v>
      </c>
      <c r="H95" s="325" t="s">
        <v>243</v>
      </c>
      <c r="I95" s="326">
        <v>42529</v>
      </c>
    </row>
    <row r="96" spans="1:9" ht="25.5">
      <c r="A96" s="160" t="s">
        <v>604</v>
      </c>
      <c r="B96" s="161" t="s">
        <v>605</v>
      </c>
      <c r="C96" s="162">
        <v>182200</v>
      </c>
      <c r="D96" s="162">
        <v>150000</v>
      </c>
      <c r="E96" s="324" t="s">
        <v>106</v>
      </c>
      <c r="F96" s="163">
        <v>150000</v>
      </c>
      <c r="G96" s="163">
        <v>0</v>
      </c>
      <c r="H96" s="325" t="s">
        <v>243</v>
      </c>
      <c r="I96" s="326">
        <v>42855</v>
      </c>
    </row>
    <row r="97" spans="1:9">
      <c r="A97" s="160" t="s">
        <v>606</v>
      </c>
      <c r="B97" s="161" t="s">
        <v>607</v>
      </c>
      <c r="C97" s="162">
        <v>76650</v>
      </c>
      <c r="D97" s="162">
        <v>45990</v>
      </c>
      <c r="E97" s="324" t="s">
        <v>106</v>
      </c>
      <c r="F97" s="163">
        <v>45990</v>
      </c>
      <c r="G97" s="163">
        <v>0</v>
      </c>
      <c r="H97" s="325" t="s">
        <v>243</v>
      </c>
      <c r="I97" s="326">
        <v>42946</v>
      </c>
    </row>
    <row r="98" spans="1:9" ht="25.5">
      <c r="A98" s="58" t="s">
        <v>438</v>
      </c>
      <c r="B98" s="336" t="s">
        <v>105</v>
      </c>
      <c r="C98" s="337">
        <v>630540</v>
      </c>
      <c r="D98" s="337">
        <v>150000</v>
      </c>
      <c r="E98" s="338" t="s">
        <v>106</v>
      </c>
      <c r="F98" s="327">
        <v>0</v>
      </c>
      <c r="G98" s="327">
        <v>0</v>
      </c>
      <c r="H98" s="325" t="s">
        <v>587</v>
      </c>
      <c r="I98" s="326"/>
    </row>
    <row r="99" spans="1:9">
      <c r="A99" s="97"/>
      <c r="B99" s="98" t="s">
        <v>112</v>
      </c>
      <c r="C99" s="99">
        <f>SUM(C89:C98)</f>
        <v>3997905</v>
      </c>
      <c r="D99" s="99">
        <f>SUM(D89:D98)</f>
        <v>847335</v>
      </c>
      <c r="E99" s="328"/>
      <c r="F99" s="14">
        <f>SUM(F89:F98)</f>
        <v>653832</v>
      </c>
      <c r="G99" s="14">
        <f>SUM(G89:G98)</f>
        <v>0</v>
      </c>
      <c r="H99" s="15"/>
      <c r="I99" s="16"/>
    </row>
    <row r="100" spans="1:9" ht="15.75">
      <c r="A100" s="635" t="s">
        <v>424</v>
      </c>
      <c r="B100" s="635"/>
      <c r="C100" s="635"/>
      <c r="D100" s="635"/>
      <c r="E100" s="635"/>
      <c r="F100" s="635"/>
      <c r="G100" s="635"/>
      <c r="H100" s="635"/>
      <c r="I100" s="635"/>
    </row>
    <row r="101" spans="1:9" ht="38.25">
      <c r="A101" s="288" t="s">
        <v>97</v>
      </c>
      <c r="B101" s="289" t="s">
        <v>0</v>
      </c>
      <c r="C101" s="290" t="s">
        <v>1</v>
      </c>
      <c r="D101" s="290" t="s">
        <v>98</v>
      </c>
      <c r="E101" s="290" t="s">
        <v>99</v>
      </c>
      <c r="F101" s="290" t="s">
        <v>100</v>
      </c>
      <c r="G101" s="290" t="s">
        <v>101</v>
      </c>
      <c r="H101" s="291" t="s">
        <v>102</v>
      </c>
      <c r="I101" s="291" t="s">
        <v>103</v>
      </c>
    </row>
    <row r="102" spans="1:9">
      <c r="A102" s="166" t="s">
        <v>425</v>
      </c>
      <c r="B102" s="171" t="s">
        <v>426</v>
      </c>
      <c r="C102" s="168">
        <v>717200</v>
      </c>
      <c r="D102" s="169">
        <v>150000</v>
      </c>
      <c r="E102" s="324" t="s">
        <v>106</v>
      </c>
      <c r="F102" s="163">
        <v>150000</v>
      </c>
      <c r="G102" s="324">
        <v>0</v>
      </c>
      <c r="H102" s="174" t="s">
        <v>114</v>
      </c>
      <c r="I102" s="165">
        <v>42339</v>
      </c>
    </row>
    <row r="103" spans="1:9">
      <c r="A103" s="166" t="s">
        <v>104</v>
      </c>
      <c r="B103" s="167" t="s">
        <v>427</v>
      </c>
      <c r="C103" s="168">
        <v>201600</v>
      </c>
      <c r="D103" s="169">
        <v>150000</v>
      </c>
      <c r="E103" s="324" t="s">
        <v>106</v>
      </c>
      <c r="F103" s="163">
        <v>150000</v>
      </c>
      <c r="G103" s="170">
        <v>0</v>
      </c>
      <c r="H103" s="164" t="s">
        <v>114</v>
      </c>
      <c r="I103" s="165">
        <v>42972</v>
      </c>
    </row>
    <row r="104" spans="1:9">
      <c r="A104" s="166" t="s">
        <v>428</v>
      </c>
      <c r="B104" s="175" t="s">
        <v>429</v>
      </c>
      <c r="C104" s="168">
        <v>235000</v>
      </c>
      <c r="D104" s="168">
        <v>117500</v>
      </c>
      <c r="E104" s="324" t="s">
        <v>106</v>
      </c>
      <c r="F104" s="163">
        <v>117500</v>
      </c>
      <c r="G104" s="176">
        <v>0</v>
      </c>
      <c r="H104" s="164" t="s">
        <v>114</v>
      </c>
      <c r="I104" s="165">
        <v>42591</v>
      </c>
    </row>
    <row r="105" spans="1:9">
      <c r="A105" s="166" t="s">
        <v>115</v>
      </c>
      <c r="B105" s="171" t="s">
        <v>430</v>
      </c>
      <c r="C105" s="168">
        <v>215657</v>
      </c>
      <c r="D105" s="169">
        <v>150000</v>
      </c>
      <c r="E105" s="324" t="s">
        <v>106</v>
      </c>
      <c r="F105" s="163">
        <v>135000</v>
      </c>
      <c r="G105" s="170">
        <v>0</v>
      </c>
      <c r="H105" s="164" t="s">
        <v>114</v>
      </c>
      <c r="I105" s="165">
        <v>42900</v>
      </c>
    </row>
    <row r="106" spans="1:9" ht="25.5">
      <c r="A106" s="166" t="s">
        <v>431</v>
      </c>
      <c r="B106" s="171" t="s">
        <v>432</v>
      </c>
      <c r="C106" s="168">
        <v>60000</v>
      </c>
      <c r="D106" s="169">
        <v>30000</v>
      </c>
      <c r="E106" s="324" t="s">
        <v>106</v>
      </c>
      <c r="F106" s="163">
        <v>12250</v>
      </c>
      <c r="G106" s="170">
        <v>0</v>
      </c>
      <c r="H106" s="164" t="s">
        <v>114</v>
      </c>
      <c r="I106" s="165">
        <v>41957</v>
      </c>
    </row>
    <row r="107" spans="1:9">
      <c r="A107" s="166" t="s">
        <v>118</v>
      </c>
      <c r="B107" s="171" t="s">
        <v>433</v>
      </c>
      <c r="C107" s="168">
        <v>107140</v>
      </c>
      <c r="D107" s="169">
        <v>74998</v>
      </c>
      <c r="E107" s="324" t="s">
        <v>106</v>
      </c>
      <c r="F107" s="163">
        <v>74998</v>
      </c>
      <c r="G107" s="170">
        <v>0</v>
      </c>
      <c r="H107" s="164" t="s">
        <v>114</v>
      </c>
      <c r="I107" s="165">
        <v>43068</v>
      </c>
    </row>
    <row r="108" spans="1:9">
      <c r="A108" s="166" t="s">
        <v>434</v>
      </c>
      <c r="B108" s="175" t="s">
        <v>435</v>
      </c>
      <c r="C108" s="168">
        <v>27135</v>
      </c>
      <c r="D108" s="168">
        <v>21708</v>
      </c>
      <c r="E108" s="324" t="s">
        <v>106</v>
      </c>
      <c r="F108" s="163">
        <v>21628</v>
      </c>
      <c r="G108" s="176">
        <v>0</v>
      </c>
      <c r="H108" s="164" t="s">
        <v>114</v>
      </c>
      <c r="I108" s="165">
        <v>42170</v>
      </c>
    </row>
    <row r="109" spans="1:9" ht="25.5">
      <c r="A109" s="166" t="s">
        <v>436</v>
      </c>
      <c r="B109" s="171" t="s">
        <v>437</v>
      </c>
      <c r="C109" s="168">
        <v>24000</v>
      </c>
      <c r="D109" s="169">
        <v>14400</v>
      </c>
      <c r="E109" s="324" t="s">
        <v>106</v>
      </c>
      <c r="F109" s="163">
        <v>14400</v>
      </c>
      <c r="G109" s="170">
        <v>0</v>
      </c>
      <c r="H109" s="164" t="s">
        <v>114</v>
      </c>
      <c r="I109" s="165">
        <v>42389</v>
      </c>
    </row>
    <row r="110" spans="1:9">
      <c r="A110" s="166" t="s">
        <v>438</v>
      </c>
      <c r="B110" s="171" t="s">
        <v>113</v>
      </c>
      <c r="C110" s="168">
        <v>76500</v>
      </c>
      <c r="D110" s="168">
        <v>57375</v>
      </c>
      <c r="E110" s="324" t="s">
        <v>106</v>
      </c>
      <c r="F110" s="163">
        <v>57375</v>
      </c>
      <c r="G110" s="176">
        <v>0</v>
      </c>
      <c r="H110" s="164" t="s">
        <v>114</v>
      </c>
      <c r="I110" s="165">
        <v>42506</v>
      </c>
    </row>
    <row r="111" spans="1:9">
      <c r="A111" s="97"/>
      <c r="B111" s="98" t="s">
        <v>112</v>
      </c>
      <c r="C111" s="99">
        <f>SUM(C102:C110)</f>
        <v>1664232</v>
      </c>
      <c r="D111" s="99">
        <f>SUM(D102:D110)</f>
        <v>765981</v>
      </c>
      <c r="E111" s="328"/>
      <c r="F111" s="14">
        <f>SUM(F102:F110)</f>
        <v>733151</v>
      </c>
      <c r="G111" s="14">
        <f>SUM(G102:G110)</f>
        <v>0</v>
      </c>
      <c r="H111" s="15"/>
      <c r="I111" s="16"/>
    </row>
    <row r="112" spans="1:9" ht="15.75">
      <c r="A112" s="635" t="s">
        <v>342</v>
      </c>
      <c r="B112" s="635"/>
      <c r="C112" s="635"/>
      <c r="D112" s="635"/>
      <c r="E112" s="635"/>
      <c r="F112" s="635"/>
      <c r="G112" s="635"/>
      <c r="H112" s="635"/>
      <c r="I112" s="635"/>
    </row>
    <row r="113" spans="1:9" ht="38.25">
      <c r="A113" s="288" t="s">
        <v>97</v>
      </c>
      <c r="B113" s="289" t="s">
        <v>0</v>
      </c>
      <c r="C113" s="290" t="s">
        <v>1</v>
      </c>
      <c r="D113" s="290" t="s">
        <v>98</v>
      </c>
      <c r="E113" s="290" t="s">
        <v>99</v>
      </c>
      <c r="F113" s="290" t="s">
        <v>100</v>
      </c>
      <c r="G113" s="290" t="s">
        <v>101</v>
      </c>
      <c r="H113" s="291" t="s">
        <v>102</v>
      </c>
      <c r="I113" s="291" t="s">
        <v>103</v>
      </c>
    </row>
    <row r="114" spans="1:9">
      <c r="A114" s="166" t="s">
        <v>343</v>
      </c>
      <c r="B114" s="339" t="s">
        <v>344</v>
      </c>
      <c r="C114" s="340">
        <v>326250</v>
      </c>
      <c r="D114" s="341">
        <v>150000</v>
      </c>
      <c r="E114" s="324" t="s">
        <v>106</v>
      </c>
      <c r="F114" s="177">
        <v>150000</v>
      </c>
      <c r="G114" s="178">
        <f>D114-F114</f>
        <v>0</v>
      </c>
      <c r="H114" s="164" t="s">
        <v>114</v>
      </c>
      <c r="I114" s="165">
        <v>41801</v>
      </c>
    </row>
    <row r="115" spans="1:9">
      <c r="A115" s="166" t="s">
        <v>345</v>
      </c>
      <c r="B115" s="342" t="s">
        <v>346</v>
      </c>
      <c r="C115" s="343">
        <v>56660</v>
      </c>
      <c r="D115" s="344">
        <v>48161</v>
      </c>
      <c r="E115" s="324" t="s">
        <v>347</v>
      </c>
      <c r="F115" s="180">
        <v>48161</v>
      </c>
      <c r="G115" s="178">
        <f t="shared" ref="G115:G122" si="0">D115-F115</f>
        <v>0</v>
      </c>
      <c r="H115" s="164" t="s">
        <v>114</v>
      </c>
      <c r="I115" s="165">
        <v>41904</v>
      </c>
    </row>
    <row r="116" spans="1:9">
      <c r="A116" s="166" t="s">
        <v>348</v>
      </c>
      <c r="B116" s="345" t="s">
        <v>349</v>
      </c>
      <c r="C116" s="343">
        <v>529170</v>
      </c>
      <c r="D116" s="343">
        <v>100000</v>
      </c>
      <c r="E116" s="324" t="s">
        <v>350</v>
      </c>
      <c r="F116" s="180">
        <v>100000</v>
      </c>
      <c r="G116" s="178">
        <f t="shared" si="0"/>
        <v>0</v>
      </c>
      <c r="H116" s="181" t="s">
        <v>114</v>
      </c>
      <c r="I116" s="165">
        <v>42530</v>
      </c>
    </row>
    <row r="117" spans="1:9">
      <c r="A117" s="166" t="s">
        <v>351</v>
      </c>
      <c r="B117" s="339" t="s">
        <v>352</v>
      </c>
      <c r="C117" s="343">
        <v>88200</v>
      </c>
      <c r="D117" s="344">
        <v>74970</v>
      </c>
      <c r="E117" s="324" t="s">
        <v>347</v>
      </c>
      <c r="F117" s="180">
        <v>72566</v>
      </c>
      <c r="G117" s="178">
        <v>0</v>
      </c>
      <c r="H117" s="164" t="s">
        <v>114</v>
      </c>
      <c r="I117" s="165">
        <v>42958</v>
      </c>
    </row>
    <row r="118" spans="1:9">
      <c r="A118" s="166" t="s">
        <v>353</v>
      </c>
      <c r="B118" s="345" t="s">
        <v>354</v>
      </c>
      <c r="C118" s="343">
        <v>300000</v>
      </c>
      <c r="D118" s="343">
        <v>150000</v>
      </c>
      <c r="E118" s="324" t="s">
        <v>439</v>
      </c>
      <c r="F118" s="180">
        <v>150000</v>
      </c>
      <c r="G118" s="178">
        <f t="shared" si="0"/>
        <v>0</v>
      </c>
      <c r="H118" s="164" t="s">
        <v>114</v>
      </c>
      <c r="I118" s="165">
        <v>41905</v>
      </c>
    </row>
    <row r="119" spans="1:9">
      <c r="A119" s="166" t="s">
        <v>355</v>
      </c>
      <c r="B119" s="339" t="s">
        <v>139</v>
      </c>
      <c r="C119" s="343">
        <v>74470</v>
      </c>
      <c r="D119" s="344">
        <v>59470</v>
      </c>
      <c r="E119" s="324" t="s">
        <v>356</v>
      </c>
      <c r="F119" s="180">
        <v>57555</v>
      </c>
      <c r="G119" s="178">
        <v>0</v>
      </c>
      <c r="H119" s="164" t="s">
        <v>114</v>
      </c>
      <c r="I119" s="165">
        <v>42185</v>
      </c>
    </row>
    <row r="120" spans="1:9">
      <c r="A120" s="166" t="s">
        <v>357</v>
      </c>
      <c r="B120" s="339" t="s">
        <v>358</v>
      </c>
      <c r="C120" s="343">
        <v>422375</v>
      </c>
      <c r="D120" s="343">
        <v>150000</v>
      </c>
      <c r="E120" s="324" t="s">
        <v>359</v>
      </c>
      <c r="F120" s="180">
        <v>128239</v>
      </c>
      <c r="G120" s="178">
        <v>0</v>
      </c>
      <c r="H120" s="164" t="s">
        <v>114</v>
      </c>
      <c r="I120" s="165">
        <v>42156</v>
      </c>
    </row>
    <row r="121" spans="1:9">
      <c r="A121" s="166" t="s">
        <v>360</v>
      </c>
      <c r="B121" s="339" t="s">
        <v>361</v>
      </c>
      <c r="C121" s="343">
        <v>20700</v>
      </c>
      <c r="D121" s="344">
        <v>16560</v>
      </c>
      <c r="E121" s="324" t="s">
        <v>347</v>
      </c>
      <c r="F121" s="180">
        <v>16560</v>
      </c>
      <c r="G121" s="178">
        <f t="shared" si="0"/>
        <v>0</v>
      </c>
      <c r="H121" s="164" t="s">
        <v>114</v>
      </c>
      <c r="I121" s="165">
        <v>41626</v>
      </c>
    </row>
    <row r="122" spans="1:9">
      <c r="A122" s="182" t="s">
        <v>362</v>
      </c>
      <c r="B122" s="183" t="s">
        <v>363</v>
      </c>
      <c r="C122" s="184">
        <v>40500</v>
      </c>
      <c r="D122" s="185">
        <v>20250</v>
      </c>
      <c r="E122" s="324" t="s">
        <v>106</v>
      </c>
      <c r="F122" s="180">
        <v>20250</v>
      </c>
      <c r="G122" s="178">
        <f t="shared" si="0"/>
        <v>0</v>
      </c>
      <c r="H122" s="164" t="s">
        <v>114</v>
      </c>
      <c r="I122" s="165">
        <v>41791</v>
      </c>
    </row>
    <row r="123" spans="1:9">
      <c r="A123" s="97"/>
      <c r="B123" s="98" t="s">
        <v>112</v>
      </c>
      <c r="C123" s="99">
        <f>SUM(C114:C121)</f>
        <v>1817825</v>
      </c>
      <c r="D123" s="99">
        <f>SUM(D114:D122)</f>
        <v>769411</v>
      </c>
      <c r="E123" s="328"/>
      <c r="F123" s="14">
        <f>SUM(F114:F122)</f>
        <v>743331</v>
      </c>
      <c r="G123" s="14">
        <f>SUM(G114:G122)</f>
        <v>0</v>
      </c>
      <c r="H123" s="15"/>
      <c r="I123" s="16"/>
    </row>
    <row r="124" spans="1:9" ht="15.75">
      <c r="A124" s="635" t="s">
        <v>96</v>
      </c>
      <c r="B124" s="635"/>
      <c r="C124" s="635"/>
      <c r="D124" s="635"/>
      <c r="E124" s="635"/>
      <c r="F124" s="635"/>
      <c r="G124" s="635"/>
      <c r="H124" s="635"/>
      <c r="I124" s="635"/>
    </row>
    <row r="125" spans="1:9" ht="38.25">
      <c r="A125" s="288" t="s">
        <v>97</v>
      </c>
      <c r="B125" s="289" t="s">
        <v>0</v>
      </c>
      <c r="C125" s="290" t="s">
        <v>1</v>
      </c>
      <c r="D125" s="290" t="s">
        <v>98</v>
      </c>
      <c r="E125" s="290" t="s">
        <v>99</v>
      </c>
      <c r="F125" s="290" t="s">
        <v>100</v>
      </c>
      <c r="G125" s="290" t="s">
        <v>101</v>
      </c>
      <c r="H125" s="291" t="s">
        <v>102</v>
      </c>
      <c r="I125" s="291" t="s">
        <v>103</v>
      </c>
    </row>
    <row r="126" spans="1:9">
      <c r="A126" s="346" t="s">
        <v>104</v>
      </c>
      <c r="B126" s="347" t="s">
        <v>105</v>
      </c>
      <c r="C126" s="348">
        <v>187500</v>
      </c>
      <c r="D126" s="349">
        <v>150000</v>
      </c>
      <c r="E126" s="338" t="s">
        <v>106</v>
      </c>
      <c r="F126" s="348">
        <v>150000</v>
      </c>
      <c r="G126" s="349">
        <v>0</v>
      </c>
      <c r="H126" s="350" t="s">
        <v>243</v>
      </c>
      <c r="I126" s="326">
        <v>43077</v>
      </c>
    </row>
    <row r="127" spans="1:9">
      <c r="A127" s="351" t="s">
        <v>107</v>
      </c>
      <c r="B127" s="186" t="s">
        <v>108</v>
      </c>
      <c r="C127" s="180">
        <v>600000</v>
      </c>
      <c r="D127" s="180">
        <v>150000</v>
      </c>
      <c r="E127" s="324" t="s">
        <v>106</v>
      </c>
      <c r="F127" s="180">
        <v>150000</v>
      </c>
      <c r="G127" s="180">
        <f>D127-F127</f>
        <v>0</v>
      </c>
      <c r="H127" s="164" t="s">
        <v>114</v>
      </c>
      <c r="I127" s="165">
        <v>41817</v>
      </c>
    </row>
    <row r="128" spans="1:9">
      <c r="A128" s="351" t="s">
        <v>116</v>
      </c>
      <c r="B128" s="186" t="s">
        <v>440</v>
      </c>
      <c r="C128" s="180">
        <v>102000</v>
      </c>
      <c r="D128" s="180">
        <v>75000</v>
      </c>
      <c r="E128" s="324" t="s">
        <v>106</v>
      </c>
      <c r="F128" s="180">
        <v>75000</v>
      </c>
      <c r="G128" s="180">
        <f>D128-F128</f>
        <v>0</v>
      </c>
      <c r="H128" s="164" t="s">
        <v>114</v>
      </c>
      <c r="I128" s="165">
        <v>41939</v>
      </c>
    </row>
    <row r="129" spans="1:9">
      <c r="A129" s="351" t="s">
        <v>109</v>
      </c>
      <c r="B129" s="186" t="s">
        <v>441</v>
      </c>
      <c r="C129" s="187">
        <v>326760</v>
      </c>
      <c r="D129" s="180">
        <v>150000</v>
      </c>
      <c r="E129" s="324" t="s">
        <v>106</v>
      </c>
      <c r="F129" s="187">
        <v>149183</v>
      </c>
      <c r="G129" s="180">
        <v>0</v>
      </c>
      <c r="H129" s="188" t="s">
        <v>114</v>
      </c>
      <c r="I129" s="165">
        <v>41900</v>
      </c>
    </row>
    <row r="130" spans="1:9">
      <c r="A130" s="351" t="s">
        <v>110</v>
      </c>
      <c r="B130" s="186" t="s">
        <v>105</v>
      </c>
      <c r="C130" s="180">
        <v>210000</v>
      </c>
      <c r="D130" s="180">
        <v>150000</v>
      </c>
      <c r="E130" s="324" t="s">
        <v>106</v>
      </c>
      <c r="F130" s="180">
        <v>150000</v>
      </c>
      <c r="G130" s="180">
        <f>D130-F130</f>
        <v>0</v>
      </c>
      <c r="H130" s="164" t="s">
        <v>114</v>
      </c>
      <c r="I130" s="189">
        <v>41558</v>
      </c>
    </row>
    <row r="131" spans="1:9">
      <c r="A131" s="352" t="s">
        <v>111</v>
      </c>
      <c r="B131" s="190" t="s">
        <v>105</v>
      </c>
      <c r="C131" s="180">
        <v>271000</v>
      </c>
      <c r="D131" s="180">
        <v>150000</v>
      </c>
      <c r="E131" s="324" t="s">
        <v>106</v>
      </c>
      <c r="F131" s="180">
        <v>150000</v>
      </c>
      <c r="G131" s="180">
        <f>D131-F131</f>
        <v>0</v>
      </c>
      <c r="H131" s="191" t="s">
        <v>114</v>
      </c>
      <c r="I131" s="192">
        <v>41691</v>
      </c>
    </row>
    <row r="132" spans="1:9">
      <c r="A132" s="12"/>
      <c r="B132" s="13" t="s">
        <v>112</v>
      </c>
      <c r="C132" s="14">
        <f>SUM(C126:C131)</f>
        <v>1697260</v>
      </c>
      <c r="D132" s="14">
        <f>SUM(D126:D131)</f>
        <v>825000</v>
      </c>
      <c r="E132" s="328"/>
      <c r="F132" s="14">
        <f>SUM(F126:F131)</f>
        <v>824183</v>
      </c>
      <c r="G132" s="14">
        <f>SUM(G126:G131)</f>
        <v>0</v>
      </c>
      <c r="H132" s="15"/>
      <c r="I132" s="16"/>
    </row>
  </sheetData>
  <mergeCells count="10">
    <mergeCell ref="A112:I112"/>
    <mergeCell ref="A124:I124"/>
    <mergeCell ref="A1:I1"/>
    <mergeCell ref="A17:I17"/>
    <mergeCell ref="A34:I34"/>
    <mergeCell ref="A49:I49"/>
    <mergeCell ref="A63:I63"/>
    <mergeCell ref="A73:I73"/>
    <mergeCell ref="A87:I87"/>
    <mergeCell ref="A100:I100"/>
  </mergeCells>
  <pageMargins left="1" right="0.25" top="0.25" bottom="0.25" header="0.3" footer="0.3"/>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5"/>
  <sheetViews>
    <sheetView zoomScaleNormal="100" workbookViewId="0"/>
  </sheetViews>
  <sheetFormatPr defaultRowHeight="12.75"/>
  <cols>
    <col min="1" max="1" width="29.42578125" customWidth="1"/>
    <col min="2" max="2" width="34.5703125" customWidth="1"/>
    <col min="3" max="4" width="17.140625" customWidth="1"/>
    <col min="5" max="5" width="22.140625" customWidth="1"/>
    <col min="6" max="6" width="12.7109375" customWidth="1"/>
    <col min="7" max="7" width="14.42578125" customWidth="1"/>
    <col min="8" max="8" width="15.5703125" customWidth="1"/>
    <col min="9" max="9" width="18.28515625" customWidth="1"/>
  </cols>
  <sheetData>
    <row r="1" spans="1:10" ht="15">
      <c r="C1" s="115" t="s">
        <v>1089</v>
      </c>
      <c r="D1" s="115"/>
    </row>
    <row r="2" spans="1:10" ht="45">
      <c r="A2" s="116" t="s">
        <v>97</v>
      </c>
      <c r="B2" s="116" t="s">
        <v>0</v>
      </c>
      <c r="C2" s="117" t="s">
        <v>1</v>
      </c>
      <c r="D2" s="117" t="s">
        <v>98</v>
      </c>
      <c r="E2" s="116" t="s">
        <v>99</v>
      </c>
      <c r="F2" s="117" t="s">
        <v>100</v>
      </c>
      <c r="G2" s="117" t="s">
        <v>101</v>
      </c>
      <c r="H2" s="116" t="s">
        <v>102</v>
      </c>
      <c r="I2" s="117" t="s">
        <v>489</v>
      </c>
    </row>
    <row r="3" spans="1:10">
      <c r="A3" s="547" t="s">
        <v>1034</v>
      </c>
      <c r="B3" s="309" t="s">
        <v>1035</v>
      </c>
      <c r="C3" s="292">
        <v>39000000</v>
      </c>
      <c r="D3" s="292">
        <v>705018.69572916883</v>
      </c>
      <c r="E3" s="353" t="s">
        <v>106</v>
      </c>
      <c r="F3" s="348">
        <v>0</v>
      </c>
      <c r="G3" s="292">
        <v>705018.69572916883</v>
      </c>
      <c r="H3" s="193" t="s">
        <v>843</v>
      </c>
      <c r="I3" s="165">
        <v>44927</v>
      </c>
    </row>
    <row r="4" spans="1:10">
      <c r="A4" s="547" t="s">
        <v>1036</v>
      </c>
      <c r="B4" s="309" t="s">
        <v>1090</v>
      </c>
      <c r="C4" s="292">
        <v>384000</v>
      </c>
      <c r="D4" s="292">
        <v>131699.57402717017</v>
      </c>
      <c r="E4" s="353" t="s">
        <v>106</v>
      </c>
      <c r="F4" s="348">
        <v>0</v>
      </c>
      <c r="G4" s="292">
        <v>131699.57402717017</v>
      </c>
      <c r="H4" s="193" t="s">
        <v>843</v>
      </c>
      <c r="I4" s="165">
        <v>44896</v>
      </c>
    </row>
    <row r="5" spans="1:10">
      <c r="A5" s="547" t="s">
        <v>1037</v>
      </c>
      <c r="B5" s="309" t="s">
        <v>1091</v>
      </c>
      <c r="C5" s="292">
        <v>7819933</v>
      </c>
      <c r="D5" s="292">
        <v>437166.05929986463</v>
      </c>
      <c r="E5" s="353" t="s">
        <v>106</v>
      </c>
      <c r="F5" s="348">
        <v>0</v>
      </c>
      <c r="G5" s="292">
        <v>437166.05929986463</v>
      </c>
      <c r="H5" s="193" t="s">
        <v>843</v>
      </c>
      <c r="I5" s="165">
        <v>45139</v>
      </c>
    </row>
    <row r="6" spans="1:10" ht="15">
      <c r="A6" s="547" t="s">
        <v>1039</v>
      </c>
      <c r="B6" s="309" t="s">
        <v>1092</v>
      </c>
      <c r="C6" s="292">
        <v>390000</v>
      </c>
      <c r="D6" s="292">
        <v>121585.31529336085</v>
      </c>
      <c r="E6" s="353" t="s">
        <v>106</v>
      </c>
      <c r="F6" s="348">
        <v>0</v>
      </c>
      <c r="G6" s="292">
        <v>121585.31529336085</v>
      </c>
      <c r="H6" s="193" t="s">
        <v>843</v>
      </c>
      <c r="I6" s="165">
        <v>45078</v>
      </c>
      <c r="J6" s="354"/>
    </row>
    <row r="7" spans="1:10">
      <c r="A7" s="547" t="s">
        <v>1041</v>
      </c>
      <c r="B7" s="309" t="s">
        <v>1093</v>
      </c>
      <c r="C7" s="292">
        <v>121493</v>
      </c>
      <c r="D7" s="292">
        <v>121492.71133565261</v>
      </c>
      <c r="E7" s="353" t="s">
        <v>106</v>
      </c>
      <c r="F7" s="348">
        <v>0</v>
      </c>
      <c r="G7" s="292">
        <v>121492.71133565261</v>
      </c>
      <c r="H7" s="193" t="s">
        <v>843</v>
      </c>
      <c r="I7" s="165">
        <v>44925</v>
      </c>
    </row>
    <row r="8" spans="1:10">
      <c r="A8" s="547" t="s">
        <v>1043</v>
      </c>
      <c r="B8" s="309" t="s">
        <v>757</v>
      </c>
      <c r="C8" s="292">
        <v>134800</v>
      </c>
      <c r="D8" s="292">
        <v>134799.88544901827</v>
      </c>
      <c r="E8" s="353" t="s">
        <v>106</v>
      </c>
      <c r="F8" s="348">
        <v>0</v>
      </c>
      <c r="G8" s="292">
        <v>134799.88544901827</v>
      </c>
      <c r="H8" s="193" t="s">
        <v>843</v>
      </c>
      <c r="I8" s="165">
        <v>45078</v>
      </c>
    </row>
    <row r="9" spans="1:10">
      <c r="A9" s="547" t="s">
        <v>1044</v>
      </c>
      <c r="B9" s="309" t="s">
        <v>1094</v>
      </c>
      <c r="C9" s="292">
        <v>150000</v>
      </c>
      <c r="D9" s="292">
        <v>121485.56176538838</v>
      </c>
      <c r="E9" s="353" t="s">
        <v>106</v>
      </c>
      <c r="F9" s="348">
        <v>0</v>
      </c>
      <c r="G9" s="292">
        <v>121485.56176538838</v>
      </c>
      <c r="H9" s="193" t="s">
        <v>843</v>
      </c>
      <c r="I9" s="165">
        <v>44805</v>
      </c>
    </row>
    <row r="10" spans="1:10">
      <c r="A10" s="547" t="s">
        <v>1046</v>
      </c>
      <c r="B10" s="309" t="s">
        <v>922</v>
      </c>
      <c r="C10" s="292">
        <v>187616</v>
      </c>
      <c r="D10" s="292">
        <v>126752.19710037638</v>
      </c>
      <c r="E10" s="353" t="s">
        <v>106</v>
      </c>
      <c r="F10" s="348">
        <v>0</v>
      </c>
      <c r="G10" s="292">
        <v>126752.19710037638</v>
      </c>
      <c r="H10" s="193" t="s">
        <v>843</v>
      </c>
      <c r="I10" s="165"/>
    </row>
    <row r="11" spans="1:10" ht="15">
      <c r="A11" s="64"/>
      <c r="B11" s="118" t="s">
        <v>112</v>
      </c>
      <c r="C11" s="172">
        <f>SUM(C3:C10)</f>
        <v>48187842</v>
      </c>
      <c r="D11" s="119">
        <f>SUM(D3:D10)</f>
        <v>1900000</v>
      </c>
      <c r="E11" s="59"/>
      <c r="F11" s="119">
        <f t="shared" ref="F11:G11" si="0">SUM(F3:F10)</f>
        <v>0</v>
      </c>
      <c r="G11" s="172">
        <f t="shared" si="0"/>
        <v>1900000</v>
      </c>
      <c r="H11" s="59"/>
      <c r="I11" s="59"/>
    </row>
    <row r="12" spans="1:10" ht="15">
      <c r="C12" s="115" t="s">
        <v>1033</v>
      </c>
      <c r="D12" s="115"/>
    </row>
    <row r="13" spans="1:10" ht="45">
      <c r="A13" s="116" t="s">
        <v>97</v>
      </c>
      <c r="B13" s="116" t="s">
        <v>0</v>
      </c>
      <c r="C13" s="117" t="s">
        <v>1</v>
      </c>
      <c r="D13" s="117" t="s">
        <v>98</v>
      </c>
      <c r="E13" s="116" t="s">
        <v>99</v>
      </c>
      <c r="F13" s="117" t="s">
        <v>100</v>
      </c>
      <c r="G13" s="117" t="s">
        <v>101</v>
      </c>
      <c r="H13" s="116" t="s">
        <v>102</v>
      </c>
      <c r="I13" s="117" t="s">
        <v>489</v>
      </c>
    </row>
    <row r="14" spans="1:10">
      <c r="A14" s="547" t="s">
        <v>1034</v>
      </c>
      <c r="B14" s="309" t="s">
        <v>1035</v>
      </c>
      <c r="C14" s="310">
        <v>21440934</v>
      </c>
      <c r="D14" s="310">
        <v>376123</v>
      </c>
      <c r="E14" s="353" t="s">
        <v>106</v>
      </c>
      <c r="F14" s="348">
        <v>246309</v>
      </c>
      <c r="G14" s="310">
        <v>129814</v>
      </c>
      <c r="H14" s="353" t="s">
        <v>339</v>
      </c>
      <c r="I14" s="326">
        <v>44927</v>
      </c>
    </row>
    <row r="15" spans="1:10" ht="15">
      <c r="A15" s="547" t="s">
        <v>1036</v>
      </c>
      <c r="B15" s="309" t="s">
        <v>1090</v>
      </c>
      <c r="C15" s="310">
        <v>500000</v>
      </c>
      <c r="D15" s="310">
        <v>69958</v>
      </c>
      <c r="E15" s="353" t="s">
        <v>106</v>
      </c>
      <c r="F15" s="348">
        <v>0</v>
      </c>
      <c r="G15" s="310">
        <v>69958</v>
      </c>
      <c r="H15" s="353" t="s">
        <v>339</v>
      </c>
      <c r="I15" s="326">
        <v>44896</v>
      </c>
      <c r="J15" s="354"/>
    </row>
    <row r="16" spans="1:10">
      <c r="A16" s="547" t="s">
        <v>1037</v>
      </c>
      <c r="B16" s="309" t="s">
        <v>1038</v>
      </c>
      <c r="C16" s="310">
        <v>120000</v>
      </c>
      <c r="D16" s="310">
        <v>64106</v>
      </c>
      <c r="E16" s="353" t="s">
        <v>106</v>
      </c>
      <c r="F16" s="348">
        <v>0</v>
      </c>
      <c r="G16" s="310">
        <v>64106</v>
      </c>
      <c r="H16" s="353" t="s">
        <v>339</v>
      </c>
      <c r="I16" s="326">
        <v>44805</v>
      </c>
    </row>
    <row r="17" spans="1:10">
      <c r="A17" s="547" t="s">
        <v>1039</v>
      </c>
      <c r="B17" s="309" t="s">
        <v>1040</v>
      </c>
      <c r="C17" s="310">
        <v>135000</v>
      </c>
      <c r="D17" s="310">
        <v>64090</v>
      </c>
      <c r="E17" s="353" t="s">
        <v>106</v>
      </c>
      <c r="F17" s="348">
        <v>64090</v>
      </c>
      <c r="G17" s="310">
        <v>0</v>
      </c>
      <c r="H17" s="353" t="s">
        <v>243</v>
      </c>
      <c r="I17" s="326">
        <v>44470</v>
      </c>
    </row>
    <row r="18" spans="1:10">
      <c r="A18" s="547" t="s">
        <v>1041</v>
      </c>
      <c r="B18" s="309" t="s">
        <v>1042</v>
      </c>
      <c r="C18" s="310">
        <v>135097</v>
      </c>
      <c r="D18" s="310">
        <v>71104</v>
      </c>
      <c r="E18" s="353" t="s">
        <v>106</v>
      </c>
      <c r="F18" s="348">
        <v>0</v>
      </c>
      <c r="G18" s="310">
        <v>71104</v>
      </c>
      <c r="H18" s="353" t="s">
        <v>339</v>
      </c>
      <c r="I18" s="326">
        <v>44713</v>
      </c>
    </row>
    <row r="19" spans="1:10">
      <c r="A19" s="547" t="s">
        <v>1043</v>
      </c>
      <c r="B19" s="309" t="s">
        <v>935</v>
      </c>
      <c r="C19" s="310">
        <v>121857</v>
      </c>
      <c r="D19" s="310">
        <v>64135</v>
      </c>
      <c r="E19" s="353" t="s">
        <v>106</v>
      </c>
      <c r="F19" s="348">
        <v>64135</v>
      </c>
      <c r="G19" s="310">
        <v>0</v>
      </c>
      <c r="H19" s="353" t="s">
        <v>243</v>
      </c>
      <c r="I19" s="326">
        <v>44425</v>
      </c>
    </row>
    <row r="20" spans="1:10">
      <c r="A20" s="547" t="s">
        <v>1044</v>
      </c>
      <c r="B20" s="309" t="s">
        <v>1045</v>
      </c>
      <c r="C20" s="310">
        <v>14602007</v>
      </c>
      <c r="D20" s="310">
        <v>223394</v>
      </c>
      <c r="E20" s="353" t="s">
        <v>106</v>
      </c>
      <c r="F20" s="348">
        <v>0</v>
      </c>
      <c r="G20" s="310">
        <v>223394</v>
      </c>
      <c r="H20" s="353" t="s">
        <v>339</v>
      </c>
      <c r="I20" s="326">
        <v>44607</v>
      </c>
    </row>
    <row r="21" spans="1:10">
      <c r="A21" s="547" t="s">
        <v>1046</v>
      </c>
      <c r="B21" s="309" t="s">
        <v>922</v>
      </c>
      <c r="C21" s="310">
        <v>127460</v>
      </c>
      <c r="D21" s="310">
        <v>67090</v>
      </c>
      <c r="E21" s="353" t="s">
        <v>106</v>
      </c>
      <c r="F21" s="348">
        <v>0</v>
      </c>
      <c r="G21" s="310">
        <v>67090</v>
      </c>
      <c r="H21" s="353" t="s">
        <v>339</v>
      </c>
      <c r="I21" s="326">
        <v>44713</v>
      </c>
    </row>
    <row r="22" spans="1:10" ht="15">
      <c r="A22" s="64"/>
      <c r="B22" s="118" t="s">
        <v>112</v>
      </c>
      <c r="C22" s="172">
        <f>SUM(C14:C21)</f>
        <v>37182355</v>
      </c>
      <c r="D22" s="119">
        <f>SUM(D14:D21)</f>
        <v>1000000</v>
      </c>
      <c r="E22" s="59"/>
      <c r="F22" s="119">
        <f t="shared" ref="F22:G22" si="1">SUM(F14:F21)</f>
        <v>374534</v>
      </c>
      <c r="G22" s="172">
        <f t="shared" si="1"/>
        <v>625466</v>
      </c>
      <c r="H22" s="59"/>
      <c r="I22" s="59"/>
    </row>
    <row r="23" spans="1:10" ht="15">
      <c r="A23" s="355"/>
      <c r="C23" s="115" t="s">
        <v>933</v>
      </c>
      <c r="D23" s="115"/>
    </row>
    <row r="24" spans="1:10" ht="45">
      <c r="A24" s="356" t="s">
        <v>97</v>
      </c>
      <c r="B24" s="116" t="s">
        <v>0</v>
      </c>
      <c r="C24" s="117" t="s">
        <v>1</v>
      </c>
      <c r="D24" s="117" t="s">
        <v>98</v>
      </c>
      <c r="E24" s="116" t="s">
        <v>99</v>
      </c>
      <c r="F24" s="117" t="s">
        <v>100</v>
      </c>
      <c r="G24" s="117" t="s">
        <v>101</v>
      </c>
      <c r="H24" s="116" t="s">
        <v>102</v>
      </c>
      <c r="I24" s="117" t="s">
        <v>489</v>
      </c>
    </row>
    <row r="25" spans="1:10" ht="25.5">
      <c r="A25" s="357" t="s">
        <v>934</v>
      </c>
      <c r="B25" s="309" t="s">
        <v>935</v>
      </c>
      <c r="C25" s="310">
        <v>121752</v>
      </c>
      <c r="D25" s="310">
        <v>121752.42308277839</v>
      </c>
      <c r="E25" s="353" t="s">
        <v>106</v>
      </c>
      <c r="F25" s="348">
        <v>121752</v>
      </c>
      <c r="G25" s="310">
        <v>0</v>
      </c>
      <c r="H25" s="353" t="s">
        <v>243</v>
      </c>
      <c r="I25" s="326">
        <v>44425</v>
      </c>
    </row>
    <row r="26" spans="1:10">
      <c r="A26" s="357" t="s">
        <v>936</v>
      </c>
      <c r="B26" s="309" t="s">
        <v>937</v>
      </c>
      <c r="C26" s="310">
        <v>15866250</v>
      </c>
      <c r="D26" s="310">
        <v>408751.8008625565</v>
      </c>
      <c r="E26" s="353" t="s">
        <v>106</v>
      </c>
      <c r="F26" s="348">
        <v>0</v>
      </c>
      <c r="G26" s="310">
        <v>408751.8008625565</v>
      </c>
      <c r="H26" s="353" t="s">
        <v>339</v>
      </c>
      <c r="I26" s="326">
        <v>44607</v>
      </c>
    </row>
    <row r="27" spans="1:10" ht="15">
      <c r="A27" s="357" t="s">
        <v>938</v>
      </c>
      <c r="B27" s="309" t="s">
        <v>939</v>
      </c>
      <c r="C27" s="310">
        <v>11312438</v>
      </c>
      <c r="D27" s="310">
        <v>727692.3662190286</v>
      </c>
      <c r="E27" s="353" t="s">
        <v>106</v>
      </c>
      <c r="F27" s="348">
        <v>727692</v>
      </c>
      <c r="G27" s="310">
        <v>0</v>
      </c>
      <c r="H27" s="353" t="s">
        <v>243</v>
      </c>
      <c r="I27" s="326">
        <v>44061</v>
      </c>
      <c r="J27" s="354"/>
    </row>
    <row r="28" spans="1:10" ht="25.5">
      <c r="A28" s="357" t="s">
        <v>940</v>
      </c>
      <c r="B28" s="309" t="s">
        <v>1090</v>
      </c>
      <c r="C28" s="310">
        <v>500000</v>
      </c>
      <c r="D28" s="310">
        <v>134372.31509900501</v>
      </c>
      <c r="E28" s="353" t="s">
        <v>106</v>
      </c>
      <c r="F28" s="348">
        <v>134372</v>
      </c>
      <c r="G28" s="310">
        <v>0</v>
      </c>
      <c r="H28" s="353" t="s">
        <v>243</v>
      </c>
      <c r="I28" s="326">
        <v>44593</v>
      </c>
    </row>
    <row r="29" spans="1:10">
      <c r="A29" s="357" t="s">
        <v>941</v>
      </c>
      <c r="B29" s="309" t="s">
        <v>942</v>
      </c>
      <c r="C29" s="310">
        <v>125000</v>
      </c>
      <c r="D29" s="310">
        <v>121512.89480745427</v>
      </c>
      <c r="E29" s="353" t="s">
        <v>106</v>
      </c>
      <c r="F29" s="348">
        <v>16960</v>
      </c>
      <c r="G29" s="310">
        <v>104552.89480745427</v>
      </c>
      <c r="H29" s="353" t="s">
        <v>339</v>
      </c>
      <c r="I29" s="326">
        <v>44713</v>
      </c>
    </row>
    <row r="30" spans="1:10">
      <c r="A30" s="357" t="s">
        <v>943</v>
      </c>
      <c r="B30" s="309" t="s">
        <v>944</v>
      </c>
      <c r="C30" s="310">
        <v>231000</v>
      </c>
      <c r="D30" s="310">
        <v>121652.97434811233</v>
      </c>
      <c r="E30" s="353" t="s">
        <v>106</v>
      </c>
      <c r="F30" s="348">
        <v>121653</v>
      </c>
      <c r="G30" s="310">
        <v>0</v>
      </c>
      <c r="H30" s="353" t="s">
        <v>243</v>
      </c>
      <c r="I30" s="326">
        <v>44425</v>
      </c>
    </row>
    <row r="31" spans="1:10">
      <c r="A31" s="357" t="s">
        <v>130</v>
      </c>
      <c r="B31" s="309" t="s">
        <v>945</v>
      </c>
      <c r="C31" s="310">
        <v>155000</v>
      </c>
      <c r="D31" s="548">
        <v>134923.05786911468</v>
      </c>
      <c r="E31" s="353" t="s">
        <v>106</v>
      </c>
      <c r="F31" s="348">
        <v>8740</v>
      </c>
      <c r="G31" s="548">
        <v>126183</v>
      </c>
      <c r="H31" s="353" t="s">
        <v>339</v>
      </c>
      <c r="I31" s="326">
        <v>44682</v>
      </c>
    </row>
    <row r="32" spans="1:10">
      <c r="A32" s="357" t="s">
        <v>132</v>
      </c>
      <c r="B32" s="309" t="s">
        <v>860</v>
      </c>
      <c r="C32" s="310">
        <v>132950</v>
      </c>
      <c r="D32" s="310">
        <v>129342.16771195018</v>
      </c>
      <c r="E32" s="353" t="s">
        <v>106</v>
      </c>
      <c r="F32" s="348">
        <v>121554</v>
      </c>
      <c r="G32" s="310">
        <v>1354</v>
      </c>
      <c r="H32" s="353" t="s">
        <v>849</v>
      </c>
      <c r="I32" s="326">
        <v>44621</v>
      </c>
    </row>
    <row r="33" spans="1:10" ht="15">
      <c r="A33" s="59"/>
      <c r="B33" s="118" t="s">
        <v>112</v>
      </c>
      <c r="C33" s="172">
        <f>SUM(C25:C32)</f>
        <v>28444390</v>
      </c>
      <c r="D33" s="119">
        <f>SUM(D25:D32)</f>
        <v>1899999.9999999998</v>
      </c>
      <c r="E33" s="59"/>
      <c r="F33" s="119">
        <f t="shared" ref="F33:G33" si="2">SUM(F25:F32)</f>
        <v>1252723</v>
      </c>
      <c r="G33" s="172">
        <f t="shared" si="2"/>
        <v>640841.69567001075</v>
      </c>
      <c r="H33" s="59"/>
      <c r="I33" s="59"/>
    </row>
    <row r="34" spans="1:10" ht="15">
      <c r="C34" s="115" t="s">
        <v>853</v>
      </c>
      <c r="D34" s="115"/>
    </row>
    <row r="35" spans="1:10" ht="45">
      <c r="A35" s="116" t="s">
        <v>97</v>
      </c>
      <c r="B35" s="116" t="s">
        <v>0</v>
      </c>
      <c r="C35" s="117" t="s">
        <v>1</v>
      </c>
      <c r="D35" s="117" t="s">
        <v>98</v>
      </c>
      <c r="E35" s="116" t="s">
        <v>99</v>
      </c>
      <c r="F35" s="117" t="s">
        <v>100</v>
      </c>
      <c r="G35" s="117" t="s">
        <v>101</v>
      </c>
      <c r="H35" s="116" t="s">
        <v>102</v>
      </c>
      <c r="I35" s="117" t="s">
        <v>489</v>
      </c>
    </row>
    <row r="36" spans="1:10">
      <c r="A36" s="358" t="s">
        <v>490</v>
      </c>
      <c r="B36" s="6" t="s">
        <v>757</v>
      </c>
      <c r="C36" s="359">
        <v>96002</v>
      </c>
      <c r="D36" s="360">
        <v>96002.300455058357</v>
      </c>
      <c r="E36" s="353" t="s">
        <v>106</v>
      </c>
      <c r="F36" s="177">
        <v>96002</v>
      </c>
      <c r="G36" s="361">
        <v>0</v>
      </c>
      <c r="H36" s="193" t="s">
        <v>243</v>
      </c>
      <c r="I36" s="165">
        <v>43886</v>
      </c>
    </row>
    <row r="37" spans="1:10">
      <c r="A37" s="358" t="s">
        <v>493</v>
      </c>
      <c r="B37" s="243" t="s">
        <v>854</v>
      </c>
      <c r="C37" s="359">
        <v>322000</v>
      </c>
      <c r="D37" s="360">
        <v>304613.42517008499</v>
      </c>
      <c r="E37" s="353" t="s">
        <v>106</v>
      </c>
      <c r="F37" s="177">
        <v>304613</v>
      </c>
      <c r="G37" s="361">
        <v>0</v>
      </c>
      <c r="H37" s="193" t="s">
        <v>243</v>
      </c>
      <c r="I37" s="165">
        <v>43952</v>
      </c>
    </row>
    <row r="38" spans="1:10">
      <c r="A38" s="362" t="s">
        <v>123</v>
      </c>
      <c r="B38" s="358" t="s">
        <v>855</v>
      </c>
      <c r="C38" s="359">
        <v>995000</v>
      </c>
      <c r="D38" s="360">
        <v>593615.52986717899</v>
      </c>
      <c r="E38" s="353" t="s">
        <v>106</v>
      </c>
      <c r="F38" s="348">
        <v>593616</v>
      </c>
      <c r="G38" s="363">
        <v>0</v>
      </c>
      <c r="H38" s="353" t="s">
        <v>243</v>
      </c>
      <c r="I38" s="326">
        <v>43747</v>
      </c>
    </row>
    <row r="39" spans="1:10" ht="25.5">
      <c r="A39" s="362" t="s">
        <v>124</v>
      </c>
      <c r="B39" s="364" t="s">
        <v>856</v>
      </c>
      <c r="C39" s="359">
        <v>105815</v>
      </c>
      <c r="D39" s="360">
        <v>105814.54723352937</v>
      </c>
      <c r="E39" s="353" t="s">
        <v>106</v>
      </c>
      <c r="F39" s="348">
        <v>105815</v>
      </c>
      <c r="G39" s="363">
        <v>0</v>
      </c>
      <c r="H39" s="353" t="s">
        <v>243</v>
      </c>
      <c r="I39" s="326">
        <v>44531</v>
      </c>
      <c r="J39" s="354"/>
    </row>
    <row r="40" spans="1:10" ht="25.5">
      <c r="A40" s="362" t="s">
        <v>126</v>
      </c>
      <c r="B40" s="364" t="s">
        <v>857</v>
      </c>
      <c r="C40" s="359">
        <v>96061</v>
      </c>
      <c r="D40" s="360">
        <v>96061.103105945425</v>
      </c>
      <c r="E40" s="353" t="s">
        <v>106</v>
      </c>
      <c r="F40" s="348">
        <v>96061</v>
      </c>
      <c r="G40" s="363">
        <v>0</v>
      </c>
      <c r="H40" s="353" t="s">
        <v>243</v>
      </c>
      <c r="I40" s="326">
        <v>44312</v>
      </c>
    </row>
    <row r="41" spans="1:10">
      <c r="A41" s="362" t="s">
        <v>128</v>
      </c>
      <c r="B41" s="364" t="s">
        <v>858</v>
      </c>
      <c r="C41" s="359">
        <v>170000</v>
      </c>
      <c r="D41" s="360">
        <v>96208.268659246591</v>
      </c>
      <c r="E41" s="353" t="s">
        <v>106</v>
      </c>
      <c r="F41" s="348">
        <v>93304</v>
      </c>
      <c r="G41" s="363">
        <v>0</v>
      </c>
      <c r="H41" s="353" t="s">
        <v>243</v>
      </c>
      <c r="I41" s="326">
        <v>43800</v>
      </c>
    </row>
    <row r="42" spans="1:10">
      <c r="A42" s="362" t="s">
        <v>130</v>
      </c>
      <c r="B42" s="364" t="s">
        <v>859</v>
      </c>
      <c r="C42" s="359">
        <v>105330</v>
      </c>
      <c r="D42" s="360">
        <v>105330.33813762672</v>
      </c>
      <c r="E42" s="353" t="s">
        <v>106</v>
      </c>
      <c r="F42" s="177">
        <v>105330</v>
      </c>
      <c r="G42" s="361">
        <v>0</v>
      </c>
      <c r="H42" s="193" t="s">
        <v>243</v>
      </c>
      <c r="I42" s="165">
        <v>44531</v>
      </c>
    </row>
    <row r="43" spans="1:10">
      <c r="A43" s="362" t="s">
        <v>132</v>
      </c>
      <c r="B43" s="364" t="s">
        <v>860</v>
      </c>
      <c r="C43" s="359">
        <v>102354</v>
      </c>
      <c r="D43" s="360">
        <v>102354.48737132938</v>
      </c>
      <c r="E43" s="353" t="s">
        <v>106</v>
      </c>
      <c r="F43" s="348">
        <v>102354</v>
      </c>
      <c r="G43" s="363">
        <v>0</v>
      </c>
      <c r="H43" s="353" t="s">
        <v>243</v>
      </c>
      <c r="I43" s="326">
        <v>44273</v>
      </c>
    </row>
    <row r="44" spans="1:10" ht="15">
      <c r="A44" s="59"/>
      <c r="B44" s="118" t="s">
        <v>112</v>
      </c>
      <c r="C44" s="172">
        <f>SUM(C36:C43)</f>
        <v>1992562</v>
      </c>
      <c r="D44" s="119">
        <f>SUM(D36:D43)</f>
        <v>1500000</v>
      </c>
      <c r="E44" s="59"/>
      <c r="F44" s="119">
        <f t="shared" ref="F44" si="3">SUM(F36:F43)</f>
        <v>1497095</v>
      </c>
      <c r="G44" s="172">
        <f>SUM(G36:G43)</f>
        <v>0</v>
      </c>
      <c r="H44" s="59"/>
      <c r="I44" s="59"/>
    </row>
    <row r="46" spans="1:10" ht="15">
      <c r="C46" s="115" t="s">
        <v>756</v>
      </c>
      <c r="D46" s="115"/>
    </row>
    <row r="47" spans="1:10" ht="45">
      <c r="A47" s="116" t="s">
        <v>97</v>
      </c>
      <c r="B47" s="116" t="s">
        <v>0</v>
      </c>
      <c r="C47" s="117" t="s">
        <v>1</v>
      </c>
      <c r="D47" s="117" t="s">
        <v>98</v>
      </c>
      <c r="E47" s="116" t="s">
        <v>99</v>
      </c>
      <c r="F47" s="117" t="s">
        <v>100</v>
      </c>
      <c r="G47" s="117" t="s">
        <v>101</v>
      </c>
      <c r="H47" s="116" t="s">
        <v>102</v>
      </c>
      <c r="I47" s="117" t="s">
        <v>489</v>
      </c>
    </row>
    <row r="48" spans="1:10">
      <c r="A48" s="358" t="s">
        <v>490</v>
      </c>
      <c r="B48" s="6" t="s">
        <v>757</v>
      </c>
      <c r="C48" s="365">
        <v>97000</v>
      </c>
      <c r="D48" s="366">
        <v>58024</v>
      </c>
      <c r="E48" s="353" t="s">
        <v>106</v>
      </c>
      <c r="F48" s="177">
        <v>58024</v>
      </c>
      <c r="G48" s="367">
        <v>0</v>
      </c>
      <c r="H48" s="193" t="s">
        <v>243</v>
      </c>
      <c r="I48" s="165">
        <v>43865</v>
      </c>
    </row>
    <row r="49" spans="1:10">
      <c r="A49" s="358" t="s">
        <v>493</v>
      </c>
      <c r="B49" s="243" t="s">
        <v>758</v>
      </c>
      <c r="C49" s="365">
        <v>650000</v>
      </c>
      <c r="D49" s="366">
        <v>191592</v>
      </c>
      <c r="E49" s="353" t="s">
        <v>106</v>
      </c>
      <c r="F49" s="177">
        <v>191592</v>
      </c>
      <c r="G49" s="367">
        <v>0</v>
      </c>
      <c r="H49" s="193" t="s">
        <v>243</v>
      </c>
      <c r="I49" s="165">
        <v>43935</v>
      </c>
    </row>
    <row r="50" spans="1:10">
      <c r="A50" s="362" t="s">
        <v>123</v>
      </c>
      <c r="B50" s="358" t="s">
        <v>611</v>
      </c>
      <c r="C50" s="365">
        <v>3376278</v>
      </c>
      <c r="D50" s="368">
        <v>348769</v>
      </c>
      <c r="E50" s="353" t="s">
        <v>106</v>
      </c>
      <c r="F50" s="348">
        <v>348769</v>
      </c>
      <c r="G50" s="368">
        <v>0</v>
      </c>
      <c r="H50" s="353" t="s">
        <v>243</v>
      </c>
      <c r="I50" s="326">
        <v>43196</v>
      </c>
    </row>
    <row r="51" spans="1:10" ht="25.5">
      <c r="A51" s="362" t="s">
        <v>124</v>
      </c>
      <c r="B51" s="6" t="s">
        <v>759</v>
      </c>
      <c r="C51" s="365">
        <v>560125</v>
      </c>
      <c r="D51" s="366">
        <v>63793</v>
      </c>
      <c r="E51" s="353" t="s">
        <v>106</v>
      </c>
      <c r="F51" s="177">
        <v>63793</v>
      </c>
      <c r="G51" s="367">
        <v>0</v>
      </c>
      <c r="H51" s="193" t="s">
        <v>243</v>
      </c>
      <c r="I51" s="165">
        <v>44166</v>
      </c>
    </row>
    <row r="52" spans="1:10" ht="25.5">
      <c r="A52" s="362" t="s">
        <v>126</v>
      </c>
      <c r="B52" s="6" t="s">
        <v>760</v>
      </c>
      <c r="C52" s="365">
        <v>222000</v>
      </c>
      <c r="D52" s="368">
        <v>57281</v>
      </c>
      <c r="E52" s="353" t="s">
        <v>106</v>
      </c>
      <c r="F52" s="177">
        <v>55754</v>
      </c>
      <c r="G52" s="369">
        <v>0</v>
      </c>
      <c r="H52" s="193" t="s">
        <v>243</v>
      </c>
      <c r="I52" s="165">
        <v>43892</v>
      </c>
    </row>
    <row r="53" spans="1:10">
      <c r="A53" s="362" t="s">
        <v>128</v>
      </c>
      <c r="B53" s="6" t="s">
        <v>761</v>
      </c>
      <c r="C53" s="365">
        <v>770500</v>
      </c>
      <c r="D53" s="370">
        <v>57581</v>
      </c>
      <c r="E53" s="353" t="s">
        <v>106</v>
      </c>
      <c r="F53" s="348">
        <v>57581</v>
      </c>
      <c r="G53" s="370">
        <v>0</v>
      </c>
      <c r="H53" s="353" t="s">
        <v>243</v>
      </c>
      <c r="I53" s="326">
        <v>43635</v>
      </c>
    </row>
    <row r="54" spans="1:10">
      <c r="A54" s="362" t="s">
        <v>130</v>
      </c>
      <c r="B54" s="243" t="s">
        <v>762</v>
      </c>
      <c r="C54" s="365">
        <v>110000</v>
      </c>
      <c r="D54" s="366">
        <v>61397</v>
      </c>
      <c r="E54" s="353" t="s">
        <v>106</v>
      </c>
      <c r="F54" s="348">
        <v>61397</v>
      </c>
      <c r="G54" s="366">
        <v>0</v>
      </c>
      <c r="H54" s="353" t="s">
        <v>243</v>
      </c>
      <c r="I54" s="326">
        <v>43833</v>
      </c>
    </row>
    <row r="55" spans="1:10" ht="57" customHeight="1">
      <c r="A55" s="362" t="s">
        <v>132</v>
      </c>
      <c r="B55" s="6" t="s">
        <v>763</v>
      </c>
      <c r="C55" s="365">
        <v>80220</v>
      </c>
      <c r="D55" s="366">
        <v>61563</v>
      </c>
      <c r="E55" s="353" t="s">
        <v>106</v>
      </c>
      <c r="F55" s="348">
        <v>61563</v>
      </c>
      <c r="G55" s="366">
        <v>0</v>
      </c>
      <c r="H55" s="353" t="s">
        <v>243</v>
      </c>
      <c r="I55" s="326">
        <v>43208</v>
      </c>
      <c r="J55" s="354"/>
    </row>
    <row r="56" spans="1:10" ht="15">
      <c r="A56" s="59"/>
      <c r="B56" s="118" t="s">
        <v>112</v>
      </c>
      <c r="C56" s="172">
        <f>SUM(C48:C55)</f>
        <v>5866123</v>
      </c>
      <c r="D56" s="119">
        <f>SUM(D48:D55)</f>
        <v>900000</v>
      </c>
      <c r="E56" s="59"/>
      <c r="F56" s="119">
        <f t="shared" ref="F56:G56" si="4">SUM(F48:F55)</f>
        <v>898473</v>
      </c>
      <c r="G56" s="172">
        <f t="shared" si="4"/>
        <v>0</v>
      </c>
      <c r="H56" s="59"/>
      <c r="I56" s="59"/>
    </row>
    <row r="57" spans="1:10" ht="15">
      <c r="C57" s="115"/>
      <c r="D57" s="115"/>
    </row>
    <row r="58" spans="1:10" ht="15">
      <c r="C58" s="115" t="s">
        <v>632</v>
      </c>
      <c r="D58" s="115"/>
    </row>
    <row r="59" spans="1:10" s="194" customFormat="1" ht="45">
      <c r="A59" s="116" t="s">
        <v>97</v>
      </c>
      <c r="B59" s="116" t="s">
        <v>0</v>
      </c>
      <c r="C59" s="117" t="s">
        <v>1</v>
      </c>
      <c r="D59" s="117" t="s">
        <v>98</v>
      </c>
      <c r="E59" s="116" t="s">
        <v>99</v>
      </c>
      <c r="F59" s="117" t="s">
        <v>100</v>
      </c>
      <c r="G59" s="117" t="s">
        <v>101</v>
      </c>
      <c r="H59" s="116" t="s">
        <v>102</v>
      </c>
      <c r="I59" s="117" t="s">
        <v>489</v>
      </c>
    </row>
    <row r="60" spans="1:10" ht="25.5">
      <c r="A60" s="358" t="s">
        <v>490</v>
      </c>
      <c r="B60" s="6" t="s">
        <v>633</v>
      </c>
      <c r="C60" s="365">
        <v>101000</v>
      </c>
      <c r="D60" s="366">
        <v>95966.733266567811</v>
      </c>
      <c r="E60" s="353" t="s">
        <v>106</v>
      </c>
      <c r="F60" s="348">
        <v>95967</v>
      </c>
      <c r="G60" s="366">
        <v>0</v>
      </c>
      <c r="H60" s="353" t="s">
        <v>114</v>
      </c>
      <c r="I60" s="326">
        <v>43832</v>
      </c>
    </row>
    <row r="61" spans="1:10">
      <c r="A61" s="358" t="s">
        <v>493</v>
      </c>
      <c r="B61" s="243" t="s">
        <v>610</v>
      </c>
      <c r="C61" s="365">
        <v>16330000</v>
      </c>
      <c r="D61" s="366">
        <v>325245.82927253726</v>
      </c>
      <c r="E61" s="353" t="s">
        <v>106</v>
      </c>
      <c r="F61" s="177">
        <v>325246</v>
      </c>
      <c r="G61" s="367">
        <v>0</v>
      </c>
      <c r="H61" s="193" t="s">
        <v>114</v>
      </c>
      <c r="I61" s="165">
        <v>43909</v>
      </c>
    </row>
    <row r="62" spans="1:10">
      <c r="A62" s="362" t="s">
        <v>123</v>
      </c>
      <c r="B62" s="358" t="s">
        <v>611</v>
      </c>
      <c r="C62" s="365">
        <v>3619000</v>
      </c>
      <c r="D62" s="368">
        <v>579266.88809214986</v>
      </c>
      <c r="E62" s="353" t="s">
        <v>106</v>
      </c>
      <c r="F62" s="348">
        <v>579267</v>
      </c>
      <c r="G62" s="368">
        <v>0</v>
      </c>
      <c r="H62" s="353" t="s">
        <v>114</v>
      </c>
      <c r="I62" s="326">
        <v>43088</v>
      </c>
    </row>
    <row r="63" spans="1:10" ht="25.5">
      <c r="A63" s="362" t="s">
        <v>124</v>
      </c>
      <c r="B63" s="6" t="s">
        <v>759</v>
      </c>
      <c r="C63" s="365">
        <v>560125</v>
      </c>
      <c r="D63" s="366">
        <v>105671.64230992709</v>
      </c>
      <c r="E63" s="353" t="s">
        <v>106</v>
      </c>
      <c r="F63" s="177">
        <v>105672</v>
      </c>
      <c r="G63" s="367">
        <v>0</v>
      </c>
      <c r="H63" s="193" t="s">
        <v>114</v>
      </c>
      <c r="I63" s="165">
        <v>43474</v>
      </c>
    </row>
    <row r="64" spans="1:10" ht="25.5">
      <c r="A64" s="362" t="s">
        <v>126</v>
      </c>
      <c r="B64" s="6" t="s">
        <v>634</v>
      </c>
      <c r="C64" s="365">
        <v>222000</v>
      </c>
      <c r="D64" s="368">
        <v>93901.381814528024</v>
      </c>
      <c r="E64" s="353" t="s">
        <v>106</v>
      </c>
      <c r="F64" s="348">
        <v>93901</v>
      </c>
      <c r="G64" s="368">
        <v>0</v>
      </c>
      <c r="H64" s="353" t="s">
        <v>114</v>
      </c>
      <c r="I64" s="326">
        <v>43297</v>
      </c>
    </row>
    <row r="65" spans="1:10">
      <c r="A65" s="362" t="s">
        <v>128</v>
      </c>
      <c r="B65" s="6" t="s">
        <v>635</v>
      </c>
      <c r="C65" s="365">
        <v>192500</v>
      </c>
      <c r="D65" s="370">
        <v>94005.089753362307</v>
      </c>
      <c r="E65" s="353" t="s">
        <v>106</v>
      </c>
      <c r="F65" s="348">
        <v>94005</v>
      </c>
      <c r="G65" s="370">
        <v>0</v>
      </c>
      <c r="H65" s="353" t="s">
        <v>114</v>
      </c>
      <c r="I65" s="326">
        <v>43038</v>
      </c>
    </row>
    <row r="66" spans="1:10">
      <c r="A66" s="362" t="s">
        <v>130</v>
      </c>
      <c r="B66" s="358" t="s">
        <v>614</v>
      </c>
      <c r="C66" s="365">
        <v>104244</v>
      </c>
      <c r="D66" s="366">
        <v>104243.69469948023</v>
      </c>
      <c r="E66" s="353" t="s">
        <v>106</v>
      </c>
      <c r="F66" s="348">
        <v>104244</v>
      </c>
      <c r="G66" s="366">
        <v>0</v>
      </c>
      <c r="H66" s="353" t="s">
        <v>114</v>
      </c>
      <c r="I66" s="326">
        <v>43670</v>
      </c>
    </row>
    <row r="67" spans="1:10" ht="25.5">
      <c r="A67" s="362" t="s">
        <v>132</v>
      </c>
      <c r="B67" s="6" t="s">
        <v>636</v>
      </c>
      <c r="C67" s="365">
        <v>104800</v>
      </c>
      <c r="D67" s="366">
        <v>101698.74079144749</v>
      </c>
      <c r="E67" s="353" t="s">
        <v>106</v>
      </c>
      <c r="F67" s="348">
        <v>101699</v>
      </c>
      <c r="G67" s="366">
        <v>0</v>
      </c>
      <c r="H67" s="353" t="s">
        <v>114</v>
      </c>
      <c r="I67" s="326">
        <v>43116</v>
      </c>
    </row>
    <row r="68" spans="1:10" ht="15">
      <c r="A68" s="59"/>
      <c r="B68" s="118" t="s">
        <v>112</v>
      </c>
      <c r="C68" s="172">
        <f>SUM(C60:C67)</f>
        <v>21233669</v>
      </c>
      <c r="D68" s="119">
        <f>SUM(D60:D67)</f>
        <v>1500000</v>
      </c>
      <c r="E68" s="59"/>
      <c r="F68" s="119">
        <f t="shared" ref="F68:G68" si="5">SUM(F60:F67)</f>
        <v>1500001</v>
      </c>
      <c r="G68" s="172">
        <f t="shared" si="5"/>
        <v>0</v>
      </c>
      <c r="H68" s="59"/>
      <c r="I68" s="59"/>
    </row>
    <row r="69" spans="1:10" ht="57" customHeight="1">
      <c r="A69" s="206" t="s">
        <v>637</v>
      </c>
      <c r="B69" s="371"/>
      <c r="C69" s="372"/>
      <c r="D69" s="373"/>
      <c r="E69" s="194"/>
      <c r="F69" s="373"/>
      <c r="G69" s="372"/>
      <c r="H69" s="194"/>
      <c r="I69" s="194"/>
      <c r="J69" s="354"/>
    </row>
    <row r="70" spans="1:10" ht="15">
      <c r="A70" s="330"/>
      <c r="B70" s="371"/>
      <c r="C70" s="372"/>
      <c r="D70" s="373"/>
      <c r="E70" s="194"/>
      <c r="F70" s="373"/>
      <c r="G70" s="372"/>
      <c r="H70" s="194"/>
      <c r="I70" s="194"/>
    </row>
    <row r="71" spans="1:10" s="194" customFormat="1" ht="15">
      <c r="A71"/>
      <c r="B71"/>
      <c r="C71" s="115" t="s">
        <v>608</v>
      </c>
      <c r="D71" s="115"/>
      <c r="E71"/>
      <c r="F71"/>
      <c r="G71"/>
      <c r="H71"/>
      <c r="I71"/>
    </row>
    <row r="72" spans="1:10" s="194" customFormat="1" ht="45">
      <c r="A72" s="116" t="s">
        <v>97</v>
      </c>
      <c r="B72" s="116" t="s">
        <v>0</v>
      </c>
      <c r="C72" s="117" t="s">
        <v>1</v>
      </c>
      <c r="D72" s="117" t="s">
        <v>98</v>
      </c>
      <c r="E72" s="116" t="s">
        <v>99</v>
      </c>
      <c r="F72" s="117" t="s">
        <v>100</v>
      </c>
      <c r="G72" s="117" t="s">
        <v>101</v>
      </c>
      <c r="H72" s="116" t="s">
        <v>102</v>
      </c>
      <c r="I72" s="117" t="s">
        <v>489</v>
      </c>
    </row>
    <row r="73" spans="1:10" s="194" customFormat="1">
      <c r="A73" s="358" t="s">
        <v>490</v>
      </c>
      <c r="B73" s="243" t="s">
        <v>609</v>
      </c>
      <c r="C73" s="365">
        <v>288000</v>
      </c>
      <c r="D73" s="366">
        <v>96034.24054943808</v>
      </c>
      <c r="E73" s="353" t="s">
        <v>106</v>
      </c>
      <c r="F73" s="348">
        <v>96034</v>
      </c>
      <c r="G73" s="366">
        <v>0</v>
      </c>
      <c r="H73" s="353" t="s">
        <v>114</v>
      </c>
      <c r="I73" s="326">
        <v>43618</v>
      </c>
    </row>
    <row r="74" spans="1:10">
      <c r="A74" s="358" t="s">
        <v>493</v>
      </c>
      <c r="B74" s="243" t="s">
        <v>610</v>
      </c>
      <c r="C74" s="365">
        <v>8018250</v>
      </c>
      <c r="D74" s="366">
        <v>319397.98441273591</v>
      </c>
      <c r="E74" s="353" t="s">
        <v>106</v>
      </c>
      <c r="F74" s="348">
        <v>319398</v>
      </c>
      <c r="G74" s="366">
        <v>0</v>
      </c>
      <c r="H74" s="353" t="s">
        <v>114</v>
      </c>
      <c r="I74" s="326">
        <v>43465</v>
      </c>
    </row>
    <row r="75" spans="1:10">
      <c r="A75" s="362" t="s">
        <v>123</v>
      </c>
      <c r="B75" s="358" t="s">
        <v>611</v>
      </c>
      <c r="C75" s="365">
        <v>3619000</v>
      </c>
      <c r="D75" s="368">
        <v>585229.51871403877</v>
      </c>
      <c r="E75" s="353" t="s">
        <v>106</v>
      </c>
      <c r="F75" s="348">
        <v>585230</v>
      </c>
      <c r="G75" s="368">
        <v>0</v>
      </c>
      <c r="H75" s="353" t="s">
        <v>114</v>
      </c>
      <c r="I75" s="326">
        <v>43088</v>
      </c>
    </row>
    <row r="76" spans="1:10" ht="25.5">
      <c r="A76" s="362" t="s">
        <v>124</v>
      </c>
      <c r="B76" s="6" t="s">
        <v>764</v>
      </c>
      <c r="C76" s="365">
        <v>560125</v>
      </c>
      <c r="D76" s="366">
        <v>105683.790369853</v>
      </c>
      <c r="E76" s="193" t="s">
        <v>106</v>
      </c>
      <c r="F76" s="177">
        <v>105684</v>
      </c>
      <c r="G76" s="367">
        <v>0</v>
      </c>
      <c r="H76" s="193" t="s">
        <v>114</v>
      </c>
      <c r="I76" s="165">
        <v>43474</v>
      </c>
    </row>
    <row r="77" spans="1:10" s="194" customFormat="1" ht="25.5">
      <c r="A77" s="362" t="s">
        <v>126</v>
      </c>
      <c r="B77" s="358" t="s">
        <v>612</v>
      </c>
      <c r="C77" s="365">
        <v>100000</v>
      </c>
      <c r="D77" s="368">
        <v>94844.551220924899</v>
      </c>
      <c r="E77" s="353" t="s">
        <v>106</v>
      </c>
      <c r="F77" s="348">
        <v>94845</v>
      </c>
      <c r="G77" s="368">
        <v>0</v>
      </c>
      <c r="H77" s="353" t="s">
        <v>114</v>
      </c>
      <c r="I77" s="326">
        <v>43297</v>
      </c>
    </row>
    <row r="78" spans="1:10" s="194" customFormat="1" ht="25.5">
      <c r="A78" s="362" t="s">
        <v>128</v>
      </c>
      <c r="B78" s="358" t="s">
        <v>613</v>
      </c>
      <c r="C78" s="365">
        <v>46000</v>
      </c>
      <c r="D78" s="370">
        <v>94881.916953270527</v>
      </c>
      <c r="E78" s="353" t="s">
        <v>106</v>
      </c>
      <c r="F78" s="348">
        <v>94882</v>
      </c>
      <c r="G78" s="370">
        <v>0</v>
      </c>
      <c r="H78" s="353" t="s">
        <v>114</v>
      </c>
      <c r="I78" s="326">
        <v>42905</v>
      </c>
    </row>
    <row r="79" spans="1:10" s="194" customFormat="1">
      <c r="A79" s="362" t="s">
        <v>130</v>
      </c>
      <c r="B79" s="358" t="s">
        <v>614</v>
      </c>
      <c r="C79" s="365">
        <v>120000</v>
      </c>
      <c r="D79" s="366">
        <v>102731.84359065405</v>
      </c>
      <c r="E79" s="353" t="s">
        <v>106</v>
      </c>
      <c r="F79" s="348">
        <v>102732</v>
      </c>
      <c r="G79" s="366">
        <v>0</v>
      </c>
      <c r="H79" s="353" t="s">
        <v>114</v>
      </c>
      <c r="I79" s="326">
        <v>42690</v>
      </c>
    </row>
    <row r="80" spans="1:10" s="194" customFormat="1" ht="25.5">
      <c r="A80" s="362" t="s">
        <v>132</v>
      </c>
      <c r="B80" s="358" t="s">
        <v>615</v>
      </c>
      <c r="C80" s="365">
        <v>119720</v>
      </c>
      <c r="D80" s="366">
        <v>101196.15418908508</v>
      </c>
      <c r="E80" s="353" t="s">
        <v>106</v>
      </c>
      <c r="F80" s="348">
        <v>101196</v>
      </c>
      <c r="G80" s="366">
        <v>0</v>
      </c>
      <c r="H80" s="353" t="s">
        <v>114</v>
      </c>
      <c r="I80" s="326">
        <v>43311</v>
      </c>
    </row>
    <row r="81" spans="1:10" s="194" customFormat="1" ht="15">
      <c r="A81" s="59"/>
      <c r="B81" s="118" t="s">
        <v>112</v>
      </c>
      <c r="C81" s="172">
        <f>SUM(C73:C80)</f>
        <v>12871095</v>
      </c>
      <c r="D81" s="119">
        <f>SUM(D73:D80)</f>
        <v>1500000.0000000002</v>
      </c>
      <c r="E81" s="59"/>
      <c r="F81" s="119">
        <f t="shared" ref="F81" si="6">SUM(F73:F80)</f>
        <v>1500001</v>
      </c>
      <c r="G81" s="172">
        <f>SUM(G73:G80)</f>
        <v>0</v>
      </c>
      <c r="H81" s="59"/>
      <c r="I81" s="59"/>
    </row>
    <row r="82" spans="1:10" s="194" customFormat="1" ht="15">
      <c r="A82"/>
      <c r="B82"/>
      <c r="C82" s="115"/>
      <c r="D82" s="115"/>
      <c r="E82"/>
      <c r="F82"/>
      <c r="G82"/>
      <c r="H82"/>
      <c r="I82"/>
    </row>
    <row r="83" spans="1:10" s="194" customFormat="1" ht="57" customHeight="1">
      <c r="A83"/>
      <c r="B83"/>
      <c r="C83" s="115" t="s">
        <v>488</v>
      </c>
      <c r="D83" s="115"/>
      <c r="E83"/>
      <c r="F83"/>
      <c r="G83"/>
      <c r="H83"/>
      <c r="I83"/>
      <c r="J83" s="196"/>
    </row>
    <row r="84" spans="1:10" s="194" customFormat="1" ht="45">
      <c r="A84" s="116" t="s">
        <v>97</v>
      </c>
      <c r="B84" s="116" t="s">
        <v>0</v>
      </c>
      <c r="C84" s="117" t="s">
        <v>1</v>
      </c>
      <c r="D84" s="117" t="s">
        <v>98</v>
      </c>
      <c r="E84" s="116" t="s">
        <v>99</v>
      </c>
      <c r="F84" s="117" t="s">
        <v>100</v>
      </c>
      <c r="G84" s="117" t="s">
        <v>101</v>
      </c>
      <c r="H84" s="116" t="s">
        <v>102</v>
      </c>
      <c r="I84" s="117" t="s">
        <v>489</v>
      </c>
    </row>
    <row r="85" spans="1:10">
      <c r="A85" s="374" t="s">
        <v>490</v>
      </c>
      <c r="B85" s="374" t="s">
        <v>491</v>
      </c>
      <c r="C85" s="348">
        <v>240000</v>
      </c>
      <c r="D85" s="17">
        <v>96692</v>
      </c>
      <c r="E85" s="375" t="s">
        <v>106</v>
      </c>
      <c r="F85" s="376">
        <v>96692</v>
      </c>
      <c r="G85" s="348">
        <v>0</v>
      </c>
      <c r="H85" s="353" t="s">
        <v>114</v>
      </c>
      <c r="I85" s="377">
        <v>42943</v>
      </c>
    </row>
    <row r="86" spans="1:10" s="194" customFormat="1">
      <c r="A86" s="374" t="s">
        <v>493</v>
      </c>
      <c r="B86" s="374" t="s">
        <v>122</v>
      </c>
      <c r="C86" s="348">
        <v>10387000</v>
      </c>
      <c r="D86" s="17">
        <v>317297</v>
      </c>
      <c r="E86" s="375" t="s">
        <v>106</v>
      </c>
      <c r="F86" s="376">
        <v>317297</v>
      </c>
      <c r="G86" s="348">
        <v>0</v>
      </c>
      <c r="H86" s="375" t="s">
        <v>114</v>
      </c>
      <c r="I86" s="377">
        <v>42293</v>
      </c>
    </row>
    <row r="87" spans="1:10" s="195" customFormat="1" ht="25.5">
      <c r="A87" s="378" t="s">
        <v>123</v>
      </c>
      <c r="B87" s="374" t="s">
        <v>494</v>
      </c>
      <c r="C87" s="348">
        <v>1533500</v>
      </c>
      <c r="D87" s="17">
        <v>583354</v>
      </c>
      <c r="E87" s="375" t="s">
        <v>106</v>
      </c>
      <c r="F87" s="376">
        <v>583354</v>
      </c>
      <c r="G87" s="348">
        <v>0</v>
      </c>
      <c r="H87" s="375" t="s">
        <v>114</v>
      </c>
      <c r="I87" s="377">
        <v>42212</v>
      </c>
    </row>
    <row r="88" spans="1:10" ht="25.5">
      <c r="A88" s="378" t="s">
        <v>124</v>
      </c>
      <c r="B88" s="358" t="s">
        <v>765</v>
      </c>
      <c r="C88" s="348">
        <v>1277920</v>
      </c>
      <c r="D88" s="17">
        <v>105886</v>
      </c>
      <c r="E88" s="375" t="s">
        <v>106</v>
      </c>
      <c r="F88" s="198">
        <v>105866</v>
      </c>
      <c r="G88" s="177">
        <v>0</v>
      </c>
      <c r="H88" s="193" t="s">
        <v>114</v>
      </c>
      <c r="I88" s="189">
        <v>43474</v>
      </c>
    </row>
    <row r="89" spans="1:10">
      <c r="A89" s="378" t="s">
        <v>126</v>
      </c>
      <c r="B89" s="374" t="s">
        <v>495</v>
      </c>
      <c r="C89" s="348">
        <v>130000</v>
      </c>
      <c r="D89" s="17">
        <v>95854</v>
      </c>
      <c r="E89" s="375" t="s">
        <v>106</v>
      </c>
      <c r="F89" s="376">
        <v>95854</v>
      </c>
      <c r="G89" s="348">
        <v>0</v>
      </c>
      <c r="H89" s="375" t="s">
        <v>114</v>
      </c>
      <c r="I89" s="377">
        <v>43297</v>
      </c>
    </row>
    <row r="90" spans="1:10" ht="38.25">
      <c r="A90" s="378" t="s">
        <v>128</v>
      </c>
      <c r="B90" s="374" t="s">
        <v>496</v>
      </c>
      <c r="C90" s="348">
        <v>121000</v>
      </c>
      <c r="D90" s="17">
        <v>96001</v>
      </c>
      <c r="E90" s="375" t="s">
        <v>106</v>
      </c>
      <c r="F90" s="376">
        <v>96001</v>
      </c>
      <c r="G90" s="348">
        <v>0</v>
      </c>
      <c r="H90" s="353" t="s">
        <v>114</v>
      </c>
      <c r="I90" s="377">
        <v>42905</v>
      </c>
    </row>
    <row r="91" spans="1:10" s="194" customFormat="1">
      <c r="A91" s="378" t="s">
        <v>130</v>
      </c>
      <c r="B91" s="358" t="s">
        <v>497</v>
      </c>
      <c r="C91" s="348">
        <v>103884</v>
      </c>
      <c r="D91" s="348">
        <v>103884</v>
      </c>
      <c r="E91" s="375" t="s">
        <v>106</v>
      </c>
      <c r="F91" s="376">
        <v>103884</v>
      </c>
      <c r="G91" s="348">
        <v>0</v>
      </c>
      <c r="H91" s="353" t="s">
        <v>114</v>
      </c>
      <c r="I91" s="377">
        <v>42660</v>
      </c>
    </row>
    <row r="92" spans="1:10" s="194" customFormat="1" ht="38.25">
      <c r="A92" s="378" t="s">
        <v>132</v>
      </c>
      <c r="B92" s="374" t="s">
        <v>498</v>
      </c>
      <c r="C92" s="348">
        <v>107375</v>
      </c>
      <c r="D92" s="17">
        <v>101032</v>
      </c>
      <c r="E92" s="375" t="s">
        <v>106</v>
      </c>
      <c r="F92" s="376">
        <v>101032</v>
      </c>
      <c r="G92" s="348">
        <v>0</v>
      </c>
      <c r="H92" s="353" t="s">
        <v>114</v>
      </c>
      <c r="I92" s="377">
        <v>42727</v>
      </c>
    </row>
    <row r="93" spans="1:10" s="194" customFormat="1" ht="15">
      <c r="A93" s="59"/>
      <c r="B93" s="118" t="s">
        <v>112</v>
      </c>
      <c r="C93" s="172">
        <f>SUM(C85:C92)</f>
        <v>13900679</v>
      </c>
      <c r="D93" s="119">
        <f>SUM(D85:D92)</f>
        <v>1500000</v>
      </c>
      <c r="E93" s="59"/>
      <c r="F93" s="119">
        <f>SUM(F85:F92)</f>
        <v>1499980</v>
      </c>
      <c r="G93" s="172">
        <f t="shared" ref="G93" si="7">SUM(G85:G92)</f>
        <v>0</v>
      </c>
      <c r="H93" s="59"/>
      <c r="I93" s="59"/>
    </row>
    <row r="94" spans="1:10" s="194" customFormat="1"/>
    <row r="95" spans="1:10" s="194" customFormat="1"/>
    <row r="96" spans="1:10" s="194" customFormat="1">
      <c r="A96"/>
      <c r="B96"/>
      <c r="C96"/>
      <c r="D96"/>
      <c r="E96"/>
      <c r="F96"/>
      <c r="G96"/>
      <c r="H96"/>
      <c r="I96"/>
    </row>
    <row r="97" spans="1:9" s="194" customFormat="1" ht="15">
      <c r="A97"/>
      <c r="B97"/>
      <c r="C97" s="115" t="s">
        <v>364</v>
      </c>
      <c r="D97" s="115"/>
      <c r="E97"/>
      <c r="F97"/>
      <c r="G97"/>
      <c r="H97"/>
      <c r="I97"/>
    </row>
    <row r="98" spans="1:9" s="194" customFormat="1" ht="45">
      <c r="A98" s="116" t="s">
        <v>97</v>
      </c>
      <c r="B98" s="116" t="s">
        <v>0</v>
      </c>
      <c r="C98" s="117" t="s">
        <v>1</v>
      </c>
      <c r="D98" s="117" t="s">
        <v>98</v>
      </c>
      <c r="E98" s="116" t="s">
        <v>99</v>
      </c>
      <c r="F98" s="117" t="s">
        <v>100</v>
      </c>
      <c r="G98" s="117" t="s">
        <v>101</v>
      </c>
      <c r="H98" s="116" t="s">
        <v>102</v>
      </c>
      <c r="I98" s="117" t="s">
        <v>489</v>
      </c>
    </row>
    <row r="99" spans="1:9">
      <c r="A99" s="230" t="s">
        <v>490</v>
      </c>
      <c r="B99" s="200" t="s">
        <v>105</v>
      </c>
      <c r="C99" s="177">
        <v>480000</v>
      </c>
      <c r="D99" s="178">
        <v>96594</v>
      </c>
      <c r="E99" s="197" t="s">
        <v>106</v>
      </c>
      <c r="F99" s="177">
        <v>96594</v>
      </c>
      <c r="G99" s="198">
        <v>0</v>
      </c>
      <c r="H99" s="193" t="s">
        <v>114</v>
      </c>
      <c r="I99" s="189">
        <v>42886</v>
      </c>
    </row>
    <row r="100" spans="1:9">
      <c r="A100" s="230" t="s">
        <v>493</v>
      </c>
      <c r="B100" s="200" t="s">
        <v>365</v>
      </c>
      <c r="C100" s="177">
        <v>330000</v>
      </c>
      <c r="D100" s="178">
        <v>311190</v>
      </c>
      <c r="E100" s="197" t="s">
        <v>106</v>
      </c>
      <c r="F100" s="177">
        <v>311190</v>
      </c>
      <c r="G100" s="201">
        <v>0</v>
      </c>
      <c r="H100" s="197" t="s">
        <v>114</v>
      </c>
      <c r="I100" s="189">
        <v>41898</v>
      </c>
    </row>
    <row r="101" spans="1:9" s="194" customFormat="1">
      <c r="A101" s="199" t="s">
        <v>123</v>
      </c>
      <c r="B101" s="200" t="s">
        <v>499</v>
      </c>
      <c r="C101" s="177">
        <v>4500000</v>
      </c>
      <c r="D101" s="178">
        <v>579215</v>
      </c>
      <c r="E101" s="197" t="s">
        <v>106</v>
      </c>
      <c r="F101" s="177">
        <v>579214</v>
      </c>
      <c r="G101" s="201">
        <v>0</v>
      </c>
      <c r="H101" s="197" t="s">
        <v>114</v>
      </c>
      <c r="I101" s="189">
        <v>42100</v>
      </c>
    </row>
    <row r="102" spans="1:9">
      <c r="A102" s="199" t="s">
        <v>124</v>
      </c>
      <c r="B102" s="200" t="s">
        <v>125</v>
      </c>
      <c r="C102" s="177">
        <v>1277920</v>
      </c>
      <c r="D102" s="178">
        <v>108456</v>
      </c>
      <c r="E102" s="197" t="s">
        <v>106</v>
      </c>
      <c r="F102" s="177">
        <v>108456</v>
      </c>
      <c r="G102" s="201">
        <v>0</v>
      </c>
      <c r="H102" s="193" t="s">
        <v>114</v>
      </c>
      <c r="I102" s="189">
        <v>42767</v>
      </c>
    </row>
    <row r="103" spans="1:9" ht="38.25">
      <c r="A103" s="199" t="s">
        <v>126</v>
      </c>
      <c r="B103" s="200" t="s">
        <v>366</v>
      </c>
      <c r="C103" s="177">
        <f>150000</f>
        <v>150000</v>
      </c>
      <c r="D103" s="178">
        <v>98159</v>
      </c>
      <c r="E103" s="197" t="s">
        <v>106</v>
      </c>
      <c r="F103" s="177">
        <v>98159</v>
      </c>
      <c r="G103" s="201">
        <v>0</v>
      </c>
      <c r="H103" s="193" t="s">
        <v>114</v>
      </c>
      <c r="I103" s="189">
        <v>42929</v>
      </c>
    </row>
    <row r="104" spans="1:9" ht="51">
      <c r="A104" s="199" t="s">
        <v>128</v>
      </c>
      <c r="B104" s="200" t="s">
        <v>367</v>
      </c>
      <c r="C104" s="177">
        <f>69356+24884+4904</f>
        <v>99144</v>
      </c>
      <c r="D104" s="178">
        <v>98450</v>
      </c>
      <c r="E104" s="197" t="s">
        <v>106</v>
      </c>
      <c r="F104" s="177">
        <v>98450</v>
      </c>
      <c r="G104" s="201">
        <v>0</v>
      </c>
      <c r="H104" s="193" t="s">
        <v>114</v>
      </c>
      <c r="I104" s="189">
        <v>42873</v>
      </c>
    </row>
    <row r="105" spans="1:9" s="194" customFormat="1">
      <c r="A105" s="199" t="s">
        <v>130</v>
      </c>
      <c r="B105" s="200" t="s">
        <v>368</v>
      </c>
      <c r="C105" s="177">
        <v>120000</v>
      </c>
      <c r="D105" s="177">
        <v>105151</v>
      </c>
      <c r="E105" s="197" t="s">
        <v>106</v>
      </c>
      <c r="F105" s="177">
        <v>105151</v>
      </c>
      <c r="G105" s="201">
        <v>0</v>
      </c>
      <c r="H105" s="193" t="s">
        <v>114</v>
      </c>
      <c r="I105" s="165">
        <v>42779</v>
      </c>
    </row>
    <row r="106" spans="1:9" s="194" customFormat="1">
      <c r="A106" s="199" t="s">
        <v>132</v>
      </c>
      <c r="B106" s="200" t="s">
        <v>131</v>
      </c>
      <c r="C106" s="177">
        <f>39300+66700</f>
        <v>106000</v>
      </c>
      <c r="D106" s="178">
        <v>102785</v>
      </c>
      <c r="E106" s="197" t="s">
        <v>106</v>
      </c>
      <c r="F106" s="177">
        <v>102785</v>
      </c>
      <c r="G106" s="201">
        <v>0</v>
      </c>
      <c r="H106" s="193" t="s">
        <v>114</v>
      </c>
      <c r="I106" s="189">
        <v>42696</v>
      </c>
    </row>
    <row r="107" spans="1:9" s="194" customFormat="1" ht="15">
      <c r="A107" s="59"/>
      <c r="B107" s="118" t="s">
        <v>112</v>
      </c>
      <c r="C107" s="120">
        <f>SUM(C99:C106)</f>
        <v>7063064</v>
      </c>
      <c r="D107" s="119">
        <f>SUM(D99:D106)</f>
        <v>1500000</v>
      </c>
      <c r="E107" s="59"/>
      <c r="F107" s="120">
        <f t="shared" ref="F107:G107" si="8">SUM(F99:F106)</f>
        <v>1499999</v>
      </c>
      <c r="G107" s="172">
        <f t="shared" si="8"/>
        <v>0</v>
      </c>
      <c r="H107" s="59"/>
      <c r="I107" s="59"/>
    </row>
    <row r="108" spans="1:9" s="194" customFormat="1" ht="15">
      <c r="B108" s="371"/>
      <c r="C108" s="379"/>
      <c r="D108" s="380"/>
      <c r="F108" s="379"/>
      <c r="G108" s="381"/>
    </row>
    <row r="109" spans="1:9" s="194" customFormat="1" ht="15">
      <c r="A109" s="195"/>
      <c r="B109" s="202"/>
      <c r="C109" s="203"/>
      <c r="D109" s="204"/>
      <c r="E109" s="195"/>
      <c r="F109" s="203"/>
      <c r="G109" s="205"/>
      <c r="H109" s="195"/>
      <c r="I109" s="195"/>
    </row>
    <row r="110" spans="1:9" s="194" customFormat="1">
      <c r="A110"/>
      <c r="B110"/>
      <c r="C110"/>
      <c r="D110"/>
      <c r="E110"/>
      <c r="F110"/>
      <c r="G110"/>
      <c r="H110"/>
      <c r="I110"/>
    </row>
    <row r="111" spans="1:9" s="194" customFormat="1" ht="15">
      <c r="A111"/>
      <c r="B111"/>
      <c r="C111" s="115" t="s">
        <v>120</v>
      </c>
      <c r="D111" s="115"/>
      <c r="E111"/>
      <c r="F111"/>
      <c r="G111"/>
      <c r="H111"/>
      <c r="I111"/>
    </row>
    <row r="112" spans="1:9" s="194" customFormat="1" ht="45">
      <c r="A112" s="116" t="s">
        <v>97</v>
      </c>
      <c r="B112" s="116" t="s">
        <v>0</v>
      </c>
      <c r="C112" s="117" t="s">
        <v>1</v>
      </c>
      <c r="D112" s="117" t="s">
        <v>98</v>
      </c>
      <c r="E112" s="116" t="s">
        <v>99</v>
      </c>
      <c r="F112" s="117" t="s">
        <v>100</v>
      </c>
      <c r="G112" s="117" t="s">
        <v>101</v>
      </c>
      <c r="H112" s="116" t="s">
        <v>102</v>
      </c>
      <c r="I112" s="117" t="s">
        <v>489</v>
      </c>
    </row>
    <row r="113" spans="1:9">
      <c r="A113" s="230" t="s">
        <v>490</v>
      </c>
      <c r="B113" s="175" t="s">
        <v>121</v>
      </c>
      <c r="C113" s="369">
        <v>450000</v>
      </c>
      <c r="D113" s="382">
        <v>94903</v>
      </c>
      <c r="E113" s="197" t="s">
        <v>106</v>
      </c>
      <c r="F113" s="382">
        <v>94903</v>
      </c>
      <c r="G113" s="201">
        <f>SUM(D113-F113)</f>
        <v>0</v>
      </c>
      <c r="H113" s="197" t="s">
        <v>114</v>
      </c>
      <c r="I113" s="189">
        <v>41939</v>
      </c>
    </row>
    <row r="114" spans="1:9">
      <c r="A114" s="230" t="s">
        <v>493</v>
      </c>
      <c r="B114" s="175" t="s">
        <v>122</v>
      </c>
      <c r="C114" s="176">
        <v>3430000</v>
      </c>
      <c r="D114" s="176">
        <v>325782</v>
      </c>
      <c r="E114" s="197" t="s">
        <v>106</v>
      </c>
      <c r="F114" s="176">
        <v>325782</v>
      </c>
      <c r="G114" s="201">
        <f>SUM(D114-F114)</f>
        <v>0</v>
      </c>
      <c r="H114" s="197" t="s">
        <v>114</v>
      </c>
      <c r="I114" s="189">
        <v>41898</v>
      </c>
    </row>
    <row r="115" spans="1:9">
      <c r="A115" s="199" t="s">
        <v>123</v>
      </c>
      <c r="B115" s="231" t="s">
        <v>500</v>
      </c>
      <c r="C115" s="176">
        <v>5200000</v>
      </c>
      <c r="D115" s="176">
        <v>568101</v>
      </c>
      <c r="E115" s="197" t="s">
        <v>106</v>
      </c>
      <c r="F115" s="176">
        <v>568101</v>
      </c>
      <c r="G115" s="201">
        <v>0</v>
      </c>
      <c r="H115" s="197" t="s">
        <v>114</v>
      </c>
      <c r="I115" s="189">
        <v>41228</v>
      </c>
    </row>
    <row r="116" spans="1:9">
      <c r="A116" s="199" t="s">
        <v>124</v>
      </c>
      <c r="B116" s="175" t="s">
        <v>125</v>
      </c>
      <c r="C116" s="176">
        <v>1351480</v>
      </c>
      <c r="D116" s="170">
        <v>107598</v>
      </c>
      <c r="E116" s="197" t="s">
        <v>106</v>
      </c>
      <c r="F116" s="170">
        <v>107598</v>
      </c>
      <c r="G116" s="201">
        <f t="shared" ref="G116:G117" si="9">SUM(D116-F116)</f>
        <v>0</v>
      </c>
      <c r="H116" s="193" t="s">
        <v>114</v>
      </c>
      <c r="I116" s="189">
        <v>42767</v>
      </c>
    </row>
    <row r="117" spans="1:9" ht="25.5">
      <c r="A117" s="199" t="s">
        <v>126</v>
      </c>
      <c r="B117" s="175" t="s">
        <v>127</v>
      </c>
      <c r="C117" s="176">
        <v>100000</v>
      </c>
      <c r="D117" s="170">
        <v>97119</v>
      </c>
      <c r="E117" s="197" t="s">
        <v>106</v>
      </c>
      <c r="F117" s="170">
        <v>97119</v>
      </c>
      <c r="G117" s="201">
        <f t="shared" si="9"/>
        <v>0</v>
      </c>
      <c r="H117" s="197" t="s">
        <v>114</v>
      </c>
      <c r="I117" s="189">
        <v>42185</v>
      </c>
    </row>
    <row r="118" spans="1:9">
      <c r="A118" s="199" t="s">
        <v>128</v>
      </c>
      <c r="B118" s="175" t="s">
        <v>129</v>
      </c>
      <c r="C118" s="170">
        <v>722170</v>
      </c>
      <c r="D118" s="170">
        <v>99415</v>
      </c>
      <c r="E118" s="197" t="s">
        <v>106</v>
      </c>
      <c r="F118" s="170">
        <v>99415</v>
      </c>
      <c r="G118" s="201">
        <v>0</v>
      </c>
      <c r="H118" s="197" t="s">
        <v>114</v>
      </c>
      <c r="I118" s="189">
        <v>41110</v>
      </c>
    </row>
    <row r="119" spans="1:9">
      <c r="A119" s="199" t="s">
        <v>130</v>
      </c>
      <c r="B119" s="175" t="s">
        <v>131</v>
      </c>
      <c r="C119" s="176">
        <v>200000</v>
      </c>
      <c r="D119" s="170">
        <v>103848</v>
      </c>
      <c r="E119" s="197" t="s">
        <v>106</v>
      </c>
      <c r="F119" s="170">
        <v>103848</v>
      </c>
      <c r="G119" s="201">
        <v>0</v>
      </c>
      <c r="H119" s="193" t="s">
        <v>114</v>
      </c>
      <c r="I119" s="189">
        <v>42433</v>
      </c>
    </row>
    <row r="120" spans="1:9" ht="25.5">
      <c r="A120" s="199" t="s">
        <v>132</v>
      </c>
      <c r="B120" s="175" t="s">
        <v>133</v>
      </c>
      <c r="C120" s="176">
        <v>103560</v>
      </c>
      <c r="D120" s="170">
        <v>103234</v>
      </c>
      <c r="E120" s="197" t="s">
        <v>106</v>
      </c>
      <c r="F120" s="170">
        <v>103234</v>
      </c>
      <c r="G120" s="369">
        <v>0</v>
      </c>
      <c r="H120" s="197" t="s">
        <v>114</v>
      </c>
      <c r="I120" s="189">
        <v>42845</v>
      </c>
    </row>
    <row r="121" spans="1:9" ht="15">
      <c r="A121" s="59"/>
      <c r="B121" s="118" t="s">
        <v>112</v>
      </c>
      <c r="C121" s="120">
        <f>SUM(C113:C120)</f>
        <v>11557210</v>
      </c>
      <c r="D121" s="119">
        <f>SUM(D113:D120)</f>
        <v>1500000</v>
      </c>
      <c r="E121" s="59"/>
      <c r="F121" s="120">
        <f t="shared" ref="F121" si="10">SUM(F113:F120)</f>
        <v>1500000</v>
      </c>
      <c r="G121" s="173">
        <f>SUM(G113:G120)</f>
        <v>0</v>
      </c>
      <c r="H121" s="59"/>
      <c r="I121" s="59"/>
    </row>
    <row r="123" spans="1:9">
      <c r="A123" s="194"/>
      <c r="B123" s="194"/>
      <c r="C123" s="194"/>
      <c r="D123" s="194"/>
      <c r="E123" s="194"/>
      <c r="F123" s="194"/>
      <c r="G123" s="194"/>
      <c r="H123" s="194"/>
      <c r="I123" s="194"/>
    </row>
    <row r="125" spans="1:9" ht="15">
      <c r="C125" s="115" t="s">
        <v>134</v>
      </c>
      <c r="D125" s="115"/>
    </row>
    <row r="126" spans="1:9" ht="45">
      <c r="A126" s="116" t="s">
        <v>97</v>
      </c>
      <c r="B126" s="116" t="s">
        <v>0</v>
      </c>
      <c r="C126" s="117" t="s">
        <v>1</v>
      </c>
      <c r="D126" s="117" t="s">
        <v>98</v>
      </c>
      <c r="E126" s="116" t="s">
        <v>99</v>
      </c>
      <c r="F126" s="117" t="s">
        <v>100</v>
      </c>
      <c r="G126" s="117" t="s">
        <v>101</v>
      </c>
      <c r="H126" s="116" t="s">
        <v>102</v>
      </c>
      <c r="I126" s="117" t="s">
        <v>489</v>
      </c>
    </row>
    <row r="127" spans="1:9">
      <c r="A127" s="230" t="s">
        <v>490</v>
      </c>
      <c r="B127" s="175" t="s">
        <v>135</v>
      </c>
      <c r="C127" s="163">
        <v>898500</v>
      </c>
      <c r="D127" s="232">
        <v>94579</v>
      </c>
      <c r="E127" s="197" t="s">
        <v>106</v>
      </c>
      <c r="F127" s="177">
        <f>8398+86181</f>
        <v>94579</v>
      </c>
      <c r="G127" s="198">
        <f>SUM(D127-F127)</f>
        <v>0</v>
      </c>
      <c r="H127" s="197" t="s">
        <v>114</v>
      </c>
      <c r="I127" s="233">
        <v>41809</v>
      </c>
    </row>
    <row r="128" spans="1:9" ht="25.5">
      <c r="A128" s="230" t="s">
        <v>493</v>
      </c>
      <c r="B128" s="175" t="s">
        <v>136</v>
      </c>
      <c r="C128" s="163">
        <v>3904000</v>
      </c>
      <c r="D128" s="162">
        <v>328020</v>
      </c>
      <c r="E128" s="197" t="s">
        <v>106</v>
      </c>
      <c r="F128" s="177">
        <v>328020</v>
      </c>
      <c r="G128" s="201">
        <v>0</v>
      </c>
      <c r="H128" s="197" t="s">
        <v>114</v>
      </c>
      <c r="I128" s="233">
        <v>41281</v>
      </c>
    </row>
    <row r="129" spans="1:9">
      <c r="A129" s="199" t="s">
        <v>123</v>
      </c>
      <c r="B129" s="231" t="s">
        <v>500</v>
      </c>
      <c r="C129" s="163">
        <v>800000</v>
      </c>
      <c r="D129" s="162">
        <v>562349</v>
      </c>
      <c r="E129" s="197" t="s">
        <v>106</v>
      </c>
      <c r="F129" s="177">
        <f>470325+89799+2225</f>
        <v>562349</v>
      </c>
      <c r="G129" s="201">
        <f t="shared" ref="G129:G133" si="11">SUM(D129-F129)</f>
        <v>0</v>
      </c>
      <c r="H129" s="197" t="s">
        <v>114</v>
      </c>
      <c r="I129" s="233">
        <v>41176</v>
      </c>
    </row>
    <row r="130" spans="1:9">
      <c r="A130" s="199" t="s">
        <v>124</v>
      </c>
      <c r="B130" s="175" t="s">
        <v>125</v>
      </c>
      <c r="C130" s="163">
        <v>8752175</v>
      </c>
      <c r="D130" s="232">
        <v>110137</v>
      </c>
      <c r="E130" s="197" t="s">
        <v>106</v>
      </c>
      <c r="F130" s="177">
        <v>110137</v>
      </c>
      <c r="G130" s="201">
        <f t="shared" si="11"/>
        <v>0</v>
      </c>
      <c r="H130" s="197" t="s">
        <v>114</v>
      </c>
      <c r="I130" s="233">
        <v>41494</v>
      </c>
    </row>
    <row r="131" spans="1:9" ht="51">
      <c r="A131" s="199" t="s">
        <v>126</v>
      </c>
      <c r="B131" s="175" t="s">
        <v>137</v>
      </c>
      <c r="C131" s="163">
        <v>225000</v>
      </c>
      <c r="D131" s="232">
        <v>97119</v>
      </c>
      <c r="E131" s="197" t="s">
        <v>106</v>
      </c>
      <c r="F131" s="180">
        <v>97119</v>
      </c>
      <c r="G131" s="201">
        <v>0</v>
      </c>
      <c r="H131" s="197" t="s">
        <v>114</v>
      </c>
      <c r="I131" s="233">
        <v>42181</v>
      </c>
    </row>
    <row r="132" spans="1:9">
      <c r="A132" s="199" t="s">
        <v>128</v>
      </c>
      <c r="B132" s="234" t="s">
        <v>129</v>
      </c>
      <c r="C132" s="383">
        <v>500000</v>
      </c>
      <c r="D132" s="232">
        <v>99205</v>
      </c>
      <c r="E132" s="197" t="s">
        <v>106</v>
      </c>
      <c r="F132" s="177">
        <f>44551+54654</f>
        <v>99205</v>
      </c>
      <c r="G132" s="201">
        <f t="shared" si="11"/>
        <v>0</v>
      </c>
      <c r="H132" s="197" t="s">
        <v>114</v>
      </c>
      <c r="I132" s="233">
        <v>41246</v>
      </c>
    </row>
    <row r="133" spans="1:9">
      <c r="A133" s="199" t="s">
        <v>130</v>
      </c>
      <c r="B133" s="175" t="s">
        <v>131</v>
      </c>
      <c r="C133" s="163">
        <v>200000</v>
      </c>
      <c r="D133" s="232">
        <v>107536</v>
      </c>
      <c r="E133" s="197" t="s">
        <v>106</v>
      </c>
      <c r="F133" s="177">
        <f>34487+52970+11078+9001</f>
        <v>107536</v>
      </c>
      <c r="G133" s="201">
        <f t="shared" si="11"/>
        <v>0</v>
      </c>
      <c r="H133" s="197" t="s">
        <v>114</v>
      </c>
      <c r="I133" s="233">
        <v>41506</v>
      </c>
    </row>
    <row r="134" spans="1:9">
      <c r="A134" s="199" t="s">
        <v>132</v>
      </c>
      <c r="B134" s="175" t="s">
        <v>131</v>
      </c>
      <c r="C134" s="163">
        <v>104929</v>
      </c>
      <c r="D134" s="232">
        <v>103021</v>
      </c>
      <c r="E134" s="197" t="s">
        <v>106</v>
      </c>
      <c r="F134" s="177">
        <v>103021</v>
      </c>
      <c r="G134" s="201">
        <v>0</v>
      </c>
      <c r="H134" s="193" t="s">
        <v>114</v>
      </c>
      <c r="I134" s="233">
        <v>42696</v>
      </c>
    </row>
    <row r="135" spans="1:9" ht="15">
      <c r="A135" s="59"/>
      <c r="B135" s="118" t="s">
        <v>112</v>
      </c>
      <c r="C135" s="120">
        <f>SUM(C127:C134)</f>
        <v>15384604</v>
      </c>
      <c r="D135" s="119">
        <f>SUM(D127:D134)</f>
        <v>1501966</v>
      </c>
      <c r="E135" s="59"/>
      <c r="F135" s="120">
        <f>SUM(F127:F134)</f>
        <v>1501966</v>
      </c>
      <c r="G135" s="172">
        <f>SUM(G127:G134)</f>
        <v>0</v>
      </c>
      <c r="H135" s="59"/>
      <c r="I135" s="5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1"/>
  <sheetViews>
    <sheetView zoomScale="80" zoomScaleNormal="80" workbookViewId="0">
      <pane ySplit="1" topLeftCell="A2" activePane="bottomLeft" state="frozen"/>
      <selection activeCell="C1" sqref="C1"/>
      <selection pane="bottomLeft" sqref="A1:J1"/>
    </sheetView>
  </sheetViews>
  <sheetFormatPr defaultColWidth="9.140625" defaultRowHeight="12.75"/>
  <cols>
    <col min="1" max="1" width="17" style="124" customWidth="1"/>
    <col min="2" max="2" width="7.85546875" style="124" customWidth="1"/>
    <col min="3" max="3" width="55.5703125" style="124" customWidth="1"/>
    <col min="4" max="4" width="22.7109375" style="124" customWidth="1"/>
    <col min="5" max="5" width="14.42578125" style="139" customWidth="1"/>
    <col min="6" max="6" width="48.42578125" style="124" customWidth="1"/>
    <col min="7" max="7" width="11.7109375" style="139" customWidth="1"/>
    <col min="8" max="8" width="12.28515625" style="575" customWidth="1"/>
    <col min="9" max="9" width="10.85546875" style="124" customWidth="1"/>
    <col min="10" max="10" width="20" style="61" customWidth="1"/>
    <col min="11" max="11" width="14.85546875" style="124" customWidth="1"/>
    <col min="12" max="12" width="14.7109375" style="124" customWidth="1"/>
    <col min="13" max="16384" width="9.140625" style="124"/>
  </cols>
  <sheetData>
    <row r="1" spans="1:11" s="121" customFormat="1" ht="23.25">
      <c r="A1" s="638" t="s">
        <v>47</v>
      </c>
      <c r="B1" s="638"/>
      <c r="C1" s="638"/>
      <c r="D1" s="638"/>
      <c r="E1" s="638"/>
      <c r="F1" s="638"/>
      <c r="G1" s="638"/>
      <c r="H1" s="638"/>
      <c r="I1" s="638"/>
      <c r="J1" s="638"/>
    </row>
    <row r="2" spans="1:11" ht="25.5">
      <c r="A2" s="122" t="s">
        <v>45</v>
      </c>
      <c r="B2" s="8" t="s">
        <v>44</v>
      </c>
      <c r="C2" s="123" t="s">
        <v>0</v>
      </c>
      <c r="D2" s="123" t="s">
        <v>43</v>
      </c>
      <c r="E2" s="123" t="s">
        <v>1</v>
      </c>
      <c r="F2" s="123" t="s">
        <v>42</v>
      </c>
      <c r="G2" s="639" t="s">
        <v>766</v>
      </c>
      <c r="H2" s="640"/>
      <c r="I2" s="123" t="s">
        <v>41</v>
      </c>
      <c r="J2" s="123" t="s">
        <v>40</v>
      </c>
    </row>
    <row r="3" spans="1:11">
      <c r="A3" s="576"/>
      <c r="B3" s="576"/>
      <c r="C3" s="576"/>
      <c r="D3" s="576"/>
      <c r="E3" s="576"/>
      <c r="F3" s="576"/>
      <c r="G3" s="576"/>
      <c r="H3" s="576"/>
      <c r="I3" s="576"/>
      <c r="J3" s="576"/>
    </row>
    <row r="4" spans="1:11" ht="55.9" customHeight="1">
      <c r="A4" s="270" t="s">
        <v>7</v>
      </c>
      <c r="B4" s="577">
        <v>2022</v>
      </c>
      <c r="C4" s="578" t="s">
        <v>1141</v>
      </c>
      <c r="D4" s="270" t="s">
        <v>12</v>
      </c>
      <c r="E4" s="579">
        <v>735000</v>
      </c>
      <c r="F4" s="267" t="s">
        <v>1142</v>
      </c>
      <c r="G4" s="580">
        <v>400000</v>
      </c>
      <c r="H4" s="6"/>
      <c r="I4" s="581">
        <v>0</v>
      </c>
      <c r="J4" s="269">
        <v>45107</v>
      </c>
    </row>
    <row r="5" spans="1:11" ht="55.9" customHeight="1">
      <c r="A5" s="270" t="s">
        <v>7</v>
      </c>
      <c r="B5" s="577">
        <v>2022</v>
      </c>
      <c r="C5" s="578" t="s">
        <v>1143</v>
      </c>
      <c r="D5" s="270" t="s">
        <v>12</v>
      </c>
      <c r="E5" s="579">
        <v>674000</v>
      </c>
      <c r="F5" s="267" t="s">
        <v>1144</v>
      </c>
      <c r="G5" s="580">
        <v>384000</v>
      </c>
      <c r="H5" s="6"/>
      <c r="I5" s="581">
        <v>0</v>
      </c>
      <c r="J5" s="269">
        <v>45107</v>
      </c>
    </row>
    <row r="6" spans="1:11" ht="55.9" customHeight="1">
      <c r="A6" s="270" t="s">
        <v>7</v>
      </c>
      <c r="B6" s="577">
        <v>2022</v>
      </c>
      <c r="C6" s="578" t="s">
        <v>1145</v>
      </c>
      <c r="D6" s="270" t="s">
        <v>12</v>
      </c>
      <c r="E6" s="579">
        <v>1182371</v>
      </c>
      <c r="F6" s="267" t="s">
        <v>1146</v>
      </c>
      <c r="G6" s="580">
        <v>493595</v>
      </c>
      <c r="H6" s="6"/>
      <c r="I6" s="581">
        <v>0</v>
      </c>
      <c r="J6" s="269">
        <v>45107</v>
      </c>
    </row>
    <row r="7" spans="1:11" ht="55.9" customHeight="1">
      <c r="A7" s="270" t="s">
        <v>7</v>
      </c>
      <c r="B7" s="577">
        <v>2022</v>
      </c>
      <c r="C7" s="578" t="s">
        <v>1147</v>
      </c>
      <c r="D7" s="270" t="s">
        <v>12</v>
      </c>
      <c r="E7" s="579">
        <v>393000</v>
      </c>
      <c r="F7" s="267" t="s">
        <v>1148</v>
      </c>
      <c r="G7" s="580">
        <v>220080</v>
      </c>
      <c r="H7" s="6"/>
      <c r="I7" s="581">
        <v>0</v>
      </c>
      <c r="J7" s="269">
        <v>45107</v>
      </c>
    </row>
    <row r="8" spans="1:11">
      <c r="A8" s="576"/>
      <c r="B8" s="576"/>
      <c r="C8" s="576"/>
      <c r="D8" s="576"/>
      <c r="E8" s="576"/>
      <c r="F8" s="576"/>
      <c r="G8" s="576"/>
      <c r="H8" s="576"/>
      <c r="I8" s="576"/>
      <c r="J8" s="576"/>
    </row>
    <row r="9" spans="1:11" s="586" customFormat="1" ht="51.4" customHeight="1">
      <c r="A9" s="578" t="s">
        <v>7</v>
      </c>
      <c r="B9" s="577">
        <v>2021</v>
      </c>
      <c r="C9" s="578" t="s">
        <v>993</v>
      </c>
      <c r="D9" s="270" t="s">
        <v>12</v>
      </c>
      <c r="E9" s="579">
        <v>515000</v>
      </c>
      <c r="F9" s="582" t="s">
        <v>994</v>
      </c>
      <c r="G9" s="580">
        <v>165000</v>
      </c>
      <c r="H9" s="583"/>
      <c r="I9" s="584">
        <v>0</v>
      </c>
      <c r="J9" s="585">
        <v>44742</v>
      </c>
    </row>
    <row r="10" spans="1:11" s="586" customFormat="1" ht="38.25">
      <c r="A10" s="578" t="s">
        <v>7</v>
      </c>
      <c r="B10" s="577">
        <v>2021</v>
      </c>
      <c r="C10" s="578" t="s">
        <v>995</v>
      </c>
      <c r="D10" s="270" t="s">
        <v>996</v>
      </c>
      <c r="E10" s="587">
        <v>2231700</v>
      </c>
      <c r="F10" s="582" t="s">
        <v>949</v>
      </c>
      <c r="G10" s="588">
        <v>295060</v>
      </c>
      <c r="H10" s="589"/>
      <c r="I10" s="584">
        <v>0</v>
      </c>
      <c r="J10" s="585">
        <v>44742</v>
      </c>
    </row>
    <row r="11" spans="1:11" s="586" customFormat="1" ht="38.25">
      <c r="A11" s="578" t="s">
        <v>7</v>
      </c>
      <c r="B11" s="577">
        <v>2021</v>
      </c>
      <c r="C11" s="578" t="s">
        <v>997</v>
      </c>
      <c r="D11" s="270" t="s">
        <v>998</v>
      </c>
      <c r="E11" s="590">
        <v>631800</v>
      </c>
      <c r="F11" s="582" t="s">
        <v>999</v>
      </c>
      <c r="G11" s="591">
        <v>161800</v>
      </c>
      <c r="H11" s="275"/>
      <c r="I11" s="584">
        <v>31603</v>
      </c>
      <c r="J11" s="269">
        <v>44742</v>
      </c>
      <c r="K11" s="124"/>
    </row>
    <row r="12" spans="1:11" s="586" customFormat="1" ht="38.25">
      <c r="A12" s="578" t="s">
        <v>7</v>
      </c>
      <c r="B12" s="577">
        <v>2021</v>
      </c>
      <c r="C12" s="592" t="s">
        <v>1000</v>
      </c>
      <c r="D12" s="270" t="s">
        <v>1001</v>
      </c>
      <c r="E12" s="579">
        <v>669300</v>
      </c>
      <c r="F12" s="582" t="s">
        <v>1002</v>
      </c>
      <c r="G12" s="580">
        <v>201618</v>
      </c>
      <c r="H12" s="589"/>
      <c r="I12" s="584">
        <v>37402</v>
      </c>
      <c r="J12" s="585">
        <v>44742</v>
      </c>
    </row>
    <row r="13" spans="1:11" s="586" customFormat="1" ht="38.25">
      <c r="A13" s="578" t="s">
        <v>7</v>
      </c>
      <c r="B13" s="577">
        <v>2021</v>
      </c>
      <c r="C13" s="578" t="s">
        <v>1003</v>
      </c>
      <c r="D13" s="270" t="s">
        <v>1004</v>
      </c>
      <c r="E13" s="587">
        <v>867022</v>
      </c>
      <c r="F13" s="582" t="s">
        <v>1005</v>
      </c>
      <c r="G13" s="593">
        <v>176522</v>
      </c>
      <c r="H13" s="589"/>
      <c r="I13" s="584">
        <v>0</v>
      </c>
      <c r="J13" s="585">
        <v>44742</v>
      </c>
    </row>
    <row r="14" spans="1:11">
      <c r="A14" s="576"/>
      <c r="B14" s="576"/>
      <c r="C14" s="576"/>
      <c r="D14" s="576"/>
      <c r="E14" s="576"/>
      <c r="F14" s="576"/>
      <c r="G14" s="594"/>
      <c r="H14" s="576"/>
      <c r="I14" s="576"/>
      <c r="J14" s="576"/>
    </row>
    <row r="15" spans="1:11" s="586" customFormat="1" ht="38.25">
      <c r="A15" s="578" t="s">
        <v>7</v>
      </c>
      <c r="B15" s="595">
        <v>2020</v>
      </c>
      <c r="C15" s="272" t="s">
        <v>1149</v>
      </c>
      <c r="D15" s="268" t="s">
        <v>1006</v>
      </c>
      <c r="E15" s="273">
        <v>569000</v>
      </c>
      <c r="F15" s="267" t="s">
        <v>946</v>
      </c>
      <c r="G15" s="273">
        <v>392610</v>
      </c>
      <c r="H15" s="596"/>
      <c r="I15" s="632">
        <v>70011.87</v>
      </c>
      <c r="J15" s="269">
        <v>44742</v>
      </c>
    </row>
    <row r="16" spans="1:11" s="586" customFormat="1" ht="51">
      <c r="A16" s="578" t="s">
        <v>7</v>
      </c>
      <c r="B16" s="595">
        <v>2020</v>
      </c>
      <c r="C16" s="272" t="s">
        <v>947</v>
      </c>
      <c r="D16" s="268" t="s">
        <v>1007</v>
      </c>
      <c r="E16" s="273">
        <v>1115136</v>
      </c>
      <c r="F16" s="267" t="s">
        <v>1008</v>
      </c>
      <c r="G16" s="273">
        <v>375000</v>
      </c>
      <c r="H16" s="596"/>
      <c r="I16" s="584">
        <v>0</v>
      </c>
      <c r="J16" s="269">
        <v>44742</v>
      </c>
    </row>
    <row r="17" spans="1:11" s="586" customFormat="1" ht="38.25">
      <c r="A17" s="578" t="s">
        <v>7</v>
      </c>
      <c r="B17" s="595">
        <v>2020</v>
      </c>
      <c r="C17" s="272" t="s">
        <v>948</v>
      </c>
      <c r="D17" s="268" t="s">
        <v>1009</v>
      </c>
      <c r="E17" s="273">
        <v>1077000</v>
      </c>
      <c r="F17" s="267" t="s">
        <v>949</v>
      </c>
      <c r="G17" s="273">
        <v>530000</v>
      </c>
      <c r="H17" s="596"/>
      <c r="I17" s="632">
        <v>418819.41</v>
      </c>
      <c r="J17" s="269">
        <v>44742</v>
      </c>
    </row>
    <row r="18" spans="1:11" s="586" customFormat="1" ht="38.25">
      <c r="A18" s="578" t="s">
        <v>7</v>
      </c>
      <c r="B18" s="595">
        <v>2020</v>
      </c>
      <c r="C18" s="272" t="s">
        <v>950</v>
      </c>
      <c r="D18" s="268" t="s">
        <v>1010</v>
      </c>
      <c r="E18" s="273">
        <v>612356</v>
      </c>
      <c r="F18" s="267" t="s">
        <v>951</v>
      </c>
      <c r="G18" s="273">
        <v>202390</v>
      </c>
      <c r="H18" s="596"/>
      <c r="I18" s="584">
        <v>174800</v>
      </c>
      <c r="J18" s="269">
        <v>44742</v>
      </c>
      <c r="K18" s="633" t="s">
        <v>482</v>
      </c>
    </row>
    <row r="19" spans="1:11">
      <c r="A19" s="576"/>
      <c r="B19" s="576"/>
      <c r="C19" s="576"/>
      <c r="D19" s="576"/>
      <c r="E19" s="576"/>
      <c r="F19" s="576"/>
      <c r="G19" s="576"/>
      <c r="H19" s="576"/>
      <c r="I19" s="576"/>
      <c r="J19" s="576"/>
    </row>
    <row r="20" spans="1:11" s="586" customFormat="1" ht="38.25">
      <c r="A20" s="578" t="s">
        <v>7</v>
      </c>
      <c r="B20" s="595">
        <v>2019</v>
      </c>
      <c r="C20" s="272" t="s">
        <v>876</v>
      </c>
      <c r="D20" s="634" t="s">
        <v>1159</v>
      </c>
      <c r="E20" s="273">
        <v>850000</v>
      </c>
      <c r="F20" s="267" t="s">
        <v>877</v>
      </c>
      <c r="G20" s="273">
        <v>360000</v>
      </c>
      <c r="H20" s="596"/>
      <c r="I20" s="584">
        <v>222318</v>
      </c>
      <c r="J20" s="269">
        <v>44229</v>
      </c>
    </row>
    <row r="21" spans="1:11" s="586" customFormat="1" ht="55.5" customHeight="1">
      <c r="A21" s="578" t="s">
        <v>7</v>
      </c>
      <c r="B21" s="595">
        <v>2019</v>
      </c>
      <c r="C21" s="272" t="s">
        <v>878</v>
      </c>
      <c r="D21" s="268" t="s">
        <v>1011</v>
      </c>
      <c r="E21" s="273">
        <v>531840</v>
      </c>
      <c r="F21" s="267" t="s">
        <v>879</v>
      </c>
      <c r="G21" s="273">
        <v>91100</v>
      </c>
      <c r="H21" s="633" t="s">
        <v>482</v>
      </c>
      <c r="I21" s="584">
        <v>76156.92</v>
      </c>
      <c r="J21" s="269">
        <v>44742</v>
      </c>
    </row>
    <row r="22" spans="1:11" s="586" customFormat="1" ht="38.25">
      <c r="A22" s="578" t="s">
        <v>7</v>
      </c>
      <c r="B22" s="595">
        <v>2019</v>
      </c>
      <c r="C22" s="272" t="s">
        <v>880</v>
      </c>
      <c r="D22" s="268" t="s">
        <v>1012</v>
      </c>
      <c r="E22" s="273">
        <v>461000</v>
      </c>
      <c r="F22" s="267" t="s">
        <v>881</v>
      </c>
      <c r="G22" s="273">
        <v>230000</v>
      </c>
      <c r="H22" s="596"/>
      <c r="I22" s="584">
        <v>230000</v>
      </c>
      <c r="J22" s="269">
        <v>44166</v>
      </c>
    </row>
    <row r="23" spans="1:11" s="586" customFormat="1" ht="38.25">
      <c r="A23" s="578" t="s">
        <v>7</v>
      </c>
      <c r="B23" s="595">
        <v>2019</v>
      </c>
      <c r="C23" s="272" t="s">
        <v>882</v>
      </c>
      <c r="D23" s="268" t="s">
        <v>1160</v>
      </c>
      <c r="E23" s="273">
        <v>939000</v>
      </c>
      <c r="F23" s="267" t="s">
        <v>883</v>
      </c>
      <c r="G23" s="273">
        <v>300000</v>
      </c>
      <c r="H23" s="596"/>
      <c r="I23" s="632">
        <v>300000</v>
      </c>
      <c r="J23" s="269">
        <v>44548</v>
      </c>
    </row>
    <row r="24" spans="1:11" s="586" customFormat="1" ht="38.25">
      <c r="A24" s="578" t="s">
        <v>7</v>
      </c>
      <c r="B24" s="595">
        <v>2019</v>
      </c>
      <c r="C24" s="272" t="s">
        <v>884</v>
      </c>
      <c r="D24" s="268" t="s">
        <v>1013</v>
      </c>
      <c r="E24" s="273">
        <v>1188000</v>
      </c>
      <c r="F24" s="267" t="s">
        <v>885</v>
      </c>
      <c r="G24" s="273">
        <v>328000</v>
      </c>
      <c r="H24" s="596"/>
      <c r="I24" s="584">
        <v>118376</v>
      </c>
      <c r="J24" s="269">
        <v>44742</v>
      </c>
    </row>
    <row r="25" spans="1:11">
      <c r="A25" s="576"/>
      <c r="B25" s="576"/>
      <c r="C25" s="576"/>
      <c r="D25" s="576"/>
      <c r="E25" s="576"/>
      <c r="F25" s="576"/>
      <c r="G25" s="576"/>
      <c r="H25" s="576"/>
      <c r="I25" s="576"/>
      <c r="J25" s="576"/>
    </row>
    <row r="26" spans="1:11" s="601" customFormat="1" ht="38.25">
      <c r="A26" s="578" t="s">
        <v>7</v>
      </c>
      <c r="B26" s="595">
        <v>2018</v>
      </c>
      <c r="C26" s="592" t="s">
        <v>767</v>
      </c>
      <c r="D26" s="597" t="s">
        <v>952</v>
      </c>
      <c r="E26" s="598">
        <v>162482</v>
      </c>
      <c r="F26" s="582" t="s">
        <v>656</v>
      </c>
      <c r="G26" s="599">
        <v>113185</v>
      </c>
      <c r="H26" s="589"/>
      <c r="I26" s="600">
        <v>113185</v>
      </c>
      <c r="J26" s="585">
        <v>43566</v>
      </c>
    </row>
    <row r="27" spans="1:11" s="601" customFormat="1" ht="39.75" customHeight="1">
      <c r="A27" s="578" t="s">
        <v>7</v>
      </c>
      <c r="B27" s="595">
        <v>2018</v>
      </c>
      <c r="C27" s="592" t="s">
        <v>768</v>
      </c>
      <c r="D27" s="268" t="s">
        <v>886</v>
      </c>
      <c r="E27" s="273">
        <v>456000</v>
      </c>
      <c r="F27" s="267" t="s">
        <v>769</v>
      </c>
      <c r="G27" s="274">
        <v>250000</v>
      </c>
      <c r="H27" s="275"/>
      <c r="I27" s="584">
        <v>238774</v>
      </c>
      <c r="J27" s="269">
        <v>44742</v>
      </c>
    </row>
    <row r="28" spans="1:11" s="601" customFormat="1" ht="38.25">
      <c r="A28" s="578" t="s">
        <v>7</v>
      </c>
      <c r="B28" s="595">
        <v>2018</v>
      </c>
      <c r="C28" s="592" t="s">
        <v>770</v>
      </c>
      <c r="D28" s="268" t="s">
        <v>887</v>
      </c>
      <c r="E28" s="273">
        <v>1700000</v>
      </c>
      <c r="F28" s="267" t="s">
        <v>771</v>
      </c>
      <c r="G28" s="274">
        <v>612410</v>
      </c>
      <c r="H28" s="275"/>
      <c r="I28" s="584">
        <v>0</v>
      </c>
      <c r="J28" s="269">
        <v>44742</v>
      </c>
    </row>
    <row r="29" spans="1:11" s="601" customFormat="1" ht="38.25">
      <c r="A29" s="578" t="s">
        <v>7</v>
      </c>
      <c r="B29" s="595">
        <v>2018</v>
      </c>
      <c r="C29" s="592" t="s">
        <v>772</v>
      </c>
      <c r="D29" s="597" t="s">
        <v>1014</v>
      </c>
      <c r="E29" s="598">
        <v>556000</v>
      </c>
      <c r="F29" s="582" t="s">
        <v>773</v>
      </c>
      <c r="G29" s="599">
        <v>366000</v>
      </c>
      <c r="H29" s="589"/>
      <c r="I29" s="600">
        <v>366000</v>
      </c>
      <c r="J29" s="585">
        <v>43958</v>
      </c>
    </row>
    <row r="30" spans="1:11" s="601" customFormat="1" ht="63.75">
      <c r="A30" s="578" t="s">
        <v>7</v>
      </c>
      <c r="B30" s="595">
        <v>2018</v>
      </c>
      <c r="C30" s="592" t="s">
        <v>774</v>
      </c>
      <c r="D30" s="268" t="s">
        <v>952</v>
      </c>
      <c r="E30" s="273">
        <v>765490</v>
      </c>
      <c r="F30" s="267" t="s">
        <v>775</v>
      </c>
      <c r="G30" s="274">
        <v>139000</v>
      </c>
      <c r="H30" s="275"/>
      <c r="I30" s="584">
        <v>139000</v>
      </c>
      <c r="J30" s="269">
        <v>43963</v>
      </c>
      <c r="K30" s="125"/>
    </row>
    <row r="31" spans="1:11" s="125" customFormat="1">
      <c r="A31" s="576"/>
      <c r="B31" s="576"/>
      <c r="C31" s="576"/>
      <c r="D31" s="576"/>
      <c r="E31" s="576"/>
      <c r="F31" s="576"/>
      <c r="G31" s="576"/>
      <c r="H31" s="576"/>
      <c r="I31" s="576"/>
      <c r="J31" s="576"/>
    </row>
    <row r="32" spans="1:11" s="601" customFormat="1" ht="39.75" customHeight="1">
      <c r="A32" s="578" t="s">
        <v>7</v>
      </c>
      <c r="B32" s="595">
        <v>2017</v>
      </c>
      <c r="C32" s="592" t="s">
        <v>638</v>
      </c>
      <c r="D32" s="268" t="s">
        <v>1161</v>
      </c>
      <c r="E32" s="602">
        <v>600000</v>
      </c>
      <c r="F32" s="267" t="s">
        <v>639</v>
      </c>
      <c r="G32" s="603">
        <v>250000</v>
      </c>
      <c r="H32" s="271"/>
      <c r="I32" s="584">
        <v>250000</v>
      </c>
      <c r="J32" s="269">
        <v>44362</v>
      </c>
    </row>
    <row r="33" spans="1:10" s="601" customFormat="1" ht="51">
      <c r="A33" s="578" t="s">
        <v>7</v>
      </c>
      <c r="B33" s="595">
        <v>2017</v>
      </c>
      <c r="C33" s="592" t="s">
        <v>640</v>
      </c>
      <c r="D33" s="268" t="s">
        <v>888</v>
      </c>
      <c r="E33" s="602">
        <v>753000</v>
      </c>
      <c r="F33" s="267" t="s">
        <v>641</v>
      </c>
      <c r="G33" s="603">
        <v>300000</v>
      </c>
      <c r="H33" s="271"/>
      <c r="I33" s="603">
        <v>300000</v>
      </c>
      <c r="J33" s="269">
        <v>43281</v>
      </c>
    </row>
    <row r="34" spans="1:10" s="601" customFormat="1" ht="38.25">
      <c r="A34" s="578" t="s">
        <v>7</v>
      </c>
      <c r="B34" s="595">
        <v>2017</v>
      </c>
      <c r="C34" s="592" t="s">
        <v>642</v>
      </c>
      <c r="D34" s="268" t="s">
        <v>889</v>
      </c>
      <c r="E34" s="602">
        <v>3225917</v>
      </c>
      <c r="F34" s="267" t="s">
        <v>643</v>
      </c>
      <c r="G34" s="603">
        <v>650000</v>
      </c>
      <c r="H34" s="271"/>
      <c r="I34" s="584">
        <v>74036</v>
      </c>
      <c r="J34" s="269">
        <v>44742</v>
      </c>
    </row>
    <row r="35" spans="1:10" s="601" customFormat="1" ht="38.25">
      <c r="A35" s="578" t="s">
        <v>7</v>
      </c>
      <c r="B35" s="595">
        <v>2017</v>
      </c>
      <c r="C35" s="592" t="s">
        <v>644</v>
      </c>
      <c r="D35" s="268" t="s">
        <v>1150</v>
      </c>
      <c r="E35" s="602">
        <v>866667</v>
      </c>
      <c r="F35" s="267" t="s">
        <v>645</v>
      </c>
      <c r="G35" s="603">
        <v>650000</v>
      </c>
      <c r="H35" s="271"/>
      <c r="I35" s="584">
        <v>224040</v>
      </c>
      <c r="J35" s="269">
        <v>44742</v>
      </c>
    </row>
    <row r="36" spans="1:10" s="601" customFormat="1" ht="63.75">
      <c r="A36" s="578" t="s">
        <v>7</v>
      </c>
      <c r="B36" s="595">
        <v>2017</v>
      </c>
      <c r="C36" s="592" t="s">
        <v>646</v>
      </c>
      <c r="D36" s="268" t="s">
        <v>1015</v>
      </c>
      <c r="E36" s="602">
        <v>1288380</v>
      </c>
      <c r="F36" s="267" t="s">
        <v>647</v>
      </c>
      <c r="G36" s="603">
        <v>664678</v>
      </c>
      <c r="H36" s="271"/>
      <c r="I36" s="584">
        <v>664678</v>
      </c>
      <c r="J36" s="269">
        <v>44131</v>
      </c>
    </row>
    <row r="37" spans="1:10" s="125" customFormat="1" ht="16.7" customHeight="1">
      <c r="A37" s="576"/>
      <c r="B37" s="576"/>
      <c r="C37" s="576"/>
      <c r="D37" s="576"/>
      <c r="E37" s="576"/>
      <c r="F37" s="576"/>
      <c r="G37" s="576"/>
      <c r="H37" s="576"/>
      <c r="I37" s="576"/>
      <c r="J37" s="576"/>
    </row>
    <row r="38" spans="1:10" s="601" customFormat="1" ht="51">
      <c r="A38" s="578" t="s">
        <v>7</v>
      </c>
      <c r="B38" s="595">
        <v>2016</v>
      </c>
      <c r="C38" s="592" t="s">
        <v>501</v>
      </c>
      <c r="D38" s="597" t="s">
        <v>890</v>
      </c>
      <c r="E38" s="604">
        <v>1209000</v>
      </c>
      <c r="F38" s="582" t="s">
        <v>648</v>
      </c>
      <c r="G38" s="605">
        <v>600000</v>
      </c>
      <c r="H38" s="595"/>
      <c r="I38" s="600">
        <v>600000</v>
      </c>
      <c r="J38" s="585">
        <v>43281</v>
      </c>
    </row>
    <row r="39" spans="1:10" s="601" customFormat="1" ht="38.25">
      <c r="A39" s="578" t="s">
        <v>7</v>
      </c>
      <c r="B39" s="595">
        <v>2016</v>
      </c>
      <c r="C39" s="592" t="s">
        <v>502</v>
      </c>
      <c r="D39" s="597" t="s">
        <v>891</v>
      </c>
      <c r="E39" s="604">
        <v>850000</v>
      </c>
      <c r="F39" s="582" t="s">
        <v>649</v>
      </c>
      <c r="G39" s="605">
        <v>398500</v>
      </c>
      <c r="H39" s="595"/>
      <c r="I39" s="600">
        <v>398500</v>
      </c>
      <c r="J39" s="585">
        <v>43281</v>
      </c>
    </row>
    <row r="40" spans="1:10" s="601" customFormat="1" ht="38.25">
      <c r="A40" s="578" t="s">
        <v>7</v>
      </c>
      <c r="B40" s="595">
        <v>2016</v>
      </c>
      <c r="C40" s="592" t="s">
        <v>503</v>
      </c>
      <c r="D40" s="597" t="s">
        <v>776</v>
      </c>
      <c r="E40" s="604">
        <v>4321590</v>
      </c>
      <c r="F40" s="582" t="s">
        <v>650</v>
      </c>
      <c r="G40" s="605">
        <v>726344</v>
      </c>
      <c r="H40" s="606" t="s">
        <v>1016</v>
      </c>
      <c r="I40" s="600">
        <f>726344+46645</f>
        <v>772989</v>
      </c>
      <c r="J40" s="585">
        <v>44047</v>
      </c>
    </row>
    <row r="41" spans="1:10" s="601" customFormat="1" ht="38.25">
      <c r="A41" s="578" t="s">
        <v>7</v>
      </c>
      <c r="B41" s="595">
        <v>2016</v>
      </c>
      <c r="C41" s="592" t="s">
        <v>1151</v>
      </c>
      <c r="D41" s="597" t="s">
        <v>776</v>
      </c>
      <c r="E41" s="604">
        <v>296400</v>
      </c>
      <c r="F41" s="582" t="s">
        <v>651</v>
      </c>
      <c r="G41" s="605">
        <v>222300</v>
      </c>
      <c r="H41" s="606" t="s">
        <v>777</v>
      </c>
      <c r="I41" s="600">
        <v>197851</v>
      </c>
      <c r="J41" s="585">
        <v>42916</v>
      </c>
    </row>
    <row r="42" spans="1:10" s="601" customFormat="1" ht="38.25">
      <c r="A42" s="578" t="s">
        <v>7</v>
      </c>
      <c r="B42" s="595">
        <v>2016</v>
      </c>
      <c r="C42" s="592" t="s">
        <v>504</v>
      </c>
      <c r="D42" s="268" t="s">
        <v>505</v>
      </c>
      <c r="E42" s="602">
        <v>1200100</v>
      </c>
      <c r="F42" s="267" t="s">
        <v>652</v>
      </c>
      <c r="G42" s="603">
        <v>749501</v>
      </c>
      <c r="H42" s="271"/>
      <c r="I42" s="584">
        <v>697811</v>
      </c>
      <c r="J42" s="269">
        <v>44742</v>
      </c>
    </row>
    <row r="43" spans="1:10" s="601" customFormat="1" ht="38.25">
      <c r="A43" s="578" t="s">
        <v>7</v>
      </c>
      <c r="B43" s="595">
        <v>2016</v>
      </c>
      <c r="C43" s="592" t="s">
        <v>506</v>
      </c>
      <c r="D43" s="597" t="s">
        <v>776</v>
      </c>
      <c r="E43" s="604">
        <v>1136000</v>
      </c>
      <c r="F43" s="582" t="s">
        <v>653</v>
      </c>
      <c r="G43" s="605">
        <v>750000</v>
      </c>
      <c r="H43" s="595"/>
      <c r="I43" s="600">
        <v>750000</v>
      </c>
      <c r="J43" s="585">
        <v>43741</v>
      </c>
    </row>
    <row r="44" spans="1:10" s="125" customFormat="1">
      <c r="A44" s="576"/>
      <c r="B44" s="607"/>
      <c r="C44" s="608"/>
      <c r="D44" s="608"/>
      <c r="E44" s="608"/>
      <c r="F44" s="608"/>
      <c r="G44" s="609"/>
      <c r="H44" s="610"/>
      <c r="I44" s="608"/>
      <c r="J44" s="608"/>
    </row>
    <row r="45" spans="1:10" s="601" customFormat="1" ht="38.25">
      <c r="A45" s="611" t="s">
        <v>7</v>
      </c>
      <c r="B45" s="595">
        <v>2015</v>
      </c>
      <c r="C45" s="592" t="s">
        <v>442</v>
      </c>
      <c r="D45" s="597" t="s">
        <v>507</v>
      </c>
      <c r="E45" s="604">
        <v>2109860</v>
      </c>
      <c r="F45" s="582" t="s">
        <v>654</v>
      </c>
      <c r="G45" s="605">
        <v>782500</v>
      </c>
      <c r="H45" s="595"/>
      <c r="I45" s="600">
        <v>782500</v>
      </c>
      <c r="J45" s="612">
        <v>42061</v>
      </c>
    </row>
    <row r="46" spans="1:10" s="601" customFormat="1" ht="38.25">
      <c r="A46" s="611" t="s">
        <v>7</v>
      </c>
      <c r="B46" s="595">
        <v>2015</v>
      </c>
      <c r="C46" s="592" t="s">
        <v>443</v>
      </c>
      <c r="D46" s="597" t="s">
        <v>655</v>
      </c>
      <c r="E46" s="604">
        <v>214542</v>
      </c>
      <c r="F46" s="582" t="s">
        <v>656</v>
      </c>
      <c r="G46" s="605">
        <v>160906</v>
      </c>
      <c r="H46" s="595"/>
      <c r="I46" s="600">
        <v>160906</v>
      </c>
      <c r="J46" s="612">
        <v>42551</v>
      </c>
    </row>
    <row r="47" spans="1:10" s="601" customFormat="1" ht="38.25">
      <c r="A47" s="611" t="s">
        <v>7</v>
      </c>
      <c r="B47" s="595">
        <v>2015</v>
      </c>
      <c r="C47" s="592" t="s">
        <v>444</v>
      </c>
      <c r="D47" s="597" t="s">
        <v>778</v>
      </c>
      <c r="E47" s="604">
        <v>299250</v>
      </c>
      <c r="F47" s="582" t="s">
        <v>25</v>
      </c>
      <c r="G47" s="605">
        <v>224437</v>
      </c>
      <c r="H47" s="595"/>
      <c r="I47" s="600">
        <v>224437</v>
      </c>
      <c r="J47" s="612">
        <v>42916</v>
      </c>
    </row>
    <row r="48" spans="1:10" s="601" customFormat="1" ht="38.25">
      <c r="A48" s="611" t="s">
        <v>7</v>
      </c>
      <c r="B48" s="595">
        <v>2015</v>
      </c>
      <c r="C48" s="592" t="s">
        <v>1152</v>
      </c>
      <c r="D48" s="597" t="s">
        <v>779</v>
      </c>
      <c r="E48" s="604">
        <v>1690000</v>
      </c>
      <c r="F48" s="582" t="s">
        <v>445</v>
      </c>
      <c r="G48" s="605">
        <v>340000</v>
      </c>
      <c r="H48" s="606" t="s">
        <v>892</v>
      </c>
      <c r="I48" s="600">
        <v>257045.57</v>
      </c>
      <c r="J48" s="612">
        <v>42719</v>
      </c>
    </row>
    <row r="49" spans="1:13" s="601" customFormat="1" ht="38.25">
      <c r="A49" s="611" t="s">
        <v>7</v>
      </c>
      <c r="B49" s="595">
        <v>2015</v>
      </c>
      <c r="C49" s="592" t="s">
        <v>446</v>
      </c>
      <c r="D49" s="597" t="s">
        <v>893</v>
      </c>
      <c r="E49" s="604">
        <v>605333</v>
      </c>
      <c r="F49" s="582" t="s">
        <v>656</v>
      </c>
      <c r="G49" s="605">
        <v>454000</v>
      </c>
      <c r="H49" s="606" t="s">
        <v>1016</v>
      </c>
      <c r="I49" s="600">
        <f>454000-46645</f>
        <v>407355</v>
      </c>
      <c r="J49" s="612">
        <v>43341</v>
      </c>
    </row>
    <row r="50" spans="1:13" s="601" customFormat="1" ht="38.25">
      <c r="A50" s="611" t="s">
        <v>7</v>
      </c>
      <c r="B50" s="595">
        <v>2015</v>
      </c>
      <c r="C50" s="592" t="s">
        <v>447</v>
      </c>
      <c r="D50" s="597" t="s">
        <v>657</v>
      </c>
      <c r="E50" s="604">
        <v>395000</v>
      </c>
      <c r="F50" s="582" t="s">
        <v>658</v>
      </c>
      <c r="G50" s="605">
        <v>296250</v>
      </c>
      <c r="H50" s="595"/>
      <c r="I50" s="600">
        <v>296250</v>
      </c>
      <c r="J50" s="612">
        <v>42551</v>
      </c>
    </row>
    <row r="51" spans="1:13" s="601" customFormat="1" ht="38.25">
      <c r="A51" s="611" t="s">
        <v>7</v>
      </c>
      <c r="B51" s="595">
        <v>2015</v>
      </c>
      <c r="C51" s="592" t="s">
        <v>448</v>
      </c>
      <c r="D51" s="597" t="s">
        <v>780</v>
      </c>
      <c r="E51" s="604">
        <v>1335000</v>
      </c>
      <c r="F51" s="582" t="s">
        <v>659</v>
      </c>
      <c r="G51" s="605">
        <v>775000</v>
      </c>
      <c r="H51" s="595"/>
      <c r="I51" s="600">
        <v>775000</v>
      </c>
      <c r="J51" s="612">
        <v>42376</v>
      </c>
    </row>
    <row r="52" spans="1:13" s="601" customFormat="1" ht="38.25">
      <c r="A52" s="611" t="s">
        <v>7</v>
      </c>
      <c r="B52" s="595">
        <v>2015</v>
      </c>
      <c r="C52" s="592" t="s">
        <v>1153</v>
      </c>
      <c r="D52" s="597" t="s">
        <v>953</v>
      </c>
      <c r="E52" s="604">
        <v>1066590</v>
      </c>
      <c r="F52" s="582" t="s">
        <v>660</v>
      </c>
      <c r="G52" s="605">
        <v>500000</v>
      </c>
      <c r="H52" s="606" t="s">
        <v>781</v>
      </c>
      <c r="I52" s="600">
        <v>500000</v>
      </c>
      <c r="J52" s="612">
        <v>43829</v>
      </c>
    </row>
    <row r="53" spans="1:13" s="601" customFormat="1" ht="38.25">
      <c r="A53" s="611" t="s">
        <v>7</v>
      </c>
      <c r="B53" s="595">
        <v>2015</v>
      </c>
      <c r="C53" s="592" t="s">
        <v>1154</v>
      </c>
      <c r="D53" s="597" t="s">
        <v>894</v>
      </c>
      <c r="E53" s="604">
        <v>862853</v>
      </c>
      <c r="F53" s="582" t="s">
        <v>661</v>
      </c>
      <c r="G53" s="605">
        <v>647140</v>
      </c>
      <c r="H53" s="606" t="s">
        <v>892</v>
      </c>
      <c r="I53" s="600">
        <v>631947.12</v>
      </c>
      <c r="J53" s="612">
        <v>43281</v>
      </c>
    </row>
    <row r="54" spans="1:13" s="601" customFormat="1" ht="38.25">
      <c r="A54" s="611" t="s">
        <v>7</v>
      </c>
      <c r="B54" s="595">
        <v>2015</v>
      </c>
      <c r="C54" s="592" t="s">
        <v>1155</v>
      </c>
      <c r="D54" s="597" t="s">
        <v>895</v>
      </c>
      <c r="E54" s="604">
        <v>1369575</v>
      </c>
      <c r="F54" s="582" t="s">
        <v>449</v>
      </c>
      <c r="G54" s="605">
        <v>579074</v>
      </c>
      <c r="H54" s="606" t="s">
        <v>892</v>
      </c>
      <c r="I54" s="600">
        <v>282679.69</v>
      </c>
      <c r="J54" s="612">
        <v>43281</v>
      </c>
      <c r="K54" s="613"/>
    </row>
    <row r="55" spans="1:13" s="125" customFormat="1" ht="38.25">
      <c r="A55" s="276" t="s">
        <v>7</v>
      </c>
      <c r="B55" s="271">
        <v>2015</v>
      </c>
      <c r="C55" s="272" t="s">
        <v>450</v>
      </c>
      <c r="D55" s="268" t="s">
        <v>508</v>
      </c>
      <c r="E55" s="602">
        <v>933333</v>
      </c>
      <c r="F55" s="267" t="s">
        <v>662</v>
      </c>
      <c r="G55" s="603">
        <v>700000</v>
      </c>
      <c r="H55" s="271"/>
      <c r="I55" s="584">
        <v>487671</v>
      </c>
      <c r="J55" s="277">
        <v>44742</v>
      </c>
      <c r="K55" s="278"/>
      <c r="L55" s="279"/>
      <c r="M55" s="279"/>
    </row>
    <row r="56" spans="1:13" s="601" customFormat="1" ht="38.25">
      <c r="A56" s="611" t="s">
        <v>7</v>
      </c>
      <c r="B56" s="595">
        <v>2015</v>
      </c>
      <c r="C56" s="592" t="s">
        <v>451</v>
      </c>
      <c r="D56" s="597" t="s">
        <v>782</v>
      </c>
      <c r="E56" s="604">
        <v>75000</v>
      </c>
      <c r="F56" s="582" t="s">
        <v>452</v>
      </c>
      <c r="G56" s="605">
        <v>55000</v>
      </c>
      <c r="H56" s="595"/>
      <c r="I56" s="600">
        <v>55000</v>
      </c>
      <c r="J56" s="612">
        <v>42913</v>
      </c>
      <c r="K56" s="614"/>
      <c r="L56" s="614"/>
      <c r="M56" s="614"/>
    </row>
    <row r="57" spans="1:13" s="601" customFormat="1" ht="38.25">
      <c r="A57" s="611" t="s">
        <v>7</v>
      </c>
      <c r="B57" s="595">
        <v>2015</v>
      </c>
      <c r="C57" s="592" t="s">
        <v>1156</v>
      </c>
      <c r="D57" s="597" t="s">
        <v>783</v>
      </c>
      <c r="E57" s="604">
        <v>3740000</v>
      </c>
      <c r="F57" s="582" t="s">
        <v>663</v>
      </c>
      <c r="G57" s="605">
        <v>500000</v>
      </c>
      <c r="H57" s="606" t="s">
        <v>781</v>
      </c>
      <c r="I57" s="600">
        <v>500000</v>
      </c>
      <c r="J57" s="612">
        <v>42746</v>
      </c>
      <c r="K57" s="615" t="s">
        <v>482</v>
      </c>
    </row>
    <row r="58" spans="1:13" s="125" customFormat="1">
      <c r="A58" s="576"/>
      <c r="B58" s="616">
        <v>2014</v>
      </c>
      <c r="C58" s="608"/>
      <c r="D58" s="131"/>
      <c r="E58" s="132"/>
      <c r="F58" s="130"/>
      <c r="G58" s="133"/>
      <c r="H58" s="126"/>
      <c r="I58" s="126"/>
      <c r="J58" s="127" t="e">
        <f>SUM(#REF!)</f>
        <v>#REF!</v>
      </c>
    </row>
    <row r="59" spans="1:13" s="601" customFormat="1" ht="38.25">
      <c r="A59" s="611" t="s">
        <v>7</v>
      </c>
      <c r="B59" s="595">
        <v>2014</v>
      </c>
      <c r="C59" s="592" t="s">
        <v>453</v>
      </c>
      <c r="D59" s="597" t="s">
        <v>454</v>
      </c>
      <c r="E59" s="604">
        <v>3065000</v>
      </c>
      <c r="F59" s="582" t="s">
        <v>369</v>
      </c>
      <c r="G59" s="605">
        <v>782500</v>
      </c>
      <c r="H59" s="595"/>
      <c r="I59" s="600">
        <v>782500</v>
      </c>
      <c r="J59" s="612">
        <v>41760</v>
      </c>
      <c r="K59" s="617"/>
      <c r="L59" s="614"/>
      <c r="M59" s="614"/>
    </row>
    <row r="60" spans="1:13" s="601" customFormat="1" ht="38.25">
      <c r="A60" s="611" t="s">
        <v>7</v>
      </c>
      <c r="B60" s="595">
        <v>2014</v>
      </c>
      <c r="C60" s="592" t="s">
        <v>370</v>
      </c>
      <c r="D60" s="597" t="s">
        <v>664</v>
      </c>
      <c r="E60" s="604">
        <v>722275</v>
      </c>
      <c r="F60" s="582" t="s">
        <v>665</v>
      </c>
      <c r="G60" s="605">
        <v>260774</v>
      </c>
      <c r="H60" s="595"/>
      <c r="I60" s="600">
        <v>260774</v>
      </c>
      <c r="J60" s="585">
        <v>42551</v>
      </c>
      <c r="K60" s="614"/>
      <c r="L60" s="614"/>
      <c r="M60" s="614"/>
    </row>
    <row r="61" spans="1:13" s="125" customFormat="1" ht="38.25">
      <c r="A61" s="280" t="s">
        <v>7</v>
      </c>
      <c r="B61" s="271">
        <v>2014</v>
      </c>
      <c r="C61" s="272" t="s">
        <v>371</v>
      </c>
      <c r="D61" s="268" t="s">
        <v>455</v>
      </c>
      <c r="E61" s="602">
        <v>1604512</v>
      </c>
      <c r="F61" s="267" t="s">
        <v>666</v>
      </c>
      <c r="G61" s="603">
        <v>380265</v>
      </c>
      <c r="H61" s="271"/>
      <c r="I61" s="584">
        <v>89306</v>
      </c>
      <c r="J61" s="269">
        <v>44742</v>
      </c>
    </row>
    <row r="62" spans="1:13" s="125" customFormat="1" ht="38.25">
      <c r="A62" s="276" t="s">
        <v>7</v>
      </c>
      <c r="B62" s="271">
        <v>2014</v>
      </c>
      <c r="C62" s="272" t="s">
        <v>372</v>
      </c>
      <c r="D62" s="268" t="s">
        <v>667</v>
      </c>
      <c r="E62" s="602">
        <v>650000</v>
      </c>
      <c r="F62" s="267" t="s">
        <v>373</v>
      </c>
      <c r="G62" s="603">
        <v>487500</v>
      </c>
      <c r="H62" s="271"/>
      <c r="I62" s="584">
        <v>481876</v>
      </c>
      <c r="J62" s="269">
        <v>44742</v>
      </c>
    </row>
    <row r="63" spans="1:13" s="601" customFormat="1" ht="38.25">
      <c r="A63" s="611" t="s">
        <v>7</v>
      </c>
      <c r="B63" s="595">
        <v>2014</v>
      </c>
      <c r="C63" s="592" t="s">
        <v>374</v>
      </c>
      <c r="D63" s="597" t="s">
        <v>668</v>
      </c>
      <c r="E63" s="604">
        <v>1375694</v>
      </c>
      <c r="F63" s="582" t="s">
        <v>375</v>
      </c>
      <c r="G63" s="605">
        <v>775000</v>
      </c>
      <c r="H63" s="595"/>
      <c r="I63" s="600">
        <v>775000</v>
      </c>
      <c r="J63" s="585">
        <v>42551</v>
      </c>
    </row>
    <row r="64" spans="1:13" s="601" customFormat="1" ht="38.25">
      <c r="A64" s="611" t="s">
        <v>7</v>
      </c>
      <c r="B64" s="595">
        <v>2014</v>
      </c>
      <c r="C64" s="592" t="s">
        <v>376</v>
      </c>
      <c r="D64" s="597" t="s">
        <v>784</v>
      </c>
      <c r="E64" s="604">
        <v>1017000</v>
      </c>
      <c r="F64" s="582" t="s">
        <v>669</v>
      </c>
      <c r="G64" s="605">
        <v>318644</v>
      </c>
      <c r="H64" s="595"/>
      <c r="I64" s="600">
        <v>318644</v>
      </c>
      <c r="J64" s="585">
        <v>42878</v>
      </c>
      <c r="K64" s="617"/>
      <c r="L64" s="614"/>
      <c r="M64" s="614"/>
    </row>
    <row r="65" spans="1:13" s="601" customFormat="1" ht="38.25">
      <c r="A65" s="611" t="s">
        <v>7</v>
      </c>
      <c r="B65" s="595">
        <v>2014</v>
      </c>
      <c r="C65" s="592" t="s">
        <v>377</v>
      </c>
      <c r="D65" s="597" t="s">
        <v>670</v>
      </c>
      <c r="E65" s="604">
        <v>521479</v>
      </c>
      <c r="F65" s="582" t="s">
        <v>378</v>
      </c>
      <c r="G65" s="605">
        <v>371479</v>
      </c>
      <c r="H65" s="595"/>
      <c r="I65" s="600">
        <v>371479</v>
      </c>
      <c r="J65" s="585">
        <v>42551</v>
      </c>
      <c r="K65" s="617"/>
      <c r="L65" s="614"/>
      <c r="M65" s="614"/>
    </row>
    <row r="66" spans="1:13" s="601" customFormat="1" ht="38.25">
      <c r="A66" s="611" t="s">
        <v>7</v>
      </c>
      <c r="B66" s="595">
        <v>2014</v>
      </c>
      <c r="C66" s="592" t="s">
        <v>379</v>
      </c>
      <c r="D66" s="597" t="s">
        <v>954</v>
      </c>
      <c r="E66" s="604">
        <v>290000</v>
      </c>
      <c r="F66" s="582" t="s">
        <v>380</v>
      </c>
      <c r="G66" s="605">
        <v>92897</v>
      </c>
      <c r="H66" s="595"/>
      <c r="I66" s="600">
        <v>92879.59</v>
      </c>
      <c r="J66" s="585">
        <v>43676</v>
      </c>
      <c r="K66" s="617"/>
      <c r="L66" s="614"/>
      <c r="M66" s="614"/>
    </row>
    <row r="67" spans="1:13" s="125" customFormat="1">
      <c r="A67" s="576"/>
      <c r="B67" s="616">
        <v>2014</v>
      </c>
      <c r="C67" s="608"/>
      <c r="D67" s="131"/>
      <c r="E67" s="132"/>
      <c r="F67" s="130"/>
      <c r="G67" s="133"/>
      <c r="H67" s="126"/>
      <c r="I67" s="126"/>
      <c r="J67" s="127" t="e">
        <f>SUM(#REF!)</f>
        <v>#REF!</v>
      </c>
      <c r="K67" s="278"/>
      <c r="L67" s="279"/>
      <c r="M67" s="279"/>
    </row>
    <row r="68" spans="1:13" s="125" customFormat="1" ht="38.25">
      <c r="A68" s="276" t="s">
        <v>7</v>
      </c>
      <c r="B68" s="618">
        <v>2013</v>
      </c>
      <c r="C68" s="582" t="s">
        <v>94</v>
      </c>
      <c r="D68" s="597" t="s">
        <v>509</v>
      </c>
      <c r="E68" s="604">
        <v>125800</v>
      </c>
      <c r="F68" s="582" t="s">
        <v>671</v>
      </c>
      <c r="G68" s="605">
        <v>78000</v>
      </c>
      <c r="H68" s="619"/>
      <c r="I68" s="600">
        <v>78000</v>
      </c>
      <c r="J68" s="612">
        <v>42233</v>
      </c>
      <c r="K68" s="278"/>
      <c r="L68" s="279"/>
      <c r="M68" s="279"/>
    </row>
    <row r="69" spans="1:13" s="125" customFormat="1" ht="38.25">
      <c r="A69" s="276" t="s">
        <v>7</v>
      </c>
      <c r="B69" s="618">
        <v>2013</v>
      </c>
      <c r="C69" s="582" t="s">
        <v>73</v>
      </c>
      <c r="D69" s="597" t="s">
        <v>510</v>
      </c>
      <c r="E69" s="604">
        <v>535544</v>
      </c>
      <c r="F69" s="582" t="s">
        <v>87</v>
      </c>
      <c r="G69" s="605">
        <v>400000</v>
      </c>
      <c r="H69" s="619"/>
      <c r="I69" s="600">
        <v>400000</v>
      </c>
      <c r="J69" s="612">
        <v>42130</v>
      </c>
      <c r="K69" s="278"/>
      <c r="L69" s="279"/>
      <c r="M69" s="279"/>
    </row>
    <row r="70" spans="1:13" s="125" customFormat="1" ht="51">
      <c r="A70" s="276" t="s">
        <v>7</v>
      </c>
      <c r="B70" s="618">
        <v>2013</v>
      </c>
      <c r="C70" s="582" t="s">
        <v>95</v>
      </c>
      <c r="D70" s="597" t="s">
        <v>785</v>
      </c>
      <c r="E70" s="604">
        <v>1190931</v>
      </c>
      <c r="F70" s="582" t="s">
        <v>672</v>
      </c>
      <c r="G70" s="605">
        <v>700000</v>
      </c>
      <c r="H70" s="619"/>
      <c r="I70" s="604">
        <v>700000</v>
      </c>
      <c r="J70" s="585">
        <v>42978</v>
      </c>
      <c r="K70" s="278"/>
      <c r="L70" s="279"/>
      <c r="M70" s="279"/>
    </row>
    <row r="71" spans="1:13" s="125" customFormat="1" ht="38.25">
      <c r="A71" s="276" t="s">
        <v>7</v>
      </c>
      <c r="B71" s="618">
        <v>2013</v>
      </c>
      <c r="C71" s="582" t="s">
        <v>78</v>
      </c>
      <c r="D71" s="597" t="s">
        <v>655</v>
      </c>
      <c r="E71" s="604">
        <v>2100000</v>
      </c>
      <c r="F71" s="582" t="s">
        <v>673</v>
      </c>
      <c r="G71" s="605">
        <v>441000</v>
      </c>
      <c r="H71" s="619"/>
      <c r="I71" s="604">
        <v>441000</v>
      </c>
      <c r="J71" s="585">
        <v>42762</v>
      </c>
      <c r="K71" s="278"/>
      <c r="L71" s="279"/>
      <c r="M71" s="279"/>
    </row>
    <row r="72" spans="1:13" s="125" customFormat="1" ht="38.25">
      <c r="A72" s="276" t="s">
        <v>7</v>
      </c>
      <c r="B72" s="618">
        <v>2013</v>
      </c>
      <c r="C72" s="582" t="s">
        <v>74</v>
      </c>
      <c r="D72" s="597" t="s">
        <v>510</v>
      </c>
      <c r="E72" s="604">
        <v>227333</v>
      </c>
      <c r="F72" s="582" t="s">
        <v>88</v>
      </c>
      <c r="G72" s="605">
        <v>170500</v>
      </c>
      <c r="H72" s="619"/>
      <c r="I72" s="604">
        <v>170500</v>
      </c>
      <c r="J72" s="585">
        <v>42551</v>
      </c>
      <c r="K72" s="278"/>
      <c r="L72" s="279"/>
      <c r="M72" s="279"/>
    </row>
    <row r="73" spans="1:13" s="125" customFormat="1" ht="38.25">
      <c r="A73" s="276" t="s">
        <v>7</v>
      </c>
      <c r="B73" s="618">
        <v>2013</v>
      </c>
      <c r="C73" s="582" t="s">
        <v>75</v>
      </c>
      <c r="D73" s="597" t="s">
        <v>955</v>
      </c>
      <c r="E73" s="604">
        <v>984400</v>
      </c>
      <c r="F73" s="582" t="s">
        <v>89</v>
      </c>
      <c r="G73" s="605">
        <v>381100</v>
      </c>
      <c r="H73" s="619"/>
      <c r="I73" s="604">
        <v>381100</v>
      </c>
      <c r="J73" s="585">
        <v>43592</v>
      </c>
      <c r="K73" s="278"/>
      <c r="L73" s="279"/>
      <c r="M73" s="279"/>
    </row>
    <row r="74" spans="1:13" s="601" customFormat="1" ht="38.25">
      <c r="A74" s="611" t="s">
        <v>7</v>
      </c>
      <c r="B74" s="618">
        <v>2013</v>
      </c>
      <c r="C74" s="582" t="s">
        <v>76</v>
      </c>
      <c r="D74" s="597" t="s">
        <v>896</v>
      </c>
      <c r="E74" s="604">
        <v>1007592</v>
      </c>
      <c r="F74" s="582" t="s">
        <v>674</v>
      </c>
      <c r="G74" s="605">
        <v>755694</v>
      </c>
      <c r="H74" s="619"/>
      <c r="I74" s="604">
        <v>659506.71</v>
      </c>
      <c r="J74" s="585">
        <v>43281</v>
      </c>
      <c r="K74" s="617"/>
      <c r="L74" s="614"/>
      <c r="M74" s="614"/>
    </row>
    <row r="75" spans="1:13" s="601" customFormat="1" ht="38.25">
      <c r="A75" s="611" t="s">
        <v>7</v>
      </c>
      <c r="B75" s="618">
        <v>2013</v>
      </c>
      <c r="C75" s="582" t="s">
        <v>77</v>
      </c>
      <c r="D75" s="597" t="s">
        <v>786</v>
      </c>
      <c r="E75" s="604">
        <v>354000</v>
      </c>
      <c r="F75" s="582" t="s">
        <v>25</v>
      </c>
      <c r="G75" s="605">
        <v>204000</v>
      </c>
      <c r="H75" s="619"/>
      <c r="I75" s="604">
        <v>204000</v>
      </c>
      <c r="J75" s="585">
        <v>42842</v>
      </c>
      <c r="K75" s="617"/>
      <c r="L75" s="614"/>
      <c r="M75" s="614"/>
    </row>
    <row r="76" spans="1:13" s="601" customFormat="1">
      <c r="A76" s="126"/>
      <c r="B76" s="126"/>
      <c r="C76" s="126"/>
      <c r="D76" s="131"/>
      <c r="E76" s="132"/>
      <c r="F76" s="130"/>
      <c r="G76" s="133"/>
      <c r="H76" s="128"/>
      <c r="I76" s="126"/>
      <c r="J76" s="126"/>
    </row>
    <row r="77" spans="1:13" s="601" customFormat="1" ht="38.25">
      <c r="A77" s="611" t="s">
        <v>7</v>
      </c>
      <c r="B77" s="618">
        <v>2012</v>
      </c>
      <c r="C77" s="620" t="s">
        <v>91</v>
      </c>
      <c r="D77" s="597" t="s">
        <v>956</v>
      </c>
      <c r="E77" s="621">
        <v>506100</v>
      </c>
      <c r="F77" s="582" t="s">
        <v>675</v>
      </c>
      <c r="G77" s="622">
        <v>100000</v>
      </c>
      <c r="H77" s="619"/>
      <c r="I77" s="604">
        <v>100000</v>
      </c>
      <c r="J77" s="612">
        <v>43816</v>
      </c>
      <c r="K77" s="623" t="s">
        <v>482</v>
      </c>
      <c r="L77" s="614"/>
      <c r="M77" s="614"/>
    </row>
    <row r="78" spans="1:13" s="601" customFormat="1" ht="38.25">
      <c r="A78" s="611" t="s">
        <v>7</v>
      </c>
      <c r="B78" s="618">
        <v>2012</v>
      </c>
      <c r="C78" s="620" t="s">
        <v>897</v>
      </c>
      <c r="D78" s="597" t="s">
        <v>456</v>
      </c>
      <c r="E78" s="621">
        <v>80000</v>
      </c>
      <c r="F78" s="582" t="s">
        <v>48</v>
      </c>
      <c r="G78" s="622">
        <v>60000</v>
      </c>
      <c r="H78" s="624" t="s">
        <v>892</v>
      </c>
      <c r="I78" s="604">
        <v>25959.74</v>
      </c>
      <c r="J78" s="585">
        <v>43281</v>
      </c>
      <c r="K78" s="625"/>
      <c r="L78" s="625"/>
      <c r="M78" s="625"/>
    </row>
    <row r="79" spans="1:13" s="601" customFormat="1" ht="38.25">
      <c r="A79" s="611" t="s">
        <v>7</v>
      </c>
      <c r="B79" s="618">
        <v>2012</v>
      </c>
      <c r="C79" s="620" t="s">
        <v>49</v>
      </c>
      <c r="D79" s="597" t="s">
        <v>898</v>
      </c>
      <c r="E79" s="621">
        <v>562500</v>
      </c>
      <c r="F79" s="582" t="s">
        <v>511</v>
      </c>
      <c r="G79" s="622">
        <v>108500</v>
      </c>
      <c r="H79" s="619"/>
      <c r="I79" s="604">
        <v>108500</v>
      </c>
      <c r="J79" s="585">
        <v>43281</v>
      </c>
    </row>
    <row r="80" spans="1:13" s="601" customFormat="1" ht="51">
      <c r="A80" s="611" t="s">
        <v>7</v>
      </c>
      <c r="B80" s="618">
        <v>2012</v>
      </c>
      <c r="C80" s="620" t="s">
        <v>787</v>
      </c>
      <c r="D80" s="597" t="s">
        <v>381</v>
      </c>
      <c r="E80" s="621">
        <v>3612516</v>
      </c>
      <c r="F80" s="582" t="s">
        <v>676</v>
      </c>
      <c r="G80" s="622">
        <v>396516</v>
      </c>
      <c r="H80" s="624" t="s">
        <v>788</v>
      </c>
      <c r="I80" s="604" t="s">
        <v>46</v>
      </c>
      <c r="J80" s="612" t="s">
        <v>17</v>
      </c>
    </row>
    <row r="81" spans="1:11" s="601" customFormat="1" ht="38.25">
      <c r="A81" s="611" t="s">
        <v>7</v>
      </c>
      <c r="B81" s="618">
        <v>2012</v>
      </c>
      <c r="C81" s="620" t="s">
        <v>50</v>
      </c>
      <c r="D81" s="597" t="s">
        <v>512</v>
      </c>
      <c r="E81" s="621">
        <v>10891016</v>
      </c>
      <c r="F81" s="582" t="s">
        <v>677</v>
      </c>
      <c r="G81" s="622">
        <v>753750</v>
      </c>
      <c r="H81" s="619"/>
      <c r="I81" s="604">
        <v>753750</v>
      </c>
      <c r="J81" s="612">
        <v>42311</v>
      </c>
    </row>
    <row r="82" spans="1:11" s="601" customFormat="1" ht="38.25">
      <c r="A82" s="611" t="s">
        <v>7</v>
      </c>
      <c r="B82" s="618">
        <v>2012</v>
      </c>
      <c r="C82" s="620" t="s">
        <v>51</v>
      </c>
      <c r="D82" s="597" t="s">
        <v>382</v>
      </c>
      <c r="E82" s="621">
        <v>165500</v>
      </c>
      <c r="F82" s="582" t="s">
        <v>378</v>
      </c>
      <c r="G82" s="622">
        <v>115850</v>
      </c>
      <c r="H82" s="619"/>
      <c r="I82" s="604">
        <v>115850</v>
      </c>
      <c r="J82" s="612">
        <v>41555</v>
      </c>
    </row>
    <row r="83" spans="1:11" s="601" customFormat="1" ht="38.25">
      <c r="A83" s="611" t="s">
        <v>7</v>
      </c>
      <c r="B83" s="618">
        <v>2012</v>
      </c>
      <c r="C83" s="620" t="s">
        <v>789</v>
      </c>
      <c r="D83" s="597" t="s">
        <v>678</v>
      </c>
      <c r="E83" s="621">
        <v>586570</v>
      </c>
      <c r="F83" s="582" t="s">
        <v>52</v>
      </c>
      <c r="G83" s="622">
        <v>439920</v>
      </c>
      <c r="H83" s="624" t="s">
        <v>790</v>
      </c>
      <c r="I83" s="604">
        <v>439920</v>
      </c>
      <c r="J83" s="585">
        <v>42551</v>
      </c>
    </row>
    <row r="84" spans="1:11" s="601" customFormat="1" ht="38.25">
      <c r="A84" s="611" t="s">
        <v>7</v>
      </c>
      <c r="B84" s="618">
        <v>2012</v>
      </c>
      <c r="C84" s="620" t="s">
        <v>53</v>
      </c>
      <c r="D84" s="597" t="s">
        <v>513</v>
      </c>
      <c r="E84" s="621">
        <v>626349</v>
      </c>
      <c r="F84" s="582" t="s">
        <v>679</v>
      </c>
      <c r="G84" s="622">
        <v>211500</v>
      </c>
      <c r="H84" s="619"/>
      <c r="I84" s="604">
        <v>211500</v>
      </c>
      <c r="J84" s="612">
        <v>42550</v>
      </c>
      <c r="K84" s="601" t="s">
        <v>482</v>
      </c>
    </row>
    <row r="85" spans="1:11" s="601" customFormat="1" ht="38.25">
      <c r="A85" s="611" t="s">
        <v>7</v>
      </c>
      <c r="B85" s="618">
        <v>2012</v>
      </c>
      <c r="C85" s="620" t="s">
        <v>54</v>
      </c>
      <c r="D85" s="597" t="s">
        <v>456</v>
      </c>
      <c r="E85" s="621">
        <v>350000</v>
      </c>
      <c r="F85" s="582" t="s">
        <v>658</v>
      </c>
      <c r="G85" s="622">
        <v>262500</v>
      </c>
      <c r="H85" s="619"/>
      <c r="I85" s="604">
        <v>262500</v>
      </c>
      <c r="J85" s="612">
        <v>41988</v>
      </c>
    </row>
    <row r="86" spans="1:11" s="601" customFormat="1" ht="38.25">
      <c r="A86" s="611" t="s">
        <v>7</v>
      </c>
      <c r="B86" s="618">
        <v>2012</v>
      </c>
      <c r="C86" s="620" t="s">
        <v>55</v>
      </c>
      <c r="D86" s="597" t="s">
        <v>680</v>
      </c>
      <c r="E86" s="621">
        <v>2400000</v>
      </c>
      <c r="F86" s="582" t="s">
        <v>56</v>
      </c>
      <c r="G86" s="622">
        <v>181464</v>
      </c>
      <c r="H86" s="619"/>
      <c r="I86" s="604">
        <v>181464</v>
      </c>
      <c r="J86" s="585">
        <v>42551</v>
      </c>
    </row>
    <row r="87" spans="1:11" s="125" customFormat="1" ht="38.25">
      <c r="A87" s="276" t="s">
        <v>7</v>
      </c>
      <c r="B87" s="281">
        <v>2012</v>
      </c>
      <c r="C87" s="282" t="s">
        <v>57</v>
      </c>
      <c r="D87" s="268" t="s">
        <v>457</v>
      </c>
      <c r="E87" s="283">
        <v>880576</v>
      </c>
      <c r="F87" s="267" t="s">
        <v>681</v>
      </c>
      <c r="G87" s="284">
        <v>237245</v>
      </c>
      <c r="H87" s="626"/>
      <c r="I87" s="602">
        <v>226161</v>
      </c>
      <c r="J87" s="269">
        <v>44742</v>
      </c>
    </row>
    <row r="88" spans="1:11" s="601" customFormat="1" ht="38.25">
      <c r="A88" s="611" t="s">
        <v>7</v>
      </c>
      <c r="B88" s="618">
        <v>2012</v>
      </c>
      <c r="C88" s="620" t="s">
        <v>58</v>
      </c>
      <c r="D88" s="597" t="s">
        <v>514</v>
      </c>
      <c r="E88" s="621">
        <v>160000</v>
      </c>
      <c r="F88" s="582" t="s">
        <v>59</v>
      </c>
      <c r="G88" s="622">
        <v>120000</v>
      </c>
      <c r="H88" s="619"/>
      <c r="I88" s="604">
        <v>120000</v>
      </c>
      <c r="J88" s="612">
        <v>42067</v>
      </c>
    </row>
    <row r="89" spans="1:11" s="125" customFormat="1">
      <c r="A89" s="126"/>
      <c r="B89" s="126"/>
      <c r="C89" s="126"/>
      <c r="D89" s="131"/>
      <c r="E89" s="132"/>
      <c r="F89" s="130"/>
      <c r="G89" s="133"/>
      <c r="H89" s="128"/>
      <c r="I89" s="126"/>
      <c r="J89" s="126"/>
    </row>
    <row r="90" spans="1:11" s="125" customFormat="1" ht="38.25">
      <c r="A90" s="276" t="s">
        <v>7</v>
      </c>
      <c r="B90" s="618">
        <v>2010</v>
      </c>
      <c r="C90" s="582" t="s">
        <v>899</v>
      </c>
      <c r="D90" s="597" t="s">
        <v>682</v>
      </c>
      <c r="E90" s="604">
        <v>7245382</v>
      </c>
      <c r="F90" s="582" t="s">
        <v>39</v>
      </c>
      <c r="G90" s="605">
        <v>750000</v>
      </c>
      <c r="H90" s="627" t="s">
        <v>777</v>
      </c>
      <c r="I90" s="604">
        <v>750000</v>
      </c>
      <c r="J90" s="585">
        <v>42551</v>
      </c>
    </row>
    <row r="91" spans="1:11" s="125" customFormat="1" ht="38.25">
      <c r="A91" s="276" t="s">
        <v>7</v>
      </c>
      <c r="B91" s="618">
        <v>2010</v>
      </c>
      <c r="C91" s="582" t="s">
        <v>38</v>
      </c>
      <c r="D91" s="597" t="s">
        <v>383</v>
      </c>
      <c r="E91" s="604">
        <v>2658938</v>
      </c>
      <c r="F91" s="582" t="s">
        <v>683</v>
      </c>
      <c r="G91" s="605">
        <v>250000</v>
      </c>
      <c r="H91" s="619"/>
      <c r="I91" s="604">
        <v>250000</v>
      </c>
      <c r="J91" s="612">
        <v>41182</v>
      </c>
    </row>
    <row r="92" spans="1:11" s="125" customFormat="1" ht="38.25">
      <c r="A92" s="276" t="s">
        <v>7</v>
      </c>
      <c r="B92" s="618">
        <v>2010</v>
      </c>
      <c r="C92" s="582" t="s">
        <v>791</v>
      </c>
      <c r="D92" s="597" t="s">
        <v>83</v>
      </c>
      <c r="E92" s="604">
        <f>1426504.65+511493.03</f>
        <v>1937997.68</v>
      </c>
      <c r="F92" s="582" t="s">
        <v>684</v>
      </c>
      <c r="G92" s="605">
        <v>73474</v>
      </c>
      <c r="H92" s="624" t="s">
        <v>792</v>
      </c>
      <c r="I92" s="604">
        <v>73474</v>
      </c>
      <c r="J92" s="612">
        <v>42016</v>
      </c>
    </row>
    <row r="93" spans="1:11" s="125" customFormat="1" ht="38.25">
      <c r="A93" s="276" t="s">
        <v>7</v>
      </c>
      <c r="B93" s="618">
        <v>2010</v>
      </c>
      <c r="C93" s="582" t="s">
        <v>37</v>
      </c>
      <c r="D93" s="597" t="s">
        <v>93</v>
      </c>
      <c r="E93" s="604">
        <v>350000</v>
      </c>
      <c r="F93" s="582" t="s">
        <v>658</v>
      </c>
      <c r="G93" s="605">
        <v>262500</v>
      </c>
      <c r="H93" s="619"/>
      <c r="I93" s="604">
        <v>262500</v>
      </c>
      <c r="J93" s="612">
        <v>41246</v>
      </c>
    </row>
    <row r="94" spans="1:11" s="125" customFormat="1" ht="38.25">
      <c r="A94" s="276" t="s">
        <v>7</v>
      </c>
      <c r="B94" s="618">
        <v>2010</v>
      </c>
      <c r="C94" s="582" t="s">
        <v>793</v>
      </c>
      <c r="D94" s="597" t="s">
        <v>83</v>
      </c>
      <c r="E94" s="604">
        <v>375000</v>
      </c>
      <c r="F94" s="582" t="s">
        <v>36</v>
      </c>
      <c r="G94" s="605">
        <v>281000</v>
      </c>
      <c r="H94" s="624" t="s">
        <v>794</v>
      </c>
      <c r="I94" s="604">
        <v>180059.72</v>
      </c>
      <c r="J94" s="612">
        <v>41127</v>
      </c>
    </row>
    <row r="95" spans="1:11" s="125" customFormat="1" ht="38.25">
      <c r="A95" s="276" t="s">
        <v>7</v>
      </c>
      <c r="B95" s="618">
        <v>2010</v>
      </c>
      <c r="C95" s="582" t="s">
        <v>795</v>
      </c>
      <c r="D95" s="597" t="s">
        <v>384</v>
      </c>
      <c r="E95" s="604">
        <v>1600000</v>
      </c>
      <c r="F95" s="582" t="s">
        <v>35</v>
      </c>
      <c r="G95" s="605">
        <v>128000</v>
      </c>
      <c r="H95" s="624" t="s">
        <v>792</v>
      </c>
      <c r="I95" s="604">
        <v>128000</v>
      </c>
      <c r="J95" s="612">
        <v>41493</v>
      </c>
    </row>
    <row r="96" spans="1:11" s="125" customFormat="1" ht="38.25">
      <c r="A96" s="276" t="s">
        <v>7</v>
      </c>
      <c r="B96" s="618">
        <v>2010</v>
      </c>
      <c r="C96" s="582" t="s">
        <v>796</v>
      </c>
      <c r="D96" s="597" t="s">
        <v>386</v>
      </c>
      <c r="E96" s="604">
        <v>666667</v>
      </c>
      <c r="F96" s="582" t="s">
        <v>34</v>
      </c>
      <c r="G96" s="605">
        <v>500000</v>
      </c>
      <c r="H96" s="624" t="s">
        <v>797</v>
      </c>
      <c r="I96" s="604">
        <v>500000</v>
      </c>
      <c r="J96" s="612">
        <v>41148</v>
      </c>
    </row>
    <row r="97" spans="1:10" s="125" customFormat="1" ht="38.25">
      <c r="A97" s="276" t="s">
        <v>7</v>
      </c>
      <c r="B97" s="618">
        <v>2010</v>
      </c>
      <c r="C97" s="582" t="s">
        <v>798</v>
      </c>
      <c r="D97" s="597" t="s">
        <v>385</v>
      </c>
      <c r="E97" s="604">
        <v>1000000</v>
      </c>
      <c r="F97" s="582" t="s">
        <v>33</v>
      </c>
      <c r="G97" s="605">
        <v>750000</v>
      </c>
      <c r="H97" s="624" t="s">
        <v>797</v>
      </c>
      <c r="I97" s="604">
        <v>750000</v>
      </c>
      <c r="J97" s="612">
        <v>41379</v>
      </c>
    </row>
    <row r="98" spans="1:10" s="125" customFormat="1" ht="204">
      <c r="A98" s="276" t="s">
        <v>7</v>
      </c>
      <c r="B98" s="618">
        <v>2010</v>
      </c>
      <c r="C98" s="582" t="s">
        <v>799</v>
      </c>
      <c r="D98" s="597" t="s">
        <v>86</v>
      </c>
      <c r="E98" s="604">
        <v>6655696</v>
      </c>
      <c r="F98" s="582" t="s">
        <v>92</v>
      </c>
      <c r="G98" s="605">
        <v>484995</v>
      </c>
      <c r="H98" s="624" t="s">
        <v>792</v>
      </c>
      <c r="I98" s="604">
        <v>460745.25</v>
      </c>
      <c r="J98" s="612">
        <v>41144</v>
      </c>
    </row>
    <row r="99" spans="1:10" s="125" customFormat="1" ht="38.25">
      <c r="A99" s="276" t="s">
        <v>7</v>
      </c>
      <c r="B99" s="618">
        <v>2010</v>
      </c>
      <c r="C99" s="582" t="s">
        <v>32</v>
      </c>
      <c r="D99" s="597" t="s">
        <v>60</v>
      </c>
      <c r="E99" s="604">
        <v>1203795</v>
      </c>
      <c r="F99" s="582" t="s">
        <v>685</v>
      </c>
      <c r="G99" s="605">
        <v>525000</v>
      </c>
      <c r="H99" s="619"/>
      <c r="I99" s="604">
        <v>525000</v>
      </c>
      <c r="J99" s="612">
        <v>40378</v>
      </c>
    </row>
    <row r="100" spans="1:10" s="125" customFormat="1" ht="38.25">
      <c r="A100" s="276" t="s">
        <v>7</v>
      </c>
      <c r="B100" s="618">
        <v>2010</v>
      </c>
      <c r="C100" s="582" t="s">
        <v>800</v>
      </c>
      <c r="D100" s="597" t="s">
        <v>79</v>
      </c>
      <c r="E100" s="604">
        <v>143028</v>
      </c>
      <c r="F100" s="582" t="s">
        <v>31</v>
      </c>
      <c r="G100" s="605">
        <v>107271</v>
      </c>
      <c r="H100" s="624" t="s">
        <v>801</v>
      </c>
      <c r="I100" s="604">
        <v>107271</v>
      </c>
      <c r="J100" s="612">
        <v>41058</v>
      </c>
    </row>
    <row r="101" spans="1:10" s="125" customFormat="1" ht="38.25">
      <c r="A101" s="276" t="s">
        <v>7</v>
      </c>
      <c r="B101" s="618">
        <v>2010</v>
      </c>
      <c r="C101" s="582" t="s">
        <v>30</v>
      </c>
      <c r="D101" s="597" t="s">
        <v>80</v>
      </c>
      <c r="E101" s="604">
        <v>782722</v>
      </c>
      <c r="F101" s="582" t="s">
        <v>686</v>
      </c>
      <c r="G101" s="605">
        <v>300000</v>
      </c>
      <c r="H101" s="619"/>
      <c r="I101" s="604">
        <v>300000</v>
      </c>
      <c r="J101" s="612">
        <v>40973</v>
      </c>
    </row>
    <row r="102" spans="1:10" s="125" customFormat="1" ht="38.25">
      <c r="A102" s="276" t="s">
        <v>7</v>
      </c>
      <c r="B102" s="618">
        <v>2010</v>
      </c>
      <c r="C102" s="582" t="s">
        <v>458</v>
      </c>
      <c r="D102" s="597" t="s">
        <v>81</v>
      </c>
      <c r="E102" s="604">
        <v>105000</v>
      </c>
      <c r="F102" s="582" t="s">
        <v>687</v>
      </c>
      <c r="G102" s="605">
        <v>75000</v>
      </c>
      <c r="H102" s="619"/>
      <c r="I102" s="604">
        <v>75000</v>
      </c>
      <c r="J102" s="612">
        <v>41092</v>
      </c>
    </row>
    <row r="103" spans="1:10" s="125" customFormat="1">
      <c r="A103" s="126"/>
      <c r="B103" s="126"/>
      <c r="C103" s="126"/>
      <c r="D103" s="131"/>
      <c r="E103" s="132"/>
      <c r="F103" s="130"/>
      <c r="G103" s="133"/>
      <c r="H103" s="128"/>
      <c r="I103" s="126"/>
      <c r="J103" s="126"/>
    </row>
    <row r="104" spans="1:10" s="125" customFormat="1" ht="38.25">
      <c r="A104" s="276" t="s">
        <v>7</v>
      </c>
      <c r="B104" s="618">
        <v>2009</v>
      </c>
      <c r="C104" s="582" t="s">
        <v>802</v>
      </c>
      <c r="D104" s="597" t="s">
        <v>63</v>
      </c>
      <c r="E104" s="628">
        <v>133333</v>
      </c>
      <c r="F104" s="582" t="s">
        <v>29</v>
      </c>
      <c r="G104" s="605">
        <v>100000</v>
      </c>
      <c r="H104" s="624" t="s">
        <v>797</v>
      </c>
      <c r="I104" s="604">
        <v>100000</v>
      </c>
      <c r="J104" s="612">
        <v>43281</v>
      </c>
    </row>
    <row r="105" spans="1:10" s="125" customFormat="1" ht="38.25">
      <c r="A105" s="276" t="s">
        <v>7</v>
      </c>
      <c r="B105" s="618">
        <v>2009</v>
      </c>
      <c r="C105" s="582" t="s">
        <v>803</v>
      </c>
      <c r="D105" s="597" t="s">
        <v>61</v>
      </c>
      <c r="E105" s="628">
        <v>40000</v>
      </c>
      <c r="F105" s="582" t="s">
        <v>6</v>
      </c>
      <c r="G105" s="605">
        <v>30000</v>
      </c>
      <c r="H105" s="624" t="s">
        <v>797</v>
      </c>
      <c r="I105" s="604">
        <v>30000</v>
      </c>
      <c r="J105" s="629">
        <v>40441</v>
      </c>
    </row>
    <row r="106" spans="1:10" s="125" customFormat="1" ht="38.25">
      <c r="A106" s="276" t="s">
        <v>7</v>
      </c>
      <c r="B106" s="618">
        <v>2009</v>
      </c>
      <c r="C106" s="582" t="s">
        <v>804</v>
      </c>
      <c r="D106" s="597" t="s">
        <v>84</v>
      </c>
      <c r="E106" s="628">
        <v>653550</v>
      </c>
      <c r="F106" s="582" t="s">
        <v>688</v>
      </c>
      <c r="G106" s="605">
        <v>490162</v>
      </c>
      <c r="H106" s="624" t="s">
        <v>788</v>
      </c>
      <c r="I106" s="604">
        <v>408425.41</v>
      </c>
      <c r="J106" s="629">
        <v>41191</v>
      </c>
    </row>
    <row r="107" spans="1:10" s="125" customFormat="1" ht="38.25">
      <c r="A107" s="276" t="s">
        <v>7</v>
      </c>
      <c r="B107" s="618">
        <v>2009</v>
      </c>
      <c r="C107" s="582" t="s">
        <v>28</v>
      </c>
      <c r="D107" s="597" t="s">
        <v>386</v>
      </c>
      <c r="E107" s="628">
        <v>1476000</v>
      </c>
      <c r="F107" s="582" t="s">
        <v>6</v>
      </c>
      <c r="G107" s="605">
        <v>800000</v>
      </c>
      <c r="H107" s="619"/>
      <c r="I107" s="604">
        <v>800000</v>
      </c>
      <c r="J107" s="629">
        <v>41157</v>
      </c>
    </row>
    <row r="108" spans="1:10" s="125" customFormat="1" ht="38.25">
      <c r="A108" s="276" t="s">
        <v>7</v>
      </c>
      <c r="B108" s="618">
        <v>2009</v>
      </c>
      <c r="C108" s="582" t="s">
        <v>805</v>
      </c>
      <c r="D108" s="597" t="s">
        <v>62</v>
      </c>
      <c r="E108" s="628">
        <v>133334</v>
      </c>
      <c r="F108" s="582" t="s">
        <v>6</v>
      </c>
      <c r="G108" s="605">
        <v>100000</v>
      </c>
      <c r="H108" s="624" t="s">
        <v>797</v>
      </c>
      <c r="I108" s="604">
        <v>100000</v>
      </c>
      <c r="J108" s="629">
        <v>40763</v>
      </c>
    </row>
    <row r="109" spans="1:10" s="125" customFormat="1" ht="38.25">
      <c r="A109" s="276" t="s">
        <v>7</v>
      </c>
      <c r="B109" s="618">
        <v>2009</v>
      </c>
      <c r="C109" s="582" t="s">
        <v>27</v>
      </c>
      <c r="D109" s="597" t="s">
        <v>63</v>
      </c>
      <c r="E109" s="628">
        <v>469000</v>
      </c>
      <c r="F109" s="582" t="s">
        <v>689</v>
      </c>
      <c r="G109" s="605">
        <v>351750</v>
      </c>
      <c r="H109" s="619"/>
      <c r="I109" s="604">
        <v>351750</v>
      </c>
      <c r="J109" s="629">
        <v>40294</v>
      </c>
    </row>
    <row r="110" spans="1:10" s="125" customFormat="1" ht="38.25">
      <c r="A110" s="276" t="s">
        <v>7</v>
      </c>
      <c r="B110" s="618">
        <v>2009</v>
      </c>
      <c r="C110" s="582" t="s">
        <v>806</v>
      </c>
      <c r="D110" s="597" t="s">
        <v>387</v>
      </c>
      <c r="E110" s="628">
        <v>1000000</v>
      </c>
      <c r="F110" s="582" t="s">
        <v>690</v>
      </c>
      <c r="G110" s="605">
        <v>750000</v>
      </c>
      <c r="H110" s="624" t="s">
        <v>797</v>
      </c>
      <c r="I110" s="604">
        <v>750000</v>
      </c>
      <c r="J110" s="629">
        <v>41379</v>
      </c>
    </row>
    <row r="111" spans="1:10" s="125" customFormat="1" ht="38.25">
      <c r="A111" s="276" t="s">
        <v>7</v>
      </c>
      <c r="B111" s="281">
        <v>2009</v>
      </c>
      <c r="C111" s="267" t="s">
        <v>807</v>
      </c>
      <c r="D111" s="268" t="s">
        <v>90</v>
      </c>
      <c r="E111" s="285">
        <v>71000</v>
      </c>
      <c r="F111" s="267" t="s">
        <v>10</v>
      </c>
      <c r="G111" s="603">
        <v>40000</v>
      </c>
      <c r="H111" s="630" t="s">
        <v>788</v>
      </c>
      <c r="I111" s="602" t="s">
        <v>46</v>
      </c>
      <c r="J111" s="286" t="s">
        <v>17</v>
      </c>
    </row>
    <row r="112" spans="1:10" s="125" customFormat="1" ht="38.25">
      <c r="A112" s="276" t="s">
        <v>7</v>
      </c>
      <c r="B112" s="281">
        <v>2009</v>
      </c>
      <c r="C112" s="267" t="s">
        <v>808</v>
      </c>
      <c r="D112" s="268" t="s">
        <v>26</v>
      </c>
      <c r="E112" s="285">
        <v>133333</v>
      </c>
      <c r="F112" s="267" t="s">
        <v>6</v>
      </c>
      <c r="G112" s="603">
        <v>100000</v>
      </c>
      <c r="H112" s="630" t="s">
        <v>797</v>
      </c>
      <c r="I112" s="602">
        <v>0</v>
      </c>
      <c r="J112" s="277">
        <v>44377</v>
      </c>
    </row>
    <row r="113" spans="1:11" s="125" customFormat="1" ht="38.25">
      <c r="A113" s="276" t="s">
        <v>7</v>
      </c>
      <c r="B113" s="618">
        <v>2009</v>
      </c>
      <c r="C113" s="582" t="s">
        <v>809</v>
      </c>
      <c r="D113" s="597" t="s">
        <v>900</v>
      </c>
      <c r="E113" s="628">
        <v>133333</v>
      </c>
      <c r="F113" s="582" t="s">
        <v>691</v>
      </c>
      <c r="G113" s="605">
        <v>100000</v>
      </c>
      <c r="H113" s="624" t="s">
        <v>797</v>
      </c>
      <c r="I113" s="604">
        <v>100000</v>
      </c>
      <c r="J113" s="612">
        <v>43281</v>
      </c>
    </row>
    <row r="114" spans="1:11" s="125" customFormat="1" ht="38.25">
      <c r="A114" s="276" t="s">
        <v>7</v>
      </c>
      <c r="B114" s="618">
        <v>2009</v>
      </c>
      <c r="C114" s="582" t="s">
        <v>24</v>
      </c>
      <c r="D114" s="597" t="s">
        <v>64</v>
      </c>
      <c r="E114" s="628">
        <v>443750</v>
      </c>
      <c r="F114" s="582" t="s">
        <v>692</v>
      </c>
      <c r="G114" s="605">
        <v>138088</v>
      </c>
      <c r="H114" s="619"/>
      <c r="I114" s="604">
        <v>138088</v>
      </c>
      <c r="J114" s="629">
        <v>40469</v>
      </c>
    </row>
    <row r="115" spans="1:11" s="125" customFormat="1">
      <c r="A115" s="129"/>
      <c r="B115" s="130"/>
      <c r="C115" s="130"/>
      <c r="D115" s="131"/>
      <c r="E115" s="132"/>
      <c r="F115" s="130"/>
      <c r="G115" s="133"/>
      <c r="H115" s="134"/>
      <c r="I115" s="135"/>
      <c r="J115" s="136"/>
    </row>
    <row r="116" spans="1:11" s="125" customFormat="1" ht="38.25">
      <c r="A116" s="276" t="s">
        <v>7</v>
      </c>
      <c r="B116" s="618">
        <v>2008</v>
      </c>
      <c r="C116" s="582" t="s">
        <v>23</v>
      </c>
      <c r="D116" s="597" t="s">
        <v>388</v>
      </c>
      <c r="E116" s="628">
        <v>3415960</v>
      </c>
      <c r="F116" s="582" t="s">
        <v>693</v>
      </c>
      <c r="G116" s="605">
        <v>565960</v>
      </c>
      <c r="H116" s="619"/>
      <c r="I116" s="604">
        <v>565960</v>
      </c>
      <c r="J116" s="629">
        <v>41121</v>
      </c>
    </row>
    <row r="117" spans="1:11" s="125" customFormat="1" ht="38.25">
      <c r="A117" s="276" t="s">
        <v>7</v>
      </c>
      <c r="B117" s="618">
        <v>2008</v>
      </c>
      <c r="C117" s="582" t="s">
        <v>810</v>
      </c>
      <c r="D117" s="597" t="s">
        <v>61</v>
      </c>
      <c r="E117" s="628">
        <v>40000</v>
      </c>
      <c r="F117" s="582" t="s">
        <v>22</v>
      </c>
      <c r="G117" s="605">
        <v>30000</v>
      </c>
      <c r="H117" s="624" t="s">
        <v>797</v>
      </c>
      <c r="I117" s="604">
        <v>30000</v>
      </c>
      <c r="J117" s="629">
        <v>40441</v>
      </c>
    </row>
    <row r="118" spans="1:11" s="125" customFormat="1" ht="38.25">
      <c r="A118" s="276" t="s">
        <v>7</v>
      </c>
      <c r="B118" s="618">
        <v>2008</v>
      </c>
      <c r="C118" s="582" t="s">
        <v>811</v>
      </c>
      <c r="D118" s="597" t="s">
        <v>82</v>
      </c>
      <c r="E118" s="628">
        <v>266667</v>
      </c>
      <c r="F118" s="582" t="s">
        <v>6</v>
      </c>
      <c r="G118" s="605">
        <v>200000</v>
      </c>
      <c r="H118" s="624" t="s">
        <v>797</v>
      </c>
      <c r="I118" s="604">
        <v>200000</v>
      </c>
      <c r="J118" s="629">
        <v>41058</v>
      </c>
    </row>
    <row r="119" spans="1:11" s="125" customFormat="1" ht="38.25">
      <c r="A119" s="276" t="s">
        <v>7</v>
      </c>
      <c r="B119" s="618">
        <v>2008</v>
      </c>
      <c r="C119" s="582" t="s">
        <v>21</v>
      </c>
      <c r="D119" s="597" t="s">
        <v>459</v>
      </c>
      <c r="E119" s="628">
        <v>1937254</v>
      </c>
      <c r="F119" s="582" t="s">
        <v>6</v>
      </c>
      <c r="G119" s="605">
        <v>100000</v>
      </c>
      <c r="H119" s="619"/>
      <c r="I119" s="604">
        <v>100000</v>
      </c>
      <c r="J119" s="629">
        <v>41638</v>
      </c>
    </row>
    <row r="120" spans="1:11" s="125" customFormat="1" ht="38.25">
      <c r="A120" s="276" t="s">
        <v>7</v>
      </c>
      <c r="B120" s="618">
        <v>2008</v>
      </c>
      <c r="C120" s="582" t="s">
        <v>812</v>
      </c>
      <c r="D120" s="597" t="s">
        <v>901</v>
      </c>
      <c r="E120" s="628">
        <v>246667</v>
      </c>
      <c r="F120" s="582" t="s">
        <v>6</v>
      </c>
      <c r="G120" s="605">
        <v>185000</v>
      </c>
      <c r="H120" s="624" t="s">
        <v>797</v>
      </c>
      <c r="I120" s="604">
        <v>182908</v>
      </c>
      <c r="J120" s="612">
        <v>43281</v>
      </c>
    </row>
    <row r="121" spans="1:11" s="125" customFormat="1" ht="25.5">
      <c r="A121" s="276" t="s">
        <v>7</v>
      </c>
      <c r="B121" s="618">
        <v>2008</v>
      </c>
      <c r="C121" s="582" t="s">
        <v>20</v>
      </c>
      <c r="D121" s="597" t="s">
        <v>694</v>
      </c>
      <c r="E121" s="628">
        <v>66667</v>
      </c>
      <c r="F121" s="582" t="s">
        <v>6</v>
      </c>
      <c r="G121" s="605">
        <v>50000</v>
      </c>
      <c r="H121" s="619"/>
      <c r="I121" s="604">
        <v>50000</v>
      </c>
      <c r="J121" s="629">
        <v>40735</v>
      </c>
    </row>
    <row r="122" spans="1:11" s="125" customFormat="1" ht="38.25">
      <c r="A122" s="276" t="s">
        <v>7</v>
      </c>
      <c r="B122" s="618">
        <v>2008</v>
      </c>
      <c r="C122" s="582" t="s">
        <v>19</v>
      </c>
      <c r="D122" s="597" t="s">
        <v>65</v>
      </c>
      <c r="E122" s="628">
        <v>549605</v>
      </c>
      <c r="F122" s="582" t="s">
        <v>6</v>
      </c>
      <c r="G122" s="605">
        <v>69300</v>
      </c>
      <c r="H122" s="619"/>
      <c r="I122" s="604">
        <v>69300</v>
      </c>
      <c r="J122" s="629">
        <v>40763</v>
      </c>
    </row>
    <row r="123" spans="1:11" s="125" customFormat="1" ht="51">
      <c r="A123" s="276" t="s">
        <v>7</v>
      </c>
      <c r="B123" s="281">
        <v>2008</v>
      </c>
      <c r="C123" s="267" t="s">
        <v>813</v>
      </c>
      <c r="D123" s="268" t="s">
        <v>18</v>
      </c>
      <c r="E123" s="285">
        <v>1227779</v>
      </c>
      <c r="F123" s="267" t="s">
        <v>6</v>
      </c>
      <c r="G123" s="603">
        <v>799740</v>
      </c>
      <c r="H123" s="630" t="s">
        <v>792</v>
      </c>
      <c r="I123" s="602" t="s">
        <v>46</v>
      </c>
      <c r="J123" s="286" t="s">
        <v>17</v>
      </c>
    </row>
    <row r="124" spans="1:11" s="125" customFormat="1">
      <c r="A124" s="129"/>
      <c r="B124" s="130"/>
      <c r="C124" s="130"/>
      <c r="D124" s="131"/>
      <c r="E124" s="132"/>
      <c r="F124" s="130"/>
      <c r="G124" s="133"/>
      <c r="H124" s="134"/>
      <c r="I124" s="631">
        <v>0</v>
      </c>
      <c r="J124" s="136"/>
    </row>
    <row r="125" spans="1:11" s="125" customFormat="1" ht="38.25">
      <c r="A125" s="276" t="s">
        <v>9</v>
      </c>
      <c r="B125" s="618">
        <v>2007</v>
      </c>
      <c r="C125" s="582" t="s">
        <v>16</v>
      </c>
      <c r="D125" s="597" t="s">
        <v>389</v>
      </c>
      <c r="E125" s="628">
        <v>1334331</v>
      </c>
      <c r="F125" s="582" t="s">
        <v>695</v>
      </c>
      <c r="G125" s="605">
        <v>690000</v>
      </c>
      <c r="H125" s="619"/>
      <c r="I125" s="604">
        <v>690000</v>
      </c>
      <c r="J125" s="629">
        <v>41059</v>
      </c>
      <c r="K125" s="210" t="s">
        <v>482</v>
      </c>
    </row>
    <row r="126" spans="1:11" s="125" customFormat="1" ht="38.25">
      <c r="A126" s="276" t="s">
        <v>9</v>
      </c>
      <c r="B126" s="618">
        <v>2007</v>
      </c>
      <c r="C126" s="582" t="s">
        <v>15</v>
      </c>
      <c r="D126" s="597" t="s">
        <v>66</v>
      </c>
      <c r="E126" s="628">
        <v>336250</v>
      </c>
      <c r="F126" s="582" t="s">
        <v>14</v>
      </c>
      <c r="G126" s="605">
        <v>252187</v>
      </c>
      <c r="H126" s="619"/>
      <c r="I126" s="604">
        <v>252187</v>
      </c>
      <c r="J126" s="629">
        <v>40637</v>
      </c>
    </row>
    <row r="127" spans="1:11" s="125" customFormat="1" ht="38.25">
      <c r="A127" s="276" t="s">
        <v>9</v>
      </c>
      <c r="B127" s="618">
        <v>2007</v>
      </c>
      <c r="C127" s="582" t="s">
        <v>13</v>
      </c>
      <c r="D127" s="597" t="s">
        <v>460</v>
      </c>
      <c r="E127" s="628">
        <v>536540</v>
      </c>
      <c r="F127" s="582" t="s">
        <v>696</v>
      </c>
      <c r="G127" s="605">
        <v>402405</v>
      </c>
      <c r="H127" s="619"/>
      <c r="I127" s="604">
        <v>402405</v>
      </c>
      <c r="J127" s="629">
        <v>41900</v>
      </c>
    </row>
    <row r="128" spans="1:11" s="125" customFormat="1" ht="38.25">
      <c r="A128" s="276" t="s">
        <v>9</v>
      </c>
      <c r="B128" s="618">
        <v>2007</v>
      </c>
      <c r="C128" s="582" t="s">
        <v>1157</v>
      </c>
      <c r="D128" s="597" t="s">
        <v>902</v>
      </c>
      <c r="E128" s="628">
        <v>200000</v>
      </c>
      <c r="F128" s="582" t="s">
        <v>697</v>
      </c>
      <c r="G128" s="605">
        <v>150000</v>
      </c>
      <c r="H128" s="624" t="s">
        <v>892</v>
      </c>
      <c r="I128" s="604">
        <v>129112.3</v>
      </c>
      <c r="J128" s="612">
        <v>43281</v>
      </c>
    </row>
    <row r="129" spans="1:10" s="125" customFormat="1" ht="38.25">
      <c r="A129" s="276" t="s">
        <v>9</v>
      </c>
      <c r="B129" s="618">
        <v>2007</v>
      </c>
      <c r="C129" s="582" t="s">
        <v>11</v>
      </c>
      <c r="D129" s="597" t="s">
        <v>67</v>
      </c>
      <c r="E129" s="628">
        <v>142500</v>
      </c>
      <c r="F129" s="582" t="s">
        <v>698</v>
      </c>
      <c r="G129" s="605">
        <v>106875</v>
      </c>
      <c r="H129" s="619"/>
      <c r="I129" s="604">
        <v>106875</v>
      </c>
      <c r="J129" s="629">
        <v>40252</v>
      </c>
    </row>
    <row r="130" spans="1:10" s="125" customFormat="1" ht="38.25">
      <c r="A130" s="276" t="s">
        <v>9</v>
      </c>
      <c r="B130" s="618">
        <v>2007</v>
      </c>
      <c r="C130" s="582" t="s">
        <v>814</v>
      </c>
      <c r="D130" s="597" t="s">
        <v>815</v>
      </c>
      <c r="E130" s="628">
        <v>480000</v>
      </c>
      <c r="F130" s="582" t="s">
        <v>699</v>
      </c>
      <c r="G130" s="605">
        <v>360000</v>
      </c>
      <c r="H130" s="624" t="s">
        <v>777</v>
      </c>
      <c r="I130" s="604">
        <v>357491.87</v>
      </c>
      <c r="J130" s="612">
        <v>42773</v>
      </c>
    </row>
    <row r="131" spans="1:10" s="125" customFormat="1" ht="38.25">
      <c r="A131" s="276" t="s">
        <v>9</v>
      </c>
      <c r="B131" s="618">
        <v>2007</v>
      </c>
      <c r="C131" s="582" t="s">
        <v>816</v>
      </c>
      <c r="D131" s="597" t="s">
        <v>700</v>
      </c>
      <c r="E131" s="628">
        <v>52420</v>
      </c>
      <c r="F131" s="582" t="s">
        <v>10</v>
      </c>
      <c r="G131" s="605">
        <v>39315</v>
      </c>
      <c r="H131" s="624" t="s">
        <v>790</v>
      </c>
      <c r="I131" s="604">
        <v>39315</v>
      </c>
      <c r="J131" s="612">
        <v>42551</v>
      </c>
    </row>
    <row r="132" spans="1:10" s="125" customFormat="1" ht="51">
      <c r="A132" s="276" t="s">
        <v>9</v>
      </c>
      <c r="B132" s="618">
        <v>2007</v>
      </c>
      <c r="C132" s="582" t="s">
        <v>817</v>
      </c>
      <c r="D132" s="597" t="s">
        <v>85</v>
      </c>
      <c r="E132" s="628">
        <v>266667</v>
      </c>
      <c r="F132" s="582" t="s">
        <v>6</v>
      </c>
      <c r="G132" s="605">
        <v>200000</v>
      </c>
      <c r="H132" s="624" t="s">
        <v>797</v>
      </c>
      <c r="I132" s="604">
        <v>196072.35</v>
      </c>
      <c r="J132" s="629">
        <v>40259</v>
      </c>
    </row>
    <row r="133" spans="1:10">
      <c r="A133" s="129"/>
      <c r="B133" s="130"/>
      <c r="C133" s="130"/>
      <c r="D133" s="131"/>
      <c r="E133" s="132"/>
      <c r="F133" s="130"/>
      <c r="G133" s="133"/>
      <c r="H133" s="134"/>
      <c r="I133" s="135"/>
      <c r="J133" s="136"/>
    </row>
    <row r="134" spans="1:10" ht="38.25">
      <c r="A134" s="276" t="s">
        <v>7</v>
      </c>
      <c r="B134" s="618">
        <v>2006</v>
      </c>
      <c r="C134" s="582" t="s">
        <v>461</v>
      </c>
      <c r="D134" s="597" t="s">
        <v>68</v>
      </c>
      <c r="E134" s="628">
        <v>1660250</v>
      </c>
      <c r="F134" s="582" t="s">
        <v>701</v>
      </c>
      <c r="G134" s="605">
        <v>250000</v>
      </c>
      <c r="H134" s="619"/>
      <c r="I134" s="604">
        <v>250000</v>
      </c>
      <c r="J134" s="629">
        <v>40365</v>
      </c>
    </row>
    <row r="135" spans="1:10" ht="38.25">
      <c r="A135" s="276" t="s">
        <v>7</v>
      </c>
      <c r="B135" s="618">
        <v>2006</v>
      </c>
      <c r="C135" s="582" t="s">
        <v>462</v>
      </c>
      <c r="D135" s="597" t="s">
        <v>69</v>
      </c>
      <c r="E135" s="628">
        <v>1027760</v>
      </c>
      <c r="F135" s="582" t="s">
        <v>702</v>
      </c>
      <c r="G135" s="605">
        <v>150000</v>
      </c>
      <c r="H135" s="619"/>
      <c r="I135" s="604">
        <v>150000</v>
      </c>
      <c r="J135" s="629">
        <v>39356</v>
      </c>
    </row>
    <row r="136" spans="1:10" ht="76.5">
      <c r="A136" s="276" t="s">
        <v>7</v>
      </c>
      <c r="B136" s="618">
        <v>2006</v>
      </c>
      <c r="C136" s="582" t="s">
        <v>463</v>
      </c>
      <c r="D136" s="597" t="s">
        <v>703</v>
      </c>
      <c r="E136" s="628">
        <v>437216</v>
      </c>
      <c r="F136" s="582" t="s">
        <v>8</v>
      </c>
      <c r="G136" s="605">
        <v>327912</v>
      </c>
      <c r="H136" s="619"/>
      <c r="I136" s="604">
        <v>327912</v>
      </c>
      <c r="J136" s="629">
        <v>39569</v>
      </c>
    </row>
    <row r="137" spans="1:10" ht="38.25">
      <c r="A137" s="276" t="s">
        <v>7</v>
      </c>
      <c r="B137" s="618">
        <v>2006</v>
      </c>
      <c r="C137" s="582" t="s">
        <v>464</v>
      </c>
      <c r="D137" s="597" t="s">
        <v>70</v>
      </c>
      <c r="E137" s="628">
        <v>1406960</v>
      </c>
      <c r="F137" s="582" t="s">
        <v>704</v>
      </c>
      <c r="G137" s="605">
        <v>346739</v>
      </c>
      <c r="H137" s="619"/>
      <c r="I137" s="604">
        <v>346739</v>
      </c>
      <c r="J137" s="629">
        <v>40350</v>
      </c>
    </row>
    <row r="138" spans="1:10" ht="38.25">
      <c r="A138" s="276" t="s">
        <v>7</v>
      </c>
      <c r="B138" s="618">
        <v>2006</v>
      </c>
      <c r="C138" s="582" t="s">
        <v>465</v>
      </c>
      <c r="D138" s="597" t="s">
        <v>69</v>
      </c>
      <c r="E138" s="628">
        <v>71167</v>
      </c>
      <c r="F138" s="582" t="s">
        <v>6</v>
      </c>
      <c r="G138" s="605">
        <v>50000</v>
      </c>
      <c r="H138" s="619"/>
      <c r="I138" s="604">
        <v>50000</v>
      </c>
      <c r="J138" s="629">
        <v>39577</v>
      </c>
    </row>
    <row r="139" spans="1:10">
      <c r="A139" s="137"/>
      <c r="B139" s="137"/>
      <c r="C139" s="137"/>
      <c r="D139" s="131"/>
      <c r="E139" s="132"/>
      <c r="F139" s="130"/>
      <c r="G139" s="133"/>
      <c r="H139" s="5"/>
      <c r="I139" s="138"/>
      <c r="J139" s="7"/>
    </row>
    <row r="140" spans="1:10">
      <c r="G140" s="4"/>
      <c r="H140" s="3"/>
      <c r="I140" s="2"/>
    </row>
    <row r="141" spans="1:10">
      <c r="A141" s="637" t="s">
        <v>390</v>
      </c>
      <c r="B141" s="637"/>
      <c r="C141" s="637"/>
      <c r="D141" s="637"/>
      <c r="E141" s="637"/>
      <c r="F141" s="637"/>
      <c r="G141" s="637"/>
      <c r="H141" s="637"/>
      <c r="I141" s="637"/>
      <c r="J141" s="637"/>
    </row>
    <row r="142" spans="1:10">
      <c r="A142" s="637"/>
      <c r="B142" s="637"/>
      <c r="C142" s="637"/>
      <c r="D142" s="637"/>
      <c r="E142" s="637"/>
      <c r="F142" s="637"/>
      <c r="G142" s="637"/>
      <c r="H142" s="637"/>
      <c r="I142" s="637"/>
      <c r="J142" s="637"/>
    </row>
    <row r="143" spans="1:10">
      <c r="A143" s="575"/>
      <c r="B143" s="575"/>
      <c r="C143" s="575"/>
      <c r="D143" s="575"/>
      <c r="E143" s="575"/>
      <c r="F143" s="575"/>
      <c r="G143" s="575"/>
      <c r="I143" s="575"/>
      <c r="J143" s="575"/>
    </row>
    <row r="144" spans="1:10">
      <c r="A144" s="637" t="s">
        <v>903</v>
      </c>
      <c r="B144" s="637"/>
      <c r="C144" s="637"/>
      <c r="D144" s="637"/>
      <c r="E144" s="637"/>
      <c r="F144" s="637"/>
      <c r="G144" s="637"/>
      <c r="H144" s="637"/>
      <c r="I144" s="637"/>
      <c r="J144" s="637"/>
    </row>
    <row r="145" spans="1:10">
      <c r="A145" s="637" t="s">
        <v>904</v>
      </c>
      <c r="B145" s="637"/>
      <c r="C145" s="637"/>
      <c r="D145" s="637"/>
      <c r="E145" s="637"/>
      <c r="F145" s="637"/>
      <c r="G145" s="637"/>
      <c r="H145" s="637"/>
      <c r="I145" s="637"/>
      <c r="J145" s="637"/>
    </row>
    <row r="146" spans="1:10">
      <c r="A146" s="637" t="s">
        <v>818</v>
      </c>
      <c r="B146" s="637"/>
      <c r="C146" s="637"/>
      <c r="D146" s="637"/>
      <c r="E146" s="637"/>
      <c r="F146" s="637"/>
      <c r="G146" s="637"/>
      <c r="H146" s="637"/>
      <c r="I146" s="637"/>
      <c r="J146" s="637"/>
    </row>
    <row r="147" spans="1:10">
      <c r="A147" s="637" t="s">
        <v>819</v>
      </c>
      <c r="B147" s="637"/>
      <c r="C147" s="637"/>
      <c r="D147" s="637"/>
      <c r="E147" s="637"/>
      <c r="F147" s="637"/>
      <c r="G147" s="637"/>
      <c r="H147" s="637"/>
      <c r="I147" s="637"/>
      <c r="J147" s="637"/>
    </row>
    <row r="148" spans="1:10">
      <c r="A148" s="101" t="s">
        <v>820</v>
      </c>
      <c r="B148" s="575"/>
      <c r="C148" s="575"/>
      <c r="D148" s="575"/>
      <c r="E148" s="575"/>
      <c r="F148" s="575"/>
      <c r="G148" s="575"/>
      <c r="I148" s="575"/>
      <c r="J148" s="575"/>
    </row>
    <row r="149" spans="1:10">
      <c r="A149" s="101" t="s">
        <v>905</v>
      </c>
      <c r="B149" s="575"/>
      <c r="C149" s="575"/>
      <c r="D149" s="575"/>
      <c r="E149" s="575"/>
      <c r="F149" s="575"/>
      <c r="G149" s="575"/>
      <c r="I149" s="575"/>
      <c r="J149" s="575"/>
    </row>
    <row r="150" spans="1:10">
      <c r="A150" s="101" t="s">
        <v>821</v>
      </c>
      <c r="B150" s="575"/>
      <c r="C150" s="575"/>
      <c r="D150" s="575"/>
      <c r="E150" s="575"/>
      <c r="F150" s="575"/>
      <c r="G150" s="575"/>
      <c r="I150" s="575"/>
      <c r="J150" s="575"/>
    </row>
    <row r="151" spans="1:10">
      <c r="A151" s="101" t="s">
        <v>906</v>
      </c>
      <c r="B151" s="575"/>
      <c r="C151" s="575"/>
      <c r="D151" s="575"/>
      <c r="E151" s="575"/>
      <c r="F151" s="575"/>
      <c r="G151" s="575"/>
      <c r="I151" s="575"/>
      <c r="J151" s="575"/>
    </row>
    <row r="152" spans="1:10">
      <c r="A152" s="101" t="s">
        <v>907</v>
      </c>
      <c r="B152" s="575"/>
      <c r="C152" s="575"/>
      <c r="D152" s="575"/>
      <c r="E152" s="575"/>
      <c r="F152" s="575"/>
      <c r="G152" s="575"/>
      <c r="I152" s="575"/>
      <c r="J152" s="575"/>
    </row>
    <row r="153" spans="1:10">
      <c r="A153" s="101" t="s">
        <v>1017</v>
      </c>
      <c r="B153" s="575"/>
      <c r="C153" s="575"/>
      <c r="D153" s="575"/>
      <c r="E153" s="575"/>
      <c r="F153" s="575"/>
      <c r="G153" s="575"/>
      <c r="I153" s="575"/>
      <c r="J153" s="575"/>
    </row>
    <row r="154" spans="1:10">
      <c r="A154" s="575"/>
      <c r="B154" s="575"/>
      <c r="C154" s="575"/>
      <c r="D154" s="575"/>
      <c r="E154" s="575"/>
      <c r="F154" s="575"/>
      <c r="G154" s="575"/>
      <c r="I154" s="575"/>
      <c r="J154" s="575"/>
    </row>
    <row r="155" spans="1:10">
      <c r="A155" s="637" t="s">
        <v>5</v>
      </c>
      <c r="B155" s="637"/>
      <c r="C155" s="637"/>
      <c r="D155" s="637"/>
      <c r="E155" s="637"/>
      <c r="F155" s="637"/>
      <c r="G155" s="637"/>
      <c r="H155" s="637"/>
      <c r="I155" s="637"/>
      <c r="J155" s="637"/>
    </row>
    <row r="156" spans="1:10">
      <c r="A156" s="637" t="s">
        <v>4</v>
      </c>
      <c r="B156" s="637"/>
      <c r="C156" s="637"/>
      <c r="D156" s="637"/>
      <c r="E156" s="637"/>
      <c r="F156" s="637"/>
      <c r="G156" s="637"/>
      <c r="H156" s="637"/>
      <c r="I156" s="637"/>
      <c r="J156" s="637"/>
    </row>
    <row r="157" spans="1:10">
      <c r="A157" s="637" t="s">
        <v>391</v>
      </c>
      <c r="B157" s="637"/>
      <c r="C157" s="637"/>
      <c r="D157" s="637"/>
      <c r="E157" s="637"/>
      <c r="F157" s="637"/>
      <c r="G157" s="637"/>
      <c r="H157" s="637"/>
      <c r="I157" s="637"/>
      <c r="J157" s="637"/>
    </row>
    <row r="158" spans="1:10" ht="12.75" customHeight="1">
      <c r="A158" s="637" t="s">
        <v>3</v>
      </c>
      <c r="B158" s="637"/>
      <c r="C158" s="637"/>
      <c r="D158" s="637"/>
      <c r="E158" s="637"/>
      <c r="F158" s="637"/>
      <c r="G158" s="637"/>
      <c r="H158" s="637"/>
      <c r="I158" s="637"/>
      <c r="J158" s="637"/>
    </row>
    <row r="159" spans="1:10">
      <c r="A159" s="637" t="s">
        <v>2</v>
      </c>
      <c r="B159" s="637"/>
      <c r="C159" s="637"/>
      <c r="D159" s="637"/>
      <c r="E159" s="637"/>
      <c r="F159" s="637"/>
      <c r="G159" s="637"/>
      <c r="H159" s="637"/>
      <c r="I159" s="637"/>
      <c r="J159" s="637"/>
    </row>
    <row r="160" spans="1:10">
      <c r="A160" s="637" t="s">
        <v>392</v>
      </c>
      <c r="B160" s="637"/>
      <c r="C160" s="637"/>
    </row>
    <row r="161" spans="1:10">
      <c r="A161" s="637" t="s">
        <v>71</v>
      </c>
      <c r="B161" s="637"/>
      <c r="C161" s="637"/>
      <c r="D161" s="637"/>
      <c r="E161" s="637"/>
      <c r="F161" s="637"/>
    </row>
    <row r="162" spans="1:10">
      <c r="A162" s="637" t="s">
        <v>72</v>
      </c>
      <c r="B162" s="637"/>
      <c r="C162" s="637"/>
      <c r="D162" s="637"/>
      <c r="E162" s="637"/>
      <c r="F162" s="637"/>
      <c r="G162" s="637"/>
      <c r="H162" s="637"/>
      <c r="I162" s="637"/>
      <c r="J162" s="637"/>
    </row>
    <row r="163" spans="1:10">
      <c r="A163" s="637" t="s">
        <v>393</v>
      </c>
      <c r="B163" s="637"/>
      <c r="C163" s="637"/>
      <c r="D163" s="637"/>
      <c r="E163" s="637"/>
      <c r="F163" s="637"/>
      <c r="G163" s="637"/>
      <c r="H163" s="637"/>
      <c r="I163" s="637"/>
      <c r="J163" s="637"/>
    </row>
    <row r="164" spans="1:10">
      <c r="A164" s="637" t="s">
        <v>466</v>
      </c>
      <c r="B164" s="637"/>
      <c r="C164" s="637"/>
      <c r="D164" s="637"/>
      <c r="E164" s="637"/>
      <c r="F164" s="637"/>
      <c r="G164" s="637"/>
      <c r="H164" s="637"/>
      <c r="I164" s="637"/>
      <c r="J164" s="637"/>
    </row>
    <row r="165" spans="1:10">
      <c r="A165" s="637" t="s">
        <v>515</v>
      </c>
      <c r="B165" s="637"/>
      <c r="C165" s="637"/>
      <c r="D165" s="637"/>
      <c r="E165" s="637"/>
      <c r="F165" s="637"/>
      <c r="G165" s="637"/>
      <c r="H165" s="637"/>
      <c r="I165" s="637"/>
      <c r="J165" s="637"/>
    </row>
    <row r="166" spans="1:10">
      <c r="A166" s="637" t="s">
        <v>705</v>
      </c>
      <c r="B166" s="637"/>
      <c r="C166" s="637"/>
      <c r="D166" s="637"/>
      <c r="E166" s="637"/>
      <c r="F166" s="637"/>
      <c r="G166" s="637"/>
      <c r="H166" s="637"/>
      <c r="I166" s="637"/>
      <c r="J166" s="637"/>
    </row>
    <row r="167" spans="1:10">
      <c r="A167" s="641" t="s">
        <v>822</v>
      </c>
      <c r="B167" s="641"/>
      <c r="C167" s="641"/>
      <c r="D167" s="641"/>
      <c r="E167" s="641"/>
      <c r="F167" s="641"/>
      <c r="G167" s="641"/>
      <c r="H167" s="641"/>
      <c r="I167" s="641"/>
      <c r="J167" s="641"/>
    </row>
    <row r="168" spans="1:10">
      <c r="A168" s="637" t="s">
        <v>908</v>
      </c>
      <c r="B168" s="637"/>
      <c r="C168" s="637"/>
      <c r="D168" s="637"/>
      <c r="E168" s="637"/>
      <c r="F168" s="637"/>
      <c r="G168" s="637"/>
      <c r="H168" s="637"/>
      <c r="I168" s="637"/>
      <c r="J168" s="637"/>
    </row>
    <row r="169" spans="1:10">
      <c r="A169" s="637" t="s">
        <v>957</v>
      </c>
      <c r="B169" s="637"/>
      <c r="C169" s="637"/>
      <c r="D169" s="637"/>
      <c r="E169" s="637"/>
      <c r="F169" s="637"/>
      <c r="G169" s="637"/>
      <c r="H169" s="637"/>
      <c r="I169" s="637"/>
      <c r="J169" s="637"/>
    </row>
    <row r="170" spans="1:10">
      <c r="A170" s="637" t="s">
        <v>1018</v>
      </c>
      <c r="B170" s="637"/>
      <c r="C170" s="637"/>
      <c r="D170" s="637"/>
      <c r="E170" s="637"/>
      <c r="F170" s="637"/>
      <c r="G170" s="637"/>
      <c r="H170" s="637"/>
      <c r="I170" s="637"/>
      <c r="J170" s="637"/>
    </row>
    <row r="171" spans="1:10" ht="13.15" customHeight="1">
      <c r="A171" s="61" t="s">
        <v>1158</v>
      </c>
    </row>
  </sheetData>
  <mergeCells count="23">
    <mergeCell ref="A166:J166"/>
    <mergeCell ref="A167:J167"/>
    <mergeCell ref="A168:J168"/>
    <mergeCell ref="A169:J169"/>
    <mergeCell ref="A170:J170"/>
    <mergeCell ref="A1:J1"/>
    <mergeCell ref="G2:H2"/>
    <mergeCell ref="A141:J142"/>
    <mergeCell ref="A144:J144"/>
    <mergeCell ref="A145:J145"/>
    <mergeCell ref="A146:J146"/>
    <mergeCell ref="A147:J147"/>
    <mergeCell ref="A157:J157"/>
    <mergeCell ref="A155:J155"/>
    <mergeCell ref="A156:J156"/>
    <mergeCell ref="A163:J163"/>
    <mergeCell ref="A164:J164"/>
    <mergeCell ref="A165:J165"/>
    <mergeCell ref="A158:J158"/>
    <mergeCell ref="A159:J159"/>
    <mergeCell ref="A162:J162"/>
    <mergeCell ref="A160:C160"/>
    <mergeCell ref="A161:F161"/>
  </mergeCells>
  <printOptions horizontalCentered="1" verticalCentered="1"/>
  <pageMargins left="0.7" right="0.7" top="0.75" bottom="0.75" header="0.3" footer="0.3"/>
  <pageSetup paperSize="5" scale="7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12"/>
  <sheetViews>
    <sheetView zoomScale="80" zoomScaleNormal="80" workbookViewId="0">
      <selection sqref="A1:I1"/>
    </sheetView>
  </sheetViews>
  <sheetFormatPr defaultRowHeight="12.75"/>
  <cols>
    <col min="1" max="1" width="44.28515625" customWidth="1"/>
    <col min="2" max="2" width="45.28515625" customWidth="1"/>
    <col min="3" max="3" width="15.7109375" customWidth="1"/>
    <col min="4" max="4" width="15.140625" bestFit="1" customWidth="1"/>
    <col min="5" max="5" width="17.28515625" customWidth="1"/>
    <col min="6" max="6" width="15.140625" style="259" bestFit="1" customWidth="1"/>
    <col min="7" max="7" width="16" style="259" customWidth="1"/>
    <col min="8" max="8" width="26.85546875" style="259" customWidth="1"/>
    <col min="9" max="9" width="26" style="259" customWidth="1"/>
    <col min="253" max="253" width="22" customWidth="1"/>
    <col min="254" max="254" width="17.140625" customWidth="1"/>
    <col min="255" max="255" width="15.7109375" customWidth="1"/>
    <col min="256" max="256" width="12.7109375" customWidth="1"/>
    <col min="257" max="257" width="17.28515625" customWidth="1"/>
    <col min="258" max="258" width="12.7109375" customWidth="1"/>
    <col min="259" max="259" width="16" customWidth="1"/>
    <col min="260" max="260" width="15.28515625" customWidth="1"/>
    <col min="261" max="261" width="13.140625" customWidth="1"/>
    <col min="509" max="509" width="22" customWidth="1"/>
    <col min="510" max="510" width="17.140625" customWidth="1"/>
    <col min="511" max="511" width="15.7109375" customWidth="1"/>
    <col min="512" max="512" width="12.7109375" customWidth="1"/>
    <col min="513" max="513" width="17.28515625" customWidth="1"/>
    <col min="514" max="514" width="12.7109375" customWidth="1"/>
    <col min="515" max="515" width="16" customWidth="1"/>
    <col min="516" max="516" width="15.28515625" customWidth="1"/>
    <col min="517" max="517" width="13.140625" customWidth="1"/>
    <col min="765" max="765" width="22" customWidth="1"/>
    <col min="766" max="766" width="17.140625" customWidth="1"/>
    <col min="767" max="767" width="15.7109375" customWidth="1"/>
    <col min="768" max="768" width="12.7109375" customWidth="1"/>
    <col min="769" max="769" width="17.28515625" customWidth="1"/>
    <col min="770" max="770" width="12.7109375" customWidth="1"/>
    <col min="771" max="771" width="16" customWidth="1"/>
    <col min="772" max="772" width="15.28515625" customWidth="1"/>
    <col min="773" max="773" width="13.140625" customWidth="1"/>
    <col min="1021" max="1021" width="22" customWidth="1"/>
    <col min="1022" max="1022" width="17.140625" customWidth="1"/>
    <col min="1023" max="1023" width="15.7109375" customWidth="1"/>
    <col min="1024" max="1024" width="12.7109375" customWidth="1"/>
    <col min="1025" max="1025" width="17.28515625" customWidth="1"/>
    <col min="1026" max="1026" width="12.7109375" customWidth="1"/>
    <col min="1027" max="1027" width="16" customWidth="1"/>
    <col min="1028" max="1028" width="15.28515625" customWidth="1"/>
    <col min="1029" max="1029" width="13.140625" customWidth="1"/>
    <col min="1277" max="1277" width="22" customWidth="1"/>
    <col min="1278" max="1278" width="17.140625" customWidth="1"/>
    <col min="1279" max="1279" width="15.7109375" customWidth="1"/>
    <col min="1280" max="1280" width="12.7109375" customWidth="1"/>
    <col min="1281" max="1281" width="17.28515625" customWidth="1"/>
    <col min="1282" max="1282" width="12.7109375" customWidth="1"/>
    <col min="1283" max="1283" width="16" customWidth="1"/>
    <col min="1284" max="1284" width="15.28515625" customWidth="1"/>
    <col min="1285" max="1285" width="13.140625" customWidth="1"/>
    <col min="1533" max="1533" width="22" customWidth="1"/>
    <col min="1534" max="1534" width="17.140625" customWidth="1"/>
    <col min="1535" max="1535" width="15.7109375" customWidth="1"/>
    <col min="1536" max="1536" width="12.7109375" customWidth="1"/>
    <col min="1537" max="1537" width="17.28515625" customWidth="1"/>
    <col min="1538" max="1538" width="12.7109375" customWidth="1"/>
    <col min="1539" max="1539" width="16" customWidth="1"/>
    <col min="1540" max="1540" width="15.28515625" customWidth="1"/>
    <col min="1541" max="1541" width="13.140625" customWidth="1"/>
    <col min="1789" max="1789" width="22" customWidth="1"/>
    <col min="1790" max="1790" width="17.140625" customWidth="1"/>
    <col min="1791" max="1791" width="15.7109375" customWidth="1"/>
    <col min="1792" max="1792" width="12.7109375" customWidth="1"/>
    <col min="1793" max="1793" width="17.28515625" customWidth="1"/>
    <col min="1794" max="1794" width="12.7109375" customWidth="1"/>
    <col min="1795" max="1795" width="16" customWidth="1"/>
    <col min="1796" max="1796" width="15.28515625" customWidth="1"/>
    <col min="1797" max="1797" width="13.140625" customWidth="1"/>
    <col min="2045" max="2045" width="22" customWidth="1"/>
    <col min="2046" max="2046" width="17.140625" customWidth="1"/>
    <col min="2047" max="2047" width="15.7109375" customWidth="1"/>
    <col min="2048" max="2048" width="12.7109375" customWidth="1"/>
    <col min="2049" max="2049" width="17.28515625" customWidth="1"/>
    <col min="2050" max="2050" width="12.7109375" customWidth="1"/>
    <col min="2051" max="2051" width="16" customWidth="1"/>
    <col min="2052" max="2052" width="15.28515625" customWidth="1"/>
    <col min="2053" max="2053" width="13.140625" customWidth="1"/>
    <col min="2301" max="2301" width="22" customWidth="1"/>
    <col min="2302" max="2302" width="17.140625" customWidth="1"/>
    <col min="2303" max="2303" width="15.7109375" customWidth="1"/>
    <col min="2304" max="2304" width="12.7109375" customWidth="1"/>
    <col min="2305" max="2305" width="17.28515625" customWidth="1"/>
    <col min="2306" max="2306" width="12.7109375" customWidth="1"/>
    <col min="2307" max="2307" width="16" customWidth="1"/>
    <col min="2308" max="2308" width="15.28515625" customWidth="1"/>
    <col min="2309" max="2309" width="13.140625" customWidth="1"/>
    <col min="2557" max="2557" width="22" customWidth="1"/>
    <col min="2558" max="2558" width="17.140625" customWidth="1"/>
    <col min="2559" max="2559" width="15.7109375" customWidth="1"/>
    <col min="2560" max="2560" width="12.7109375" customWidth="1"/>
    <col min="2561" max="2561" width="17.28515625" customWidth="1"/>
    <col min="2562" max="2562" width="12.7109375" customWidth="1"/>
    <col min="2563" max="2563" width="16" customWidth="1"/>
    <col min="2564" max="2564" width="15.28515625" customWidth="1"/>
    <col min="2565" max="2565" width="13.140625" customWidth="1"/>
    <col min="2813" max="2813" width="22" customWidth="1"/>
    <col min="2814" max="2814" width="17.140625" customWidth="1"/>
    <col min="2815" max="2815" width="15.7109375" customWidth="1"/>
    <col min="2816" max="2816" width="12.7109375" customWidth="1"/>
    <col min="2817" max="2817" width="17.28515625" customWidth="1"/>
    <col min="2818" max="2818" width="12.7109375" customWidth="1"/>
    <col min="2819" max="2819" width="16" customWidth="1"/>
    <col min="2820" max="2820" width="15.28515625" customWidth="1"/>
    <col min="2821" max="2821" width="13.140625" customWidth="1"/>
    <col min="3069" max="3069" width="22" customWidth="1"/>
    <col min="3070" max="3070" width="17.140625" customWidth="1"/>
    <col min="3071" max="3071" width="15.7109375" customWidth="1"/>
    <col min="3072" max="3072" width="12.7109375" customWidth="1"/>
    <col min="3073" max="3073" width="17.28515625" customWidth="1"/>
    <col min="3074" max="3074" width="12.7109375" customWidth="1"/>
    <col min="3075" max="3075" width="16" customWidth="1"/>
    <col min="3076" max="3076" width="15.28515625" customWidth="1"/>
    <col min="3077" max="3077" width="13.140625" customWidth="1"/>
    <col min="3325" max="3325" width="22" customWidth="1"/>
    <col min="3326" max="3326" width="17.140625" customWidth="1"/>
    <col min="3327" max="3327" width="15.7109375" customWidth="1"/>
    <col min="3328" max="3328" width="12.7109375" customWidth="1"/>
    <col min="3329" max="3329" width="17.28515625" customWidth="1"/>
    <col min="3330" max="3330" width="12.7109375" customWidth="1"/>
    <col min="3331" max="3331" width="16" customWidth="1"/>
    <col min="3332" max="3332" width="15.28515625" customWidth="1"/>
    <col min="3333" max="3333" width="13.140625" customWidth="1"/>
    <col min="3581" max="3581" width="22" customWidth="1"/>
    <col min="3582" max="3582" width="17.140625" customWidth="1"/>
    <col min="3583" max="3583" width="15.7109375" customWidth="1"/>
    <col min="3584" max="3584" width="12.7109375" customWidth="1"/>
    <col min="3585" max="3585" width="17.28515625" customWidth="1"/>
    <col min="3586" max="3586" width="12.7109375" customWidth="1"/>
    <col min="3587" max="3587" width="16" customWidth="1"/>
    <col min="3588" max="3588" width="15.28515625" customWidth="1"/>
    <col min="3589" max="3589" width="13.140625" customWidth="1"/>
    <col min="3837" max="3837" width="22" customWidth="1"/>
    <col min="3838" max="3838" width="17.140625" customWidth="1"/>
    <col min="3839" max="3839" width="15.7109375" customWidth="1"/>
    <col min="3840" max="3840" width="12.7109375" customWidth="1"/>
    <col min="3841" max="3841" width="17.28515625" customWidth="1"/>
    <col min="3842" max="3842" width="12.7109375" customWidth="1"/>
    <col min="3843" max="3843" width="16" customWidth="1"/>
    <col min="3844" max="3844" width="15.28515625" customWidth="1"/>
    <col min="3845" max="3845" width="13.140625" customWidth="1"/>
    <col min="4093" max="4093" width="22" customWidth="1"/>
    <col min="4094" max="4094" width="17.140625" customWidth="1"/>
    <col min="4095" max="4095" width="15.7109375" customWidth="1"/>
    <col min="4096" max="4096" width="12.7109375" customWidth="1"/>
    <col min="4097" max="4097" width="17.28515625" customWidth="1"/>
    <col min="4098" max="4098" width="12.7109375" customWidth="1"/>
    <col min="4099" max="4099" width="16" customWidth="1"/>
    <col min="4100" max="4100" width="15.28515625" customWidth="1"/>
    <col min="4101" max="4101" width="13.140625" customWidth="1"/>
    <col min="4349" max="4349" width="22" customWidth="1"/>
    <col min="4350" max="4350" width="17.140625" customWidth="1"/>
    <col min="4351" max="4351" width="15.7109375" customWidth="1"/>
    <col min="4352" max="4352" width="12.7109375" customWidth="1"/>
    <col min="4353" max="4353" width="17.28515625" customWidth="1"/>
    <col min="4354" max="4354" width="12.7109375" customWidth="1"/>
    <col min="4355" max="4355" width="16" customWidth="1"/>
    <col min="4356" max="4356" width="15.28515625" customWidth="1"/>
    <col min="4357" max="4357" width="13.140625" customWidth="1"/>
    <col min="4605" max="4605" width="22" customWidth="1"/>
    <col min="4606" max="4606" width="17.140625" customWidth="1"/>
    <col min="4607" max="4607" width="15.7109375" customWidth="1"/>
    <col min="4608" max="4608" width="12.7109375" customWidth="1"/>
    <col min="4609" max="4609" width="17.28515625" customWidth="1"/>
    <col min="4610" max="4610" width="12.7109375" customWidth="1"/>
    <col min="4611" max="4611" width="16" customWidth="1"/>
    <col min="4612" max="4612" width="15.28515625" customWidth="1"/>
    <col min="4613" max="4613" width="13.140625" customWidth="1"/>
    <col min="4861" max="4861" width="22" customWidth="1"/>
    <col min="4862" max="4862" width="17.140625" customWidth="1"/>
    <col min="4863" max="4863" width="15.7109375" customWidth="1"/>
    <col min="4864" max="4864" width="12.7109375" customWidth="1"/>
    <col min="4865" max="4865" width="17.28515625" customWidth="1"/>
    <col min="4866" max="4866" width="12.7109375" customWidth="1"/>
    <col min="4867" max="4867" width="16" customWidth="1"/>
    <col min="4868" max="4868" width="15.28515625" customWidth="1"/>
    <col min="4869" max="4869" width="13.140625" customWidth="1"/>
    <col min="5117" max="5117" width="22" customWidth="1"/>
    <col min="5118" max="5118" width="17.140625" customWidth="1"/>
    <col min="5119" max="5119" width="15.7109375" customWidth="1"/>
    <col min="5120" max="5120" width="12.7109375" customWidth="1"/>
    <col min="5121" max="5121" width="17.28515625" customWidth="1"/>
    <col min="5122" max="5122" width="12.7109375" customWidth="1"/>
    <col min="5123" max="5123" width="16" customWidth="1"/>
    <col min="5124" max="5124" width="15.28515625" customWidth="1"/>
    <col min="5125" max="5125" width="13.140625" customWidth="1"/>
    <col min="5373" max="5373" width="22" customWidth="1"/>
    <col min="5374" max="5374" width="17.140625" customWidth="1"/>
    <col min="5375" max="5375" width="15.7109375" customWidth="1"/>
    <col min="5376" max="5376" width="12.7109375" customWidth="1"/>
    <col min="5377" max="5377" width="17.28515625" customWidth="1"/>
    <col min="5378" max="5378" width="12.7109375" customWidth="1"/>
    <col min="5379" max="5379" width="16" customWidth="1"/>
    <col min="5380" max="5380" width="15.28515625" customWidth="1"/>
    <col min="5381" max="5381" width="13.140625" customWidth="1"/>
    <col min="5629" max="5629" width="22" customWidth="1"/>
    <col min="5630" max="5630" width="17.140625" customWidth="1"/>
    <col min="5631" max="5631" width="15.7109375" customWidth="1"/>
    <col min="5632" max="5632" width="12.7109375" customWidth="1"/>
    <col min="5633" max="5633" width="17.28515625" customWidth="1"/>
    <col min="5634" max="5634" width="12.7109375" customWidth="1"/>
    <col min="5635" max="5635" width="16" customWidth="1"/>
    <col min="5636" max="5636" width="15.28515625" customWidth="1"/>
    <col min="5637" max="5637" width="13.140625" customWidth="1"/>
    <col min="5885" max="5885" width="22" customWidth="1"/>
    <col min="5886" max="5886" width="17.140625" customWidth="1"/>
    <col min="5887" max="5887" width="15.7109375" customWidth="1"/>
    <col min="5888" max="5888" width="12.7109375" customWidth="1"/>
    <col min="5889" max="5889" width="17.28515625" customWidth="1"/>
    <col min="5890" max="5890" width="12.7109375" customWidth="1"/>
    <col min="5891" max="5891" width="16" customWidth="1"/>
    <col min="5892" max="5892" width="15.28515625" customWidth="1"/>
    <col min="5893" max="5893" width="13.140625" customWidth="1"/>
    <col min="6141" max="6141" width="22" customWidth="1"/>
    <col min="6142" max="6142" width="17.140625" customWidth="1"/>
    <col min="6143" max="6143" width="15.7109375" customWidth="1"/>
    <col min="6144" max="6144" width="12.7109375" customWidth="1"/>
    <col min="6145" max="6145" width="17.28515625" customWidth="1"/>
    <col min="6146" max="6146" width="12.7109375" customWidth="1"/>
    <col min="6147" max="6147" width="16" customWidth="1"/>
    <col min="6148" max="6148" width="15.28515625" customWidth="1"/>
    <col min="6149" max="6149" width="13.140625" customWidth="1"/>
    <col min="6397" max="6397" width="22" customWidth="1"/>
    <col min="6398" max="6398" width="17.140625" customWidth="1"/>
    <col min="6399" max="6399" width="15.7109375" customWidth="1"/>
    <col min="6400" max="6400" width="12.7109375" customWidth="1"/>
    <col min="6401" max="6401" width="17.28515625" customWidth="1"/>
    <col min="6402" max="6402" width="12.7109375" customWidth="1"/>
    <col min="6403" max="6403" width="16" customWidth="1"/>
    <col min="6404" max="6404" width="15.28515625" customWidth="1"/>
    <col min="6405" max="6405" width="13.140625" customWidth="1"/>
    <col min="6653" max="6653" width="22" customWidth="1"/>
    <col min="6654" max="6654" width="17.140625" customWidth="1"/>
    <col min="6655" max="6655" width="15.7109375" customWidth="1"/>
    <col min="6656" max="6656" width="12.7109375" customWidth="1"/>
    <col min="6657" max="6657" width="17.28515625" customWidth="1"/>
    <col min="6658" max="6658" width="12.7109375" customWidth="1"/>
    <col min="6659" max="6659" width="16" customWidth="1"/>
    <col min="6660" max="6660" width="15.28515625" customWidth="1"/>
    <col min="6661" max="6661" width="13.140625" customWidth="1"/>
    <col min="6909" max="6909" width="22" customWidth="1"/>
    <col min="6910" max="6910" width="17.140625" customWidth="1"/>
    <col min="6911" max="6911" width="15.7109375" customWidth="1"/>
    <col min="6912" max="6912" width="12.7109375" customWidth="1"/>
    <col min="6913" max="6913" width="17.28515625" customWidth="1"/>
    <col min="6914" max="6914" width="12.7109375" customWidth="1"/>
    <col min="6915" max="6915" width="16" customWidth="1"/>
    <col min="6916" max="6916" width="15.28515625" customWidth="1"/>
    <col min="6917" max="6917" width="13.140625" customWidth="1"/>
    <col min="7165" max="7165" width="22" customWidth="1"/>
    <col min="7166" max="7166" width="17.140625" customWidth="1"/>
    <col min="7167" max="7167" width="15.7109375" customWidth="1"/>
    <col min="7168" max="7168" width="12.7109375" customWidth="1"/>
    <col min="7169" max="7169" width="17.28515625" customWidth="1"/>
    <col min="7170" max="7170" width="12.7109375" customWidth="1"/>
    <col min="7171" max="7171" width="16" customWidth="1"/>
    <col min="7172" max="7172" width="15.28515625" customWidth="1"/>
    <col min="7173" max="7173" width="13.140625" customWidth="1"/>
    <col min="7421" max="7421" width="22" customWidth="1"/>
    <col min="7422" max="7422" width="17.140625" customWidth="1"/>
    <col min="7423" max="7423" width="15.7109375" customWidth="1"/>
    <col min="7424" max="7424" width="12.7109375" customWidth="1"/>
    <col min="7425" max="7425" width="17.28515625" customWidth="1"/>
    <col min="7426" max="7426" width="12.7109375" customWidth="1"/>
    <col min="7427" max="7427" width="16" customWidth="1"/>
    <col min="7428" max="7428" width="15.28515625" customWidth="1"/>
    <col min="7429" max="7429" width="13.140625" customWidth="1"/>
    <col min="7677" max="7677" width="22" customWidth="1"/>
    <col min="7678" max="7678" width="17.140625" customWidth="1"/>
    <col min="7679" max="7679" width="15.7109375" customWidth="1"/>
    <col min="7680" max="7680" width="12.7109375" customWidth="1"/>
    <col min="7681" max="7681" width="17.28515625" customWidth="1"/>
    <col min="7682" max="7682" width="12.7109375" customWidth="1"/>
    <col min="7683" max="7683" width="16" customWidth="1"/>
    <col min="7684" max="7684" width="15.28515625" customWidth="1"/>
    <col min="7685" max="7685" width="13.140625" customWidth="1"/>
    <col min="7933" max="7933" width="22" customWidth="1"/>
    <col min="7934" max="7934" width="17.140625" customWidth="1"/>
    <col min="7935" max="7935" width="15.7109375" customWidth="1"/>
    <col min="7936" max="7936" width="12.7109375" customWidth="1"/>
    <col min="7937" max="7937" width="17.28515625" customWidth="1"/>
    <col min="7938" max="7938" width="12.7109375" customWidth="1"/>
    <col min="7939" max="7939" width="16" customWidth="1"/>
    <col min="7940" max="7940" width="15.28515625" customWidth="1"/>
    <col min="7941" max="7941" width="13.140625" customWidth="1"/>
    <col min="8189" max="8189" width="22" customWidth="1"/>
    <col min="8190" max="8190" width="17.140625" customWidth="1"/>
    <col min="8191" max="8191" width="15.7109375" customWidth="1"/>
    <col min="8192" max="8192" width="12.7109375" customWidth="1"/>
    <col min="8193" max="8193" width="17.28515625" customWidth="1"/>
    <col min="8194" max="8194" width="12.7109375" customWidth="1"/>
    <col min="8195" max="8195" width="16" customWidth="1"/>
    <col min="8196" max="8196" width="15.28515625" customWidth="1"/>
    <col min="8197" max="8197" width="13.140625" customWidth="1"/>
    <col min="8445" max="8445" width="22" customWidth="1"/>
    <col min="8446" max="8446" width="17.140625" customWidth="1"/>
    <col min="8447" max="8447" width="15.7109375" customWidth="1"/>
    <col min="8448" max="8448" width="12.7109375" customWidth="1"/>
    <col min="8449" max="8449" width="17.28515625" customWidth="1"/>
    <col min="8450" max="8450" width="12.7109375" customWidth="1"/>
    <col min="8451" max="8451" width="16" customWidth="1"/>
    <col min="8452" max="8452" width="15.28515625" customWidth="1"/>
    <col min="8453" max="8453" width="13.140625" customWidth="1"/>
    <col min="8701" max="8701" width="22" customWidth="1"/>
    <col min="8702" max="8702" width="17.140625" customWidth="1"/>
    <col min="8703" max="8703" width="15.7109375" customWidth="1"/>
    <col min="8704" max="8704" width="12.7109375" customWidth="1"/>
    <col min="8705" max="8705" width="17.28515625" customWidth="1"/>
    <col min="8706" max="8706" width="12.7109375" customWidth="1"/>
    <col min="8707" max="8707" width="16" customWidth="1"/>
    <col min="8708" max="8708" width="15.28515625" customWidth="1"/>
    <col min="8709" max="8709" width="13.140625" customWidth="1"/>
    <col min="8957" max="8957" width="22" customWidth="1"/>
    <col min="8958" max="8958" width="17.140625" customWidth="1"/>
    <col min="8959" max="8959" width="15.7109375" customWidth="1"/>
    <col min="8960" max="8960" width="12.7109375" customWidth="1"/>
    <col min="8961" max="8961" width="17.28515625" customWidth="1"/>
    <col min="8962" max="8962" width="12.7109375" customWidth="1"/>
    <col min="8963" max="8963" width="16" customWidth="1"/>
    <col min="8964" max="8964" width="15.28515625" customWidth="1"/>
    <col min="8965" max="8965" width="13.140625" customWidth="1"/>
    <col min="9213" max="9213" width="22" customWidth="1"/>
    <col min="9214" max="9214" width="17.140625" customWidth="1"/>
    <col min="9215" max="9215" width="15.7109375" customWidth="1"/>
    <col min="9216" max="9216" width="12.7109375" customWidth="1"/>
    <col min="9217" max="9217" width="17.28515625" customWidth="1"/>
    <col min="9218" max="9218" width="12.7109375" customWidth="1"/>
    <col min="9219" max="9219" width="16" customWidth="1"/>
    <col min="9220" max="9220" width="15.28515625" customWidth="1"/>
    <col min="9221" max="9221" width="13.140625" customWidth="1"/>
    <col min="9469" max="9469" width="22" customWidth="1"/>
    <col min="9470" max="9470" width="17.140625" customWidth="1"/>
    <col min="9471" max="9471" width="15.7109375" customWidth="1"/>
    <col min="9472" max="9472" width="12.7109375" customWidth="1"/>
    <col min="9473" max="9473" width="17.28515625" customWidth="1"/>
    <col min="9474" max="9474" width="12.7109375" customWidth="1"/>
    <col min="9475" max="9475" width="16" customWidth="1"/>
    <col min="9476" max="9476" width="15.28515625" customWidth="1"/>
    <col min="9477" max="9477" width="13.140625" customWidth="1"/>
    <col min="9725" max="9725" width="22" customWidth="1"/>
    <col min="9726" max="9726" width="17.140625" customWidth="1"/>
    <col min="9727" max="9727" width="15.7109375" customWidth="1"/>
    <col min="9728" max="9728" width="12.7109375" customWidth="1"/>
    <col min="9729" max="9729" width="17.28515625" customWidth="1"/>
    <col min="9730" max="9730" width="12.7109375" customWidth="1"/>
    <col min="9731" max="9731" width="16" customWidth="1"/>
    <col min="9732" max="9732" width="15.28515625" customWidth="1"/>
    <col min="9733" max="9733" width="13.140625" customWidth="1"/>
    <col min="9981" max="9981" width="22" customWidth="1"/>
    <col min="9982" max="9982" width="17.140625" customWidth="1"/>
    <col min="9983" max="9983" width="15.7109375" customWidth="1"/>
    <col min="9984" max="9984" width="12.7109375" customWidth="1"/>
    <col min="9985" max="9985" width="17.28515625" customWidth="1"/>
    <col min="9986" max="9986" width="12.7109375" customWidth="1"/>
    <col min="9987" max="9987" width="16" customWidth="1"/>
    <col min="9988" max="9988" width="15.28515625" customWidth="1"/>
    <col min="9989" max="9989" width="13.140625" customWidth="1"/>
    <col min="10237" max="10237" width="22" customWidth="1"/>
    <col min="10238" max="10238" width="17.140625" customWidth="1"/>
    <col min="10239" max="10239" width="15.7109375" customWidth="1"/>
    <col min="10240" max="10240" width="12.7109375" customWidth="1"/>
    <col min="10241" max="10241" width="17.28515625" customWidth="1"/>
    <col min="10242" max="10242" width="12.7109375" customWidth="1"/>
    <col min="10243" max="10243" width="16" customWidth="1"/>
    <col min="10244" max="10244" width="15.28515625" customWidth="1"/>
    <col min="10245" max="10245" width="13.140625" customWidth="1"/>
    <col min="10493" max="10493" width="22" customWidth="1"/>
    <col min="10494" max="10494" width="17.140625" customWidth="1"/>
    <col min="10495" max="10495" width="15.7109375" customWidth="1"/>
    <col min="10496" max="10496" width="12.7109375" customWidth="1"/>
    <col min="10497" max="10497" width="17.28515625" customWidth="1"/>
    <col min="10498" max="10498" width="12.7109375" customWidth="1"/>
    <col min="10499" max="10499" width="16" customWidth="1"/>
    <col min="10500" max="10500" width="15.28515625" customWidth="1"/>
    <col min="10501" max="10501" width="13.140625" customWidth="1"/>
    <col min="10749" max="10749" width="22" customWidth="1"/>
    <col min="10750" max="10750" width="17.140625" customWidth="1"/>
    <col min="10751" max="10751" width="15.7109375" customWidth="1"/>
    <col min="10752" max="10752" width="12.7109375" customWidth="1"/>
    <col min="10753" max="10753" width="17.28515625" customWidth="1"/>
    <col min="10754" max="10754" width="12.7109375" customWidth="1"/>
    <col min="10755" max="10755" width="16" customWidth="1"/>
    <col min="10756" max="10756" width="15.28515625" customWidth="1"/>
    <col min="10757" max="10757" width="13.140625" customWidth="1"/>
    <col min="11005" max="11005" width="22" customWidth="1"/>
    <col min="11006" max="11006" width="17.140625" customWidth="1"/>
    <col min="11007" max="11007" width="15.7109375" customWidth="1"/>
    <col min="11008" max="11008" width="12.7109375" customWidth="1"/>
    <col min="11009" max="11009" width="17.28515625" customWidth="1"/>
    <col min="11010" max="11010" width="12.7109375" customWidth="1"/>
    <col min="11011" max="11011" width="16" customWidth="1"/>
    <col min="11012" max="11012" width="15.28515625" customWidth="1"/>
    <col min="11013" max="11013" width="13.140625" customWidth="1"/>
    <col min="11261" max="11261" width="22" customWidth="1"/>
    <col min="11262" max="11262" width="17.140625" customWidth="1"/>
    <col min="11263" max="11263" width="15.7109375" customWidth="1"/>
    <col min="11264" max="11264" width="12.7109375" customWidth="1"/>
    <col min="11265" max="11265" width="17.28515625" customWidth="1"/>
    <col min="11266" max="11266" width="12.7109375" customWidth="1"/>
    <col min="11267" max="11267" width="16" customWidth="1"/>
    <col min="11268" max="11268" width="15.28515625" customWidth="1"/>
    <col min="11269" max="11269" width="13.140625" customWidth="1"/>
    <col min="11517" max="11517" width="22" customWidth="1"/>
    <col min="11518" max="11518" width="17.140625" customWidth="1"/>
    <col min="11519" max="11519" width="15.7109375" customWidth="1"/>
    <col min="11520" max="11520" width="12.7109375" customWidth="1"/>
    <col min="11521" max="11521" width="17.28515625" customWidth="1"/>
    <col min="11522" max="11522" width="12.7109375" customWidth="1"/>
    <col min="11523" max="11523" width="16" customWidth="1"/>
    <col min="11524" max="11524" width="15.28515625" customWidth="1"/>
    <col min="11525" max="11525" width="13.140625" customWidth="1"/>
    <col min="11773" max="11773" width="22" customWidth="1"/>
    <col min="11774" max="11774" width="17.140625" customWidth="1"/>
    <col min="11775" max="11775" width="15.7109375" customWidth="1"/>
    <col min="11776" max="11776" width="12.7109375" customWidth="1"/>
    <col min="11777" max="11777" width="17.28515625" customWidth="1"/>
    <col min="11778" max="11778" width="12.7109375" customWidth="1"/>
    <col min="11779" max="11779" width="16" customWidth="1"/>
    <col min="11780" max="11780" width="15.28515625" customWidth="1"/>
    <col min="11781" max="11781" width="13.140625" customWidth="1"/>
    <col min="12029" max="12029" width="22" customWidth="1"/>
    <col min="12030" max="12030" width="17.140625" customWidth="1"/>
    <col min="12031" max="12031" width="15.7109375" customWidth="1"/>
    <col min="12032" max="12032" width="12.7109375" customWidth="1"/>
    <col min="12033" max="12033" width="17.28515625" customWidth="1"/>
    <col min="12034" max="12034" width="12.7109375" customWidth="1"/>
    <col min="12035" max="12035" width="16" customWidth="1"/>
    <col min="12036" max="12036" width="15.28515625" customWidth="1"/>
    <col min="12037" max="12037" width="13.140625" customWidth="1"/>
    <col min="12285" max="12285" width="22" customWidth="1"/>
    <col min="12286" max="12286" width="17.140625" customWidth="1"/>
    <col min="12287" max="12287" width="15.7109375" customWidth="1"/>
    <col min="12288" max="12288" width="12.7109375" customWidth="1"/>
    <col min="12289" max="12289" width="17.28515625" customWidth="1"/>
    <col min="12290" max="12290" width="12.7109375" customWidth="1"/>
    <col min="12291" max="12291" width="16" customWidth="1"/>
    <col min="12292" max="12292" width="15.28515625" customWidth="1"/>
    <col min="12293" max="12293" width="13.140625" customWidth="1"/>
    <col min="12541" max="12541" width="22" customWidth="1"/>
    <col min="12542" max="12542" width="17.140625" customWidth="1"/>
    <col min="12543" max="12543" width="15.7109375" customWidth="1"/>
    <col min="12544" max="12544" width="12.7109375" customWidth="1"/>
    <col min="12545" max="12545" width="17.28515625" customWidth="1"/>
    <col min="12546" max="12546" width="12.7109375" customWidth="1"/>
    <col min="12547" max="12547" width="16" customWidth="1"/>
    <col min="12548" max="12548" width="15.28515625" customWidth="1"/>
    <col min="12549" max="12549" width="13.140625" customWidth="1"/>
    <col min="12797" max="12797" width="22" customWidth="1"/>
    <col min="12798" max="12798" width="17.140625" customWidth="1"/>
    <col min="12799" max="12799" width="15.7109375" customWidth="1"/>
    <col min="12800" max="12800" width="12.7109375" customWidth="1"/>
    <col min="12801" max="12801" width="17.28515625" customWidth="1"/>
    <col min="12802" max="12802" width="12.7109375" customWidth="1"/>
    <col min="12803" max="12803" width="16" customWidth="1"/>
    <col min="12804" max="12804" width="15.28515625" customWidth="1"/>
    <col min="12805" max="12805" width="13.140625" customWidth="1"/>
    <col min="13053" max="13053" width="22" customWidth="1"/>
    <col min="13054" max="13054" width="17.140625" customWidth="1"/>
    <col min="13055" max="13055" width="15.7109375" customWidth="1"/>
    <col min="13056" max="13056" width="12.7109375" customWidth="1"/>
    <col min="13057" max="13057" width="17.28515625" customWidth="1"/>
    <col min="13058" max="13058" width="12.7109375" customWidth="1"/>
    <col min="13059" max="13059" width="16" customWidth="1"/>
    <col min="13060" max="13060" width="15.28515625" customWidth="1"/>
    <col min="13061" max="13061" width="13.140625" customWidth="1"/>
    <col min="13309" max="13309" width="22" customWidth="1"/>
    <col min="13310" max="13310" width="17.140625" customWidth="1"/>
    <col min="13311" max="13311" width="15.7109375" customWidth="1"/>
    <col min="13312" max="13312" width="12.7109375" customWidth="1"/>
    <col min="13313" max="13313" width="17.28515625" customWidth="1"/>
    <col min="13314" max="13314" width="12.7109375" customWidth="1"/>
    <col min="13315" max="13315" width="16" customWidth="1"/>
    <col min="13316" max="13316" width="15.28515625" customWidth="1"/>
    <col min="13317" max="13317" width="13.140625" customWidth="1"/>
    <col min="13565" max="13565" width="22" customWidth="1"/>
    <col min="13566" max="13566" width="17.140625" customWidth="1"/>
    <col min="13567" max="13567" width="15.7109375" customWidth="1"/>
    <col min="13568" max="13568" width="12.7109375" customWidth="1"/>
    <col min="13569" max="13569" width="17.28515625" customWidth="1"/>
    <col min="13570" max="13570" width="12.7109375" customWidth="1"/>
    <col min="13571" max="13571" width="16" customWidth="1"/>
    <col min="13572" max="13572" width="15.28515625" customWidth="1"/>
    <col min="13573" max="13573" width="13.140625" customWidth="1"/>
    <col min="13821" max="13821" width="22" customWidth="1"/>
    <col min="13822" max="13822" width="17.140625" customWidth="1"/>
    <col min="13823" max="13823" width="15.7109375" customWidth="1"/>
    <col min="13824" max="13824" width="12.7109375" customWidth="1"/>
    <col min="13825" max="13825" width="17.28515625" customWidth="1"/>
    <col min="13826" max="13826" width="12.7109375" customWidth="1"/>
    <col min="13827" max="13827" width="16" customWidth="1"/>
    <col min="13828" max="13828" width="15.28515625" customWidth="1"/>
    <col min="13829" max="13829" width="13.140625" customWidth="1"/>
    <col min="14077" max="14077" width="22" customWidth="1"/>
    <col min="14078" max="14078" width="17.140625" customWidth="1"/>
    <col min="14079" max="14079" width="15.7109375" customWidth="1"/>
    <col min="14080" max="14080" width="12.7109375" customWidth="1"/>
    <col min="14081" max="14081" width="17.28515625" customWidth="1"/>
    <col min="14082" max="14082" width="12.7109375" customWidth="1"/>
    <col min="14083" max="14083" width="16" customWidth="1"/>
    <col min="14084" max="14084" width="15.28515625" customWidth="1"/>
    <col min="14085" max="14085" width="13.140625" customWidth="1"/>
    <col min="14333" max="14333" width="22" customWidth="1"/>
    <col min="14334" max="14334" width="17.140625" customWidth="1"/>
    <col min="14335" max="14335" width="15.7109375" customWidth="1"/>
    <col min="14336" max="14336" width="12.7109375" customWidth="1"/>
    <col min="14337" max="14337" width="17.28515625" customWidth="1"/>
    <col min="14338" max="14338" width="12.7109375" customWidth="1"/>
    <col min="14339" max="14339" width="16" customWidth="1"/>
    <col min="14340" max="14340" width="15.28515625" customWidth="1"/>
    <col min="14341" max="14341" width="13.140625" customWidth="1"/>
    <col min="14589" max="14589" width="22" customWidth="1"/>
    <col min="14590" max="14590" width="17.140625" customWidth="1"/>
    <col min="14591" max="14591" width="15.7109375" customWidth="1"/>
    <col min="14592" max="14592" width="12.7109375" customWidth="1"/>
    <col min="14593" max="14593" width="17.28515625" customWidth="1"/>
    <col min="14594" max="14594" width="12.7109375" customWidth="1"/>
    <col min="14595" max="14595" width="16" customWidth="1"/>
    <col min="14596" max="14596" width="15.28515625" customWidth="1"/>
    <col min="14597" max="14597" width="13.140625" customWidth="1"/>
    <col min="14845" max="14845" width="22" customWidth="1"/>
    <col min="14846" max="14846" width="17.140625" customWidth="1"/>
    <col min="14847" max="14847" width="15.7109375" customWidth="1"/>
    <col min="14848" max="14848" width="12.7109375" customWidth="1"/>
    <col min="14849" max="14849" width="17.28515625" customWidth="1"/>
    <col min="14850" max="14850" width="12.7109375" customWidth="1"/>
    <col min="14851" max="14851" width="16" customWidth="1"/>
    <col min="14852" max="14852" width="15.28515625" customWidth="1"/>
    <col min="14853" max="14853" width="13.140625" customWidth="1"/>
    <col min="15101" max="15101" width="22" customWidth="1"/>
    <col min="15102" max="15102" width="17.140625" customWidth="1"/>
    <col min="15103" max="15103" width="15.7109375" customWidth="1"/>
    <col min="15104" max="15104" width="12.7109375" customWidth="1"/>
    <col min="15105" max="15105" width="17.28515625" customWidth="1"/>
    <col min="15106" max="15106" width="12.7109375" customWidth="1"/>
    <col min="15107" max="15107" width="16" customWidth="1"/>
    <col min="15108" max="15108" width="15.28515625" customWidth="1"/>
    <col min="15109" max="15109" width="13.140625" customWidth="1"/>
    <col min="15357" max="15357" width="22" customWidth="1"/>
    <col min="15358" max="15358" width="17.140625" customWidth="1"/>
    <col min="15359" max="15359" width="15.7109375" customWidth="1"/>
    <col min="15360" max="15360" width="12.7109375" customWidth="1"/>
    <col min="15361" max="15361" width="17.28515625" customWidth="1"/>
    <col min="15362" max="15362" width="12.7109375" customWidth="1"/>
    <col min="15363" max="15363" width="16" customWidth="1"/>
    <col min="15364" max="15364" width="15.28515625" customWidth="1"/>
    <col min="15365" max="15365" width="13.140625" customWidth="1"/>
    <col min="15613" max="15613" width="22" customWidth="1"/>
    <col min="15614" max="15614" width="17.140625" customWidth="1"/>
    <col min="15615" max="15615" width="15.7109375" customWidth="1"/>
    <col min="15616" max="15616" width="12.7109375" customWidth="1"/>
    <col min="15617" max="15617" width="17.28515625" customWidth="1"/>
    <col min="15618" max="15618" width="12.7109375" customWidth="1"/>
    <col min="15619" max="15619" width="16" customWidth="1"/>
    <col min="15620" max="15620" width="15.28515625" customWidth="1"/>
    <col min="15621" max="15621" width="13.140625" customWidth="1"/>
    <col min="15869" max="15869" width="22" customWidth="1"/>
    <col min="15870" max="15870" width="17.140625" customWidth="1"/>
    <col min="15871" max="15871" width="15.7109375" customWidth="1"/>
    <col min="15872" max="15872" width="12.7109375" customWidth="1"/>
    <col min="15873" max="15873" width="17.28515625" customWidth="1"/>
    <col min="15874" max="15874" width="12.7109375" customWidth="1"/>
    <col min="15875" max="15875" width="16" customWidth="1"/>
    <col min="15876" max="15876" width="15.28515625" customWidth="1"/>
    <col min="15877" max="15877" width="13.140625" customWidth="1"/>
    <col min="16125" max="16125" width="22" customWidth="1"/>
    <col min="16126" max="16126" width="17.140625" customWidth="1"/>
    <col min="16127" max="16127" width="15.7109375" customWidth="1"/>
    <col min="16128" max="16128" width="12.7109375" customWidth="1"/>
    <col min="16129" max="16129" width="17.28515625" customWidth="1"/>
    <col min="16130" max="16130" width="12.7109375" customWidth="1"/>
    <col min="16131" max="16131" width="16" customWidth="1"/>
    <col min="16132" max="16132" width="15.28515625" customWidth="1"/>
    <col min="16133" max="16133" width="13.140625" customWidth="1"/>
  </cols>
  <sheetData>
    <row r="1" spans="1:9" ht="15.75">
      <c r="A1" s="644" t="s">
        <v>1096</v>
      </c>
      <c r="B1" s="644"/>
      <c r="C1" s="644"/>
      <c r="D1" s="644"/>
      <c r="E1" s="644"/>
      <c r="F1" s="644"/>
      <c r="G1" s="644"/>
      <c r="H1" s="644"/>
      <c r="I1" s="644"/>
    </row>
    <row r="2" spans="1:9" ht="60">
      <c r="A2" s="63" t="s">
        <v>222</v>
      </c>
      <c r="B2" s="63" t="s">
        <v>0</v>
      </c>
      <c r="C2" s="102" t="s">
        <v>707</v>
      </c>
      <c r="D2" s="18" t="s">
        <v>98</v>
      </c>
      <c r="E2" s="102" t="s">
        <v>99</v>
      </c>
      <c r="F2" s="102" t="s">
        <v>100</v>
      </c>
      <c r="G2" s="102" t="s">
        <v>101</v>
      </c>
      <c r="H2" s="103" t="s">
        <v>102</v>
      </c>
      <c r="I2" s="103" t="s">
        <v>103</v>
      </c>
    </row>
    <row r="3" spans="1:9">
      <c r="A3" s="61"/>
      <c r="B3" s="355"/>
      <c r="F3"/>
      <c r="G3"/>
      <c r="H3"/>
      <c r="I3"/>
    </row>
    <row r="4" spans="1:9" ht="25.5">
      <c r="A4" s="243" t="s">
        <v>1097</v>
      </c>
      <c r="B4" s="6" t="s">
        <v>1098</v>
      </c>
      <c r="C4" s="401">
        <v>94500</v>
      </c>
      <c r="D4" s="401">
        <v>75600</v>
      </c>
      <c r="E4" s="243" t="s">
        <v>399</v>
      </c>
      <c r="F4" s="551">
        <v>0</v>
      </c>
      <c r="G4" s="401">
        <v>75600</v>
      </c>
      <c r="H4" s="243" t="s">
        <v>1099</v>
      </c>
      <c r="I4" s="243">
        <v>2025</v>
      </c>
    </row>
    <row r="5" spans="1:9" ht="63.75">
      <c r="A5" s="243" t="s">
        <v>1100</v>
      </c>
      <c r="B5" s="6" t="s">
        <v>1101</v>
      </c>
      <c r="C5" s="401">
        <v>734816</v>
      </c>
      <c r="D5" s="401">
        <v>551112</v>
      </c>
      <c r="E5" s="243" t="s">
        <v>399</v>
      </c>
      <c r="F5" s="551">
        <v>0</v>
      </c>
      <c r="G5" s="401">
        <v>551112</v>
      </c>
      <c r="H5" s="243" t="s">
        <v>710</v>
      </c>
      <c r="I5" s="552">
        <v>45627</v>
      </c>
    </row>
    <row r="6" spans="1:9" ht="51">
      <c r="A6" s="243" t="s">
        <v>1102</v>
      </c>
      <c r="B6" s="6" t="s">
        <v>1103</v>
      </c>
      <c r="C6" s="401">
        <v>6915822</v>
      </c>
      <c r="D6" s="401">
        <v>1500000</v>
      </c>
      <c r="E6" s="243" t="s">
        <v>399</v>
      </c>
      <c r="F6" s="551">
        <v>0</v>
      </c>
      <c r="G6" s="401">
        <v>1500000</v>
      </c>
      <c r="H6" s="243" t="s">
        <v>1099</v>
      </c>
      <c r="I6" s="243">
        <v>2025</v>
      </c>
    </row>
    <row r="7" spans="1:9" ht="94.5" customHeight="1">
      <c r="A7" s="243" t="s">
        <v>1104</v>
      </c>
      <c r="B7" s="6" t="s">
        <v>1105</v>
      </c>
      <c r="C7" s="401">
        <v>5276000</v>
      </c>
      <c r="D7" s="401">
        <v>1140000</v>
      </c>
      <c r="E7" s="243" t="s">
        <v>399</v>
      </c>
      <c r="F7" s="551">
        <v>0</v>
      </c>
      <c r="G7" s="401">
        <v>1140000</v>
      </c>
      <c r="H7" s="243" t="s">
        <v>1099</v>
      </c>
      <c r="I7" s="243">
        <v>2025</v>
      </c>
    </row>
    <row r="8" spans="1:9" ht="153">
      <c r="A8" s="243" t="s">
        <v>1106</v>
      </c>
      <c r="B8" s="1" t="s">
        <v>1107</v>
      </c>
      <c r="C8" s="401">
        <v>1375866</v>
      </c>
      <c r="D8" s="401">
        <v>687933</v>
      </c>
      <c r="E8" s="243" t="s">
        <v>399</v>
      </c>
      <c r="F8" s="551">
        <v>0</v>
      </c>
      <c r="G8" s="401">
        <v>687933</v>
      </c>
      <c r="H8" s="243" t="s">
        <v>1108</v>
      </c>
      <c r="I8" s="243">
        <v>2025</v>
      </c>
    </row>
    <row r="9" spans="1:9" ht="63.75">
      <c r="A9" s="243" t="s">
        <v>1109</v>
      </c>
      <c r="B9" s="6" t="s">
        <v>1110</v>
      </c>
      <c r="C9" s="401">
        <v>3140000</v>
      </c>
      <c r="D9" s="401">
        <v>380000</v>
      </c>
      <c r="E9" s="243" t="s">
        <v>399</v>
      </c>
      <c r="F9" s="551">
        <v>0</v>
      </c>
      <c r="G9" s="401">
        <v>380000</v>
      </c>
      <c r="H9" s="243" t="s">
        <v>1099</v>
      </c>
      <c r="I9" s="243">
        <v>2025</v>
      </c>
    </row>
    <row r="10" spans="1:9" ht="89.25">
      <c r="A10" s="243" t="s">
        <v>1111</v>
      </c>
      <c r="B10" s="6" t="s">
        <v>1112</v>
      </c>
      <c r="C10" s="401">
        <v>13719632</v>
      </c>
      <c r="D10" s="401">
        <v>550000</v>
      </c>
      <c r="E10" s="243" t="s">
        <v>399</v>
      </c>
      <c r="F10" s="551">
        <v>0</v>
      </c>
      <c r="G10" s="401">
        <v>550000</v>
      </c>
      <c r="H10" s="243" t="s">
        <v>1099</v>
      </c>
      <c r="I10" s="243">
        <v>2025</v>
      </c>
    </row>
    <row r="11" spans="1:9" ht="15.75">
      <c r="A11" s="644" t="s">
        <v>1047</v>
      </c>
      <c r="B11" s="644"/>
      <c r="C11" s="644"/>
      <c r="D11" s="644"/>
      <c r="E11" s="644"/>
      <c r="F11" s="644"/>
      <c r="G11" s="644"/>
      <c r="H11" s="644"/>
      <c r="I11" s="644"/>
    </row>
    <row r="12" spans="1:9" ht="60">
      <c r="A12" s="63" t="s">
        <v>222</v>
      </c>
      <c r="B12" s="63" t="s">
        <v>0</v>
      </c>
      <c r="C12" s="102" t="s">
        <v>707</v>
      </c>
      <c r="D12" s="18" t="s">
        <v>98</v>
      </c>
      <c r="E12" s="102" t="s">
        <v>99</v>
      </c>
      <c r="F12" s="102" t="s">
        <v>100</v>
      </c>
      <c r="G12" s="102" t="s">
        <v>101</v>
      </c>
      <c r="H12" s="103" t="s">
        <v>102</v>
      </c>
      <c r="I12" s="103" t="s">
        <v>103</v>
      </c>
    </row>
    <row r="13" spans="1:9" ht="51">
      <c r="A13" s="6" t="s">
        <v>1048</v>
      </c>
      <c r="B13" s="6" t="s">
        <v>1049</v>
      </c>
      <c r="C13" s="384">
        <v>5400000</v>
      </c>
      <c r="D13" s="384">
        <v>2700000</v>
      </c>
      <c r="E13" s="243" t="s">
        <v>399</v>
      </c>
      <c r="F13" s="385">
        <v>0</v>
      </c>
      <c r="G13" s="553">
        <v>0</v>
      </c>
      <c r="H13" s="243" t="s">
        <v>587</v>
      </c>
      <c r="I13" s="386" t="s">
        <v>295</v>
      </c>
    </row>
    <row r="14" spans="1:9" ht="51">
      <c r="A14" s="6" t="s">
        <v>1051</v>
      </c>
      <c r="B14" s="358" t="s">
        <v>1052</v>
      </c>
      <c r="C14" s="384">
        <v>285259</v>
      </c>
      <c r="D14" s="384">
        <v>228207</v>
      </c>
      <c r="E14" s="243" t="s">
        <v>399</v>
      </c>
      <c r="F14" s="385">
        <v>0</v>
      </c>
      <c r="G14" s="384">
        <v>228207</v>
      </c>
      <c r="H14" s="6" t="s">
        <v>1113</v>
      </c>
      <c r="I14" s="387" t="s">
        <v>1114</v>
      </c>
    </row>
    <row r="15" spans="1:9" ht="89.25">
      <c r="A15" s="6" t="s">
        <v>1053</v>
      </c>
      <c r="B15" s="6" t="s">
        <v>1054</v>
      </c>
      <c r="C15" s="384">
        <v>1300000</v>
      </c>
      <c r="D15" s="553">
        <v>487500</v>
      </c>
      <c r="E15" s="6" t="s">
        <v>399</v>
      </c>
      <c r="F15" s="388">
        <v>487500</v>
      </c>
      <c r="G15" s="553">
        <v>0</v>
      </c>
      <c r="H15" s="6" t="s">
        <v>243</v>
      </c>
      <c r="I15" s="387" t="s">
        <v>1115</v>
      </c>
    </row>
    <row r="16" spans="1:9" ht="114.75">
      <c r="A16" s="6" t="s">
        <v>1055</v>
      </c>
      <c r="B16" s="389" t="s">
        <v>1056</v>
      </c>
      <c r="C16" s="384">
        <v>125000</v>
      </c>
      <c r="D16" s="384">
        <v>100000</v>
      </c>
      <c r="E16" s="6" t="s">
        <v>399</v>
      </c>
      <c r="F16" s="385">
        <v>0</v>
      </c>
      <c r="G16" s="384">
        <v>0</v>
      </c>
      <c r="H16" s="6" t="s">
        <v>1116</v>
      </c>
      <c r="I16" s="387" t="s">
        <v>295</v>
      </c>
    </row>
    <row r="17" spans="1:9" ht="127.5">
      <c r="A17" s="6" t="s">
        <v>1058</v>
      </c>
      <c r="B17" s="6" t="s">
        <v>1059</v>
      </c>
      <c r="C17" s="384">
        <v>100000</v>
      </c>
      <c r="D17" s="384">
        <v>80000</v>
      </c>
      <c r="E17" s="6" t="s">
        <v>399</v>
      </c>
      <c r="F17" s="385">
        <v>0</v>
      </c>
      <c r="G17" s="384">
        <v>80000</v>
      </c>
      <c r="H17" s="6" t="s">
        <v>710</v>
      </c>
      <c r="I17" s="387" t="s">
        <v>1057</v>
      </c>
    </row>
    <row r="18" spans="1:9" ht="76.5">
      <c r="A18" s="6" t="s">
        <v>1060</v>
      </c>
      <c r="B18" s="390" t="s">
        <v>1061</v>
      </c>
      <c r="C18" s="384">
        <v>4677405</v>
      </c>
      <c r="D18" s="384">
        <v>500000</v>
      </c>
      <c r="E18" s="6" t="s">
        <v>399</v>
      </c>
      <c r="F18" s="385">
        <v>0</v>
      </c>
      <c r="G18" s="384">
        <v>500000</v>
      </c>
      <c r="H18" s="6" t="s">
        <v>710</v>
      </c>
      <c r="I18" s="387" t="s">
        <v>1050</v>
      </c>
    </row>
    <row r="19" spans="1:9">
      <c r="A19" s="236"/>
      <c r="B19" s="236"/>
      <c r="C19" s="391"/>
      <c r="D19" s="391"/>
      <c r="E19" s="236"/>
      <c r="F19" s="391">
        <f>SUM(F15:F18)</f>
        <v>487500</v>
      </c>
      <c r="G19" s="391">
        <f>SUM(G15:G18)</f>
        <v>580000</v>
      </c>
      <c r="H19" s="236"/>
      <c r="I19" s="236"/>
    </row>
    <row r="20" spans="1:9" ht="63.75" customHeight="1">
      <c r="A20" s="644" t="s">
        <v>958</v>
      </c>
      <c r="B20" s="644"/>
      <c r="C20" s="644"/>
      <c r="D20" s="644"/>
      <c r="E20" s="644"/>
      <c r="F20" s="644"/>
      <c r="G20" s="644"/>
      <c r="H20" s="644"/>
      <c r="I20" s="644"/>
    </row>
    <row r="21" spans="1:9" ht="63.75" customHeight="1">
      <c r="A21" s="63" t="s">
        <v>222</v>
      </c>
      <c r="B21" s="246" t="s">
        <v>0</v>
      </c>
      <c r="C21" s="102" t="s">
        <v>707</v>
      </c>
      <c r="D21" s="18" t="s">
        <v>98</v>
      </c>
      <c r="E21" s="102" t="s">
        <v>99</v>
      </c>
      <c r="F21" s="102" t="s">
        <v>100</v>
      </c>
      <c r="G21" s="102" t="s">
        <v>101</v>
      </c>
      <c r="H21" s="103" t="s">
        <v>102</v>
      </c>
      <c r="I21" s="103" t="s">
        <v>103</v>
      </c>
    </row>
    <row r="22" spans="1:9" ht="54" customHeight="1">
      <c r="A22" s="243" t="s">
        <v>959</v>
      </c>
      <c r="B22" s="392" t="s">
        <v>960</v>
      </c>
      <c r="C22" s="554">
        <v>60000000</v>
      </c>
      <c r="D22" s="554">
        <v>2130973</v>
      </c>
      <c r="E22" s="58" t="s">
        <v>399</v>
      </c>
      <c r="F22" s="388">
        <v>1051598.46</v>
      </c>
      <c r="G22" s="555">
        <v>1079374.46</v>
      </c>
      <c r="H22" s="58" t="s">
        <v>710</v>
      </c>
      <c r="I22" s="393" t="s">
        <v>961</v>
      </c>
    </row>
    <row r="23" spans="1:9" ht="63.75">
      <c r="A23" s="243" t="s">
        <v>962</v>
      </c>
      <c r="B23" s="242" t="s">
        <v>963</v>
      </c>
      <c r="C23" s="554">
        <v>100000</v>
      </c>
      <c r="D23" s="554">
        <v>80000</v>
      </c>
      <c r="E23" s="243" t="s">
        <v>964</v>
      </c>
      <c r="F23" s="556">
        <v>58371.44</v>
      </c>
      <c r="G23" s="557">
        <v>21628</v>
      </c>
      <c r="H23" s="243" t="s">
        <v>243</v>
      </c>
      <c r="I23" s="386">
        <v>44409</v>
      </c>
    </row>
    <row r="24" spans="1:9" ht="38.25">
      <c r="A24" s="247" t="s">
        <v>965</v>
      </c>
      <c r="B24" s="242" t="s">
        <v>966</v>
      </c>
      <c r="C24" s="554">
        <v>40000</v>
      </c>
      <c r="D24" s="554">
        <v>32000</v>
      </c>
      <c r="E24" s="243" t="s">
        <v>964</v>
      </c>
      <c r="F24" s="394">
        <v>32000</v>
      </c>
      <c r="G24" s="558">
        <v>0</v>
      </c>
      <c r="H24" s="243" t="s">
        <v>243</v>
      </c>
      <c r="I24" s="386">
        <v>44409</v>
      </c>
    </row>
    <row r="25" spans="1:9" ht="51">
      <c r="A25" s="247" t="s">
        <v>967</v>
      </c>
      <c r="B25" s="242" t="s">
        <v>968</v>
      </c>
      <c r="C25" s="554">
        <v>2070284</v>
      </c>
      <c r="D25" s="554">
        <v>1657027</v>
      </c>
      <c r="E25" s="58" t="s">
        <v>399</v>
      </c>
      <c r="F25" s="394" t="s">
        <v>165</v>
      </c>
      <c r="G25" s="555">
        <v>0</v>
      </c>
      <c r="H25" s="243" t="s">
        <v>587</v>
      </c>
      <c r="I25" s="393" t="s">
        <v>295</v>
      </c>
    </row>
    <row r="26" spans="1:9">
      <c r="A26" s="236"/>
      <c r="B26" s="236"/>
      <c r="C26" s="559">
        <f>SUM(C22:C25)</f>
        <v>62210284</v>
      </c>
      <c r="D26" s="559">
        <f>SUM(D22:D25)</f>
        <v>3900000</v>
      </c>
      <c r="E26" s="236"/>
      <c r="F26" s="391">
        <f>SUM(F22:F25)</f>
        <v>1141969.8999999999</v>
      </c>
      <c r="G26" s="391">
        <f>SUM(G22:G25)</f>
        <v>1101002.46</v>
      </c>
      <c r="H26" s="236"/>
      <c r="I26" s="236"/>
    </row>
    <row r="27" spans="1:9">
      <c r="F27"/>
      <c r="G27"/>
      <c r="H27"/>
      <c r="I27"/>
    </row>
    <row r="28" spans="1:9" ht="63.75" customHeight="1">
      <c r="A28" s="644" t="s">
        <v>862</v>
      </c>
      <c r="B28" s="644"/>
      <c r="C28" s="644"/>
      <c r="D28" s="644"/>
      <c r="E28" s="644"/>
      <c r="F28" s="644"/>
      <c r="G28" s="644"/>
      <c r="H28" s="644"/>
      <c r="I28" s="644"/>
    </row>
    <row r="29" spans="1:9" ht="63.75" customHeight="1">
      <c r="A29" s="63" t="s">
        <v>222</v>
      </c>
      <c r="B29" s="63" t="s">
        <v>0</v>
      </c>
      <c r="C29" s="102" t="s">
        <v>707</v>
      </c>
      <c r="D29" s="18" t="s">
        <v>98</v>
      </c>
      <c r="E29" s="102" t="s">
        <v>99</v>
      </c>
      <c r="F29" s="102" t="s">
        <v>100</v>
      </c>
      <c r="G29" s="102" t="s">
        <v>101</v>
      </c>
      <c r="H29" s="103" t="s">
        <v>102</v>
      </c>
      <c r="I29" s="103" t="s">
        <v>103</v>
      </c>
    </row>
    <row r="30" spans="1:9" ht="54" customHeight="1">
      <c r="A30" s="58" t="s">
        <v>863</v>
      </c>
      <c r="B30" s="6" t="s">
        <v>864</v>
      </c>
      <c r="C30" s="560">
        <v>638070</v>
      </c>
      <c r="D30" s="560">
        <v>510456</v>
      </c>
      <c r="E30" s="58" t="s">
        <v>399</v>
      </c>
      <c r="F30" s="394" t="s">
        <v>165</v>
      </c>
      <c r="G30" s="561">
        <v>0</v>
      </c>
      <c r="H30" s="243" t="s">
        <v>171</v>
      </c>
      <c r="I30" s="393" t="s">
        <v>295</v>
      </c>
    </row>
    <row r="31" spans="1:9" ht="63.75">
      <c r="A31" s="58" t="s">
        <v>547</v>
      </c>
      <c r="B31" s="242" t="s">
        <v>865</v>
      </c>
      <c r="C31" s="560">
        <v>2456000</v>
      </c>
      <c r="D31" s="560">
        <v>1028000</v>
      </c>
      <c r="E31" s="58" t="s">
        <v>866</v>
      </c>
      <c r="F31" s="562">
        <v>1028000</v>
      </c>
      <c r="G31" s="561">
        <v>0</v>
      </c>
      <c r="H31" s="243" t="s">
        <v>243</v>
      </c>
      <c r="I31" s="400">
        <v>44342</v>
      </c>
    </row>
    <row r="32" spans="1:9" ht="54.75" customHeight="1">
      <c r="A32" s="58" t="s">
        <v>828</v>
      </c>
      <c r="B32" s="242" t="s">
        <v>867</v>
      </c>
      <c r="C32" s="560">
        <v>5868666.8799999999</v>
      </c>
      <c r="D32" s="560">
        <v>835732</v>
      </c>
      <c r="E32" s="58" t="s">
        <v>399</v>
      </c>
      <c r="F32" s="388">
        <v>511619.81</v>
      </c>
      <c r="G32" s="563">
        <v>324111.99</v>
      </c>
      <c r="H32" s="58" t="s">
        <v>710</v>
      </c>
      <c r="I32" s="393" t="s">
        <v>1117</v>
      </c>
    </row>
    <row r="33" spans="1:9" ht="38.25">
      <c r="A33" s="58" t="s">
        <v>868</v>
      </c>
      <c r="B33" s="242" t="s">
        <v>869</v>
      </c>
      <c r="C33" s="560">
        <v>881000</v>
      </c>
      <c r="D33" s="560">
        <v>660750</v>
      </c>
      <c r="E33" s="58" t="s">
        <v>399</v>
      </c>
      <c r="F33" s="394" t="s">
        <v>165</v>
      </c>
      <c r="G33" s="554">
        <v>0</v>
      </c>
      <c r="H33" s="58" t="s">
        <v>587</v>
      </c>
      <c r="I33" s="395" t="s">
        <v>295</v>
      </c>
    </row>
    <row r="34" spans="1:9" s="194" customFormat="1" ht="38.25">
      <c r="A34" s="243" t="s">
        <v>870</v>
      </c>
      <c r="B34" s="242" t="s">
        <v>871</v>
      </c>
      <c r="C34" s="560">
        <v>189905.62</v>
      </c>
      <c r="D34" s="560">
        <v>151925</v>
      </c>
      <c r="E34" s="58" t="s">
        <v>399</v>
      </c>
      <c r="F34" s="394" t="s">
        <v>165</v>
      </c>
      <c r="G34" s="554">
        <v>0</v>
      </c>
      <c r="H34" s="6" t="s">
        <v>730</v>
      </c>
      <c r="I34" s="386" t="s">
        <v>295</v>
      </c>
    </row>
    <row r="35" spans="1:9">
      <c r="A35" s="236"/>
      <c r="B35" s="236"/>
      <c r="C35" s="564">
        <f>SUM(C30:C34)</f>
        <v>10033642.499999998</v>
      </c>
      <c r="D35" s="564">
        <f>SUM(D30:D34)</f>
        <v>3186863</v>
      </c>
      <c r="E35" s="236"/>
      <c r="F35" s="391">
        <f>SUM(F30:F34)</f>
        <v>1539619.81</v>
      </c>
      <c r="G35" s="391">
        <f>SUM(G30:G34)</f>
        <v>324111.99</v>
      </c>
      <c r="H35" s="236"/>
      <c r="I35" s="236"/>
    </row>
    <row r="36" spans="1:9">
      <c r="A36" s="244"/>
      <c r="B36" s="244"/>
      <c r="C36" s="245"/>
      <c r="D36" s="245"/>
      <c r="E36" s="244"/>
      <c r="F36" s="396"/>
      <c r="G36" s="397"/>
      <c r="H36" s="397"/>
      <c r="I36" s="397"/>
    </row>
    <row r="37" spans="1:9" ht="42.75" customHeight="1">
      <c r="A37" s="644" t="s">
        <v>823</v>
      </c>
      <c r="B37" s="644"/>
      <c r="C37" s="644"/>
      <c r="D37" s="644"/>
      <c r="E37" s="644"/>
      <c r="F37" s="644"/>
      <c r="G37" s="644"/>
      <c r="H37" s="644"/>
      <c r="I37" s="644"/>
    </row>
    <row r="38" spans="1:9" ht="60">
      <c r="A38" s="63" t="s">
        <v>222</v>
      </c>
      <c r="B38" s="63" t="s">
        <v>0</v>
      </c>
      <c r="C38" s="102" t="s">
        <v>707</v>
      </c>
      <c r="D38" s="18" t="s">
        <v>98</v>
      </c>
      <c r="E38" s="102" t="s">
        <v>99</v>
      </c>
      <c r="F38" s="248" t="s">
        <v>100</v>
      </c>
      <c r="G38" s="248" t="s">
        <v>101</v>
      </c>
      <c r="H38" s="249" t="s">
        <v>102</v>
      </c>
      <c r="I38" s="249" t="s">
        <v>103</v>
      </c>
    </row>
    <row r="39" spans="1:9" ht="38.25">
      <c r="A39" s="58" t="s">
        <v>173</v>
      </c>
      <c r="B39" s="6" t="s">
        <v>824</v>
      </c>
      <c r="C39" s="560">
        <v>5169660</v>
      </c>
      <c r="D39" s="560">
        <v>1008000</v>
      </c>
      <c r="E39" s="58" t="s">
        <v>399</v>
      </c>
      <c r="F39" s="398">
        <v>1008000</v>
      </c>
      <c r="G39" s="560">
        <v>0</v>
      </c>
      <c r="H39" s="243" t="s">
        <v>243</v>
      </c>
      <c r="I39" s="386">
        <v>44139</v>
      </c>
    </row>
    <row r="40" spans="1:9" ht="76.5">
      <c r="A40" s="58" t="s">
        <v>716</v>
      </c>
      <c r="B40" s="6" t="s">
        <v>826</v>
      </c>
      <c r="C40" s="560">
        <v>1384000</v>
      </c>
      <c r="D40" s="560">
        <v>655000</v>
      </c>
      <c r="E40" s="58" t="s">
        <v>399</v>
      </c>
      <c r="F40" s="399" t="s">
        <v>825</v>
      </c>
      <c r="G40" s="560">
        <v>0</v>
      </c>
      <c r="H40" s="58" t="s">
        <v>587</v>
      </c>
      <c r="I40" s="393" t="s">
        <v>250</v>
      </c>
    </row>
    <row r="41" spans="1:9" s="194" customFormat="1" ht="38.25">
      <c r="A41" s="243" t="s">
        <v>969</v>
      </c>
      <c r="B41" s="6" t="s">
        <v>827</v>
      </c>
      <c r="C41" s="560">
        <v>5334455.18</v>
      </c>
      <c r="D41" s="560">
        <v>952482</v>
      </c>
      <c r="E41" s="58" t="s">
        <v>399</v>
      </c>
      <c r="F41" s="388">
        <v>952482</v>
      </c>
      <c r="G41" s="560">
        <v>0</v>
      </c>
      <c r="H41" s="243" t="s">
        <v>243</v>
      </c>
      <c r="I41" s="400">
        <v>43571</v>
      </c>
    </row>
    <row r="42" spans="1:9">
      <c r="A42" s="236"/>
      <c r="B42" s="236"/>
      <c r="C42" s="564">
        <f>SUM(C39:C41)</f>
        <v>11888115.18</v>
      </c>
      <c r="D42" s="565">
        <f>SUM(D39:D41)</f>
        <v>2615482</v>
      </c>
      <c r="E42" s="236"/>
      <c r="F42" s="391">
        <f>SUM(F39:F41)</f>
        <v>1960482</v>
      </c>
      <c r="G42" s="391">
        <f>SUM(G39:G41)</f>
        <v>0</v>
      </c>
      <c r="H42" s="236"/>
      <c r="I42" s="236"/>
    </row>
    <row r="43" spans="1:9">
      <c r="A43" s="244"/>
      <c r="B43" s="244"/>
      <c r="C43" s="245"/>
      <c r="D43" s="245"/>
      <c r="E43" s="244"/>
      <c r="F43" s="396"/>
      <c r="G43" s="397"/>
      <c r="H43" s="397"/>
      <c r="I43" s="397"/>
    </row>
    <row r="44" spans="1:9" ht="15.75">
      <c r="A44" s="644" t="s">
        <v>706</v>
      </c>
      <c r="B44" s="644"/>
      <c r="C44" s="644"/>
      <c r="D44" s="644"/>
      <c r="E44" s="644"/>
      <c r="F44" s="644"/>
      <c r="G44" s="644"/>
      <c r="H44" s="644"/>
      <c r="I44" s="644"/>
    </row>
    <row r="45" spans="1:9" ht="60">
      <c r="A45" s="63" t="s">
        <v>222</v>
      </c>
      <c r="B45" s="63" t="s">
        <v>0</v>
      </c>
      <c r="C45" s="102" t="s">
        <v>707</v>
      </c>
      <c r="D45" s="18" t="s">
        <v>98</v>
      </c>
      <c r="E45" s="102" t="s">
        <v>99</v>
      </c>
      <c r="F45" s="102" t="s">
        <v>100</v>
      </c>
      <c r="G45" s="102" t="s">
        <v>101</v>
      </c>
      <c r="H45" s="103" t="s">
        <v>102</v>
      </c>
      <c r="I45" s="103" t="s">
        <v>103</v>
      </c>
    </row>
    <row r="46" spans="1:9" ht="25.5">
      <c r="A46" s="6" t="s">
        <v>708</v>
      </c>
      <c r="B46" s="6" t="s">
        <v>709</v>
      </c>
      <c r="C46" s="384">
        <v>10282248</v>
      </c>
      <c r="D46" s="384">
        <v>926000</v>
      </c>
      <c r="E46" s="243" t="s">
        <v>399</v>
      </c>
      <c r="F46" s="385">
        <v>926000</v>
      </c>
      <c r="G46" s="384">
        <v>0</v>
      </c>
      <c r="H46" s="6" t="s">
        <v>243</v>
      </c>
      <c r="I46" s="386">
        <v>43168</v>
      </c>
    </row>
    <row r="47" spans="1:9" ht="51">
      <c r="A47" s="100" t="s">
        <v>711</v>
      </c>
      <c r="B47" s="358" t="s">
        <v>712</v>
      </c>
      <c r="C47" s="384">
        <v>3268280</v>
      </c>
      <c r="D47" s="384">
        <v>108000</v>
      </c>
      <c r="E47" s="243" t="s">
        <v>399</v>
      </c>
      <c r="F47" s="385">
        <v>108000</v>
      </c>
      <c r="G47" s="384">
        <v>0</v>
      </c>
      <c r="H47" s="6" t="s">
        <v>970</v>
      </c>
      <c r="I47" s="387" t="s">
        <v>872</v>
      </c>
    </row>
    <row r="48" spans="1:9" ht="51">
      <c r="A48" s="6" t="s">
        <v>828</v>
      </c>
      <c r="B48" s="6" t="s">
        <v>713</v>
      </c>
      <c r="C48" s="384">
        <v>5427934</v>
      </c>
      <c r="D48" s="384">
        <v>1100000</v>
      </c>
      <c r="E48" s="6" t="s">
        <v>399</v>
      </c>
      <c r="F48" s="385">
        <v>1100000</v>
      </c>
      <c r="G48" s="384">
        <v>0</v>
      </c>
      <c r="H48" s="6" t="s">
        <v>970</v>
      </c>
      <c r="I48" s="387" t="s">
        <v>971</v>
      </c>
    </row>
    <row r="49" spans="1:10" ht="38.25">
      <c r="A49" s="6" t="s">
        <v>714</v>
      </c>
      <c r="B49" s="6" t="s">
        <v>715</v>
      </c>
      <c r="C49" s="384">
        <v>1100000</v>
      </c>
      <c r="D49" s="384">
        <v>24000</v>
      </c>
      <c r="E49" s="6" t="s">
        <v>399</v>
      </c>
      <c r="F49" s="385">
        <v>0</v>
      </c>
      <c r="G49" s="384">
        <v>0</v>
      </c>
      <c r="H49" s="6" t="s">
        <v>587</v>
      </c>
      <c r="I49" s="387" t="s">
        <v>295</v>
      </c>
    </row>
    <row r="50" spans="1:10" ht="38.25">
      <c r="A50" s="6" t="s">
        <v>716</v>
      </c>
      <c r="B50" s="6" t="s">
        <v>717</v>
      </c>
      <c r="C50" s="384">
        <v>951866</v>
      </c>
      <c r="D50" s="384">
        <v>696436</v>
      </c>
      <c r="E50" s="6" t="s">
        <v>399</v>
      </c>
      <c r="F50" s="385">
        <v>522570.46</v>
      </c>
      <c r="G50" s="384">
        <v>173865.54</v>
      </c>
      <c r="H50" s="6" t="s">
        <v>1062</v>
      </c>
      <c r="I50" s="387" t="s">
        <v>1118</v>
      </c>
    </row>
    <row r="51" spans="1:10" ht="38.25">
      <c r="A51" s="6" t="s">
        <v>718</v>
      </c>
      <c r="B51" s="6" t="s">
        <v>719</v>
      </c>
      <c r="C51" s="384">
        <v>196171</v>
      </c>
      <c r="D51" s="384">
        <v>156936</v>
      </c>
      <c r="E51" s="6" t="s">
        <v>399</v>
      </c>
      <c r="F51" s="385">
        <v>0</v>
      </c>
      <c r="G51" s="384">
        <v>156936</v>
      </c>
      <c r="H51" s="6" t="s">
        <v>243</v>
      </c>
      <c r="I51" s="387" t="s">
        <v>1119</v>
      </c>
    </row>
    <row r="52" spans="1:10" ht="38.25">
      <c r="A52" s="6" t="s">
        <v>720</v>
      </c>
      <c r="B52" s="6" t="s">
        <v>721</v>
      </c>
      <c r="C52" s="384">
        <v>602312</v>
      </c>
      <c r="D52" s="384">
        <v>385000</v>
      </c>
      <c r="E52" s="6" t="s">
        <v>399</v>
      </c>
      <c r="F52" s="385">
        <v>321611.17</v>
      </c>
      <c r="G52" s="384">
        <v>0</v>
      </c>
      <c r="H52" s="6" t="s">
        <v>972</v>
      </c>
      <c r="I52" s="387" t="s">
        <v>873</v>
      </c>
    </row>
    <row r="53" spans="1:10" ht="38.25">
      <c r="A53" s="6" t="s">
        <v>722</v>
      </c>
      <c r="B53" s="6" t="s">
        <v>723</v>
      </c>
      <c r="C53" s="384">
        <v>987551</v>
      </c>
      <c r="D53" s="384">
        <v>493775</v>
      </c>
      <c r="E53" s="6" t="s">
        <v>399</v>
      </c>
      <c r="F53" s="385">
        <v>493775</v>
      </c>
      <c r="G53" s="384">
        <v>0</v>
      </c>
      <c r="H53" s="6" t="s">
        <v>144</v>
      </c>
      <c r="I53" s="387" t="s">
        <v>1063</v>
      </c>
    </row>
    <row r="54" spans="1:10" ht="38.25">
      <c r="A54" s="6" t="s">
        <v>724</v>
      </c>
      <c r="B54" s="6" t="s">
        <v>725</v>
      </c>
      <c r="C54" s="384">
        <v>2500000</v>
      </c>
      <c r="D54" s="384">
        <v>500000</v>
      </c>
      <c r="E54" s="6" t="s">
        <v>399</v>
      </c>
      <c r="F54" s="385">
        <v>0</v>
      </c>
      <c r="G54" s="384">
        <v>0</v>
      </c>
      <c r="H54" s="6" t="s">
        <v>587</v>
      </c>
      <c r="I54" s="387" t="s">
        <v>295</v>
      </c>
    </row>
    <row r="55" spans="1:10" ht="51">
      <c r="A55" s="6" t="s">
        <v>726</v>
      </c>
      <c r="B55" s="6" t="s">
        <v>727</v>
      </c>
      <c r="C55" s="384">
        <v>250196</v>
      </c>
      <c r="D55" s="384">
        <v>200157</v>
      </c>
      <c r="E55" s="6" t="s">
        <v>399</v>
      </c>
      <c r="F55" s="385">
        <v>174795.97</v>
      </c>
      <c r="G55" s="384">
        <v>0</v>
      </c>
      <c r="H55" s="6" t="s">
        <v>1120</v>
      </c>
      <c r="I55" s="387" t="s">
        <v>1121</v>
      </c>
    </row>
    <row r="56" spans="1:10" ht="25.5">
      <c r="A56" s="6" t="s">
        <v>728</v>
      </c>
      <c r="B56" s="6" t="s">
        <v>729</v>
      </c>
      <c r="C56" s="384">
        <v>70400</v>
      </c>
      <c r="D56" s="384">
        <v>56320</v>
      </c>
      <c r="E56" s="6" t="s">
        <v>399</v>
      </c>
      <c r="F56" s="385">
        <v>56320</v>
      </c>
      <c r="G56" s="384">
        <v>0</v>
      </c>
      <c r="H56" s="6" t="s">
        <v>973</v>
      </c>
      <c r="I56" s="387" t="s">
        <v>829</v>
      </c>
    </row>
    <row r="57" spans="1:10">
      <c r="A57" s="64"/>
      <c r="B57" s="64"/>
      <c r="C57" s="70">
        <f>SUM(C46:C56)</f>
        <v>25636958</v>
      </c>
      <c r="D57" s="70">
        <f>SUM(D46:D56)</f>
        <v>4646624</v>
      </c>
      <c r="E57" s="70"/>
      <c r="F57" s="70">
        <f>SUM(F46:F56)</f>
        <v>3703072.6</v>
      </c>
      <c r="G57" s="70">
        <f>SUM(G46:G56)</f>
        <v>330801.54000000004</v>
      </c>
      <c r="H57" s="65"/>
      <c r="I57" s="65"/>
      <c r="J57" s="62"/>
    </row>
    <row r="58" spans="1:10">
      <c r="F58"/>
      <c r="G58"/>
      <c r="H58"/>
      <c r="I58"/>
    </row>
    <row r="59" spans="1:10" ht="15.75">
      <c r="A59" s="644" t="s">
        <v>575</v>
      </c>
      <c r="B59" s="644"/>
      <c r="C59" s="644"/>
      <c r="D59" s="644"/>
      <c r="E59" s="644"/>
      <c r="F59" s="644"/>
      <c r="G59" s="644"/>
      <c r="H59" s="644"/>
      <c r="I59" s="644"/>
    </row>
    <row r="60" spans="1:10" ht="45">
      <c r="A60" s="63" t="s">
        <v>222</v>
      </c>
      <c r="B60" s="63" t="s">
        <v>0</v>
      </c>
      <c r="C60" s="102" t="s">
        <v>1</v>
      </c>
      <c r="D60" s="18" t="s">
        <v>98</v>
      </c>
      <c r="E60" s="102" t="s">
        <v>99</v>
      </c>
      <c r="F60" s="102" t="s">
        <v>100</v>
      </c>
      <c r="G60" s="102" t="s">
        <v>101</v>
      </c>
      <c r="H60" s="103" t="s">
        <v>102</v>
      </c>
      <c r="I60" s="103" t="s">
        <v>103</v>
      </c>
    </row>
    <row r="61" spans="1:10" ht="38.25">
      <c r="A61" s="6" t="s">
        <v>576</v>
      </c>
      <c r="B61" s="6" t="s">
        <v>577</v>
      </c>
      <c r="C61" s="384">
        <v>450000</v>
      </c>
      <c r="D61" s="66">
        <v>165600</v>
      </c>
      <c r="E61" s="243" t="s">
        <v>399</v>
      </c>
      <c r="F61" s="401">
        <v>0</v>
      </c>
      <c r="G61" s="66">
        <v>0</v>
      </c>
      <c r="H61" s="6" t="s">
        <v>730</v>
      </c>
      <c r="I61" s="386" t="s">
        <v>295</v>
      </c>
    </row>
    <row r="62" spans="1:10" ht="38.25">
      <c r="A62" s="100" t="s">
        <v>578</v>
      </c>
      <c r="B62" s="358" t="s">
        <v>579</v>
      </c>
      <c r="C62" s="384">
        <v>419375</v>
      </c>
      <c r="D62" s="66">
        <v>200000</v>
      </c>
      <c r="E62" s="243" t="s">
        <v>399</v>
      </c>
      <c r="F62" s="401">
        <v>0</v>
      </c>
      <c r="G62" s="384">
        <v>0</v>
      </c>
      <c r="H62" s="6" t="s">
        <v>587</v>
      </c>
      <c r="I62" s="386" t="s">
        <v>295</v>
      </c>
      <c r="J62" s="61"/>
    </row>
    <row r="63" spans="1:10" ht="76.5">
      <c r="A63" s="6" t="s">
        <v>580</v>
      </c>
      <c r="B63" s="6" t="s">
        <v>581</v>
      </c>
      <c r="C63" s="384">
        <v>706050</v>
      </c>
      <c r="D63" s="66">
        <v>556050</v>
      </c>
      <c r="E63" s="6" t="s">
        <v>582</v>
      </c>
      <c r="F63" s="401">
        <v>556050</v>
      </c>
      <c r="G63" s="66">
        <v>0</v>
      </c>
      <c r="H63" s="6" t="s">
        <v>243</v>
      </c>
      <c r="I63" s="400" t="s">
        <v>830</v>
      </c>
      <c r="J63" s="61"/>
    </row>
    <row r="64" spans="1:10" ht="51">
      <c r="A64" s="6" t="s">
        <v>583</v>
      </c>
      <c r="B64" s="6" t="s">
        <v>584</v>
      </c>
      <c r="C64" s="384">
        <v>119306</v>
      </c>
      <c r="D64" s="66">
        <v>95445</v>
      </c>
      <c r="E64" s="6" t="s">
        <v>399</v>
      </c>
      <c r="F64" s="401">
        <v>95445</v>
      </c>
      <c r="G64" s="384">
        <v>0</v>
      </c>
      <c r="H64" s="6" t="s">
        <v>243</v>
      </c>
      <c r="I64" s="387" t="s">
        <v>874</v>
      </c>
    </row>
    <row r="65" spans="1:10" ht="25.5">
      <c r="A65" s="6" t="s">
        <v>585</v>
      </c>
      <c r="B65" s="6" t="s">
        <v>586</v>
      </c>
      <c r="C65" s="384">
        <v>350356</v>
      </c>
      <c r="D65" s="66">
        <v>280285</v>
      </c>
      <c r="E65" s="6" t="s">
        <v>399</v>
      </c>
      <c r="F65" s="401">
        <v>228800</v>
      </c>
      <c r="G65" s="384">
        <v>0</v>
      </c>
      <c r="H65" s="6" t="s">
        <v>243</v>
      </c>
      <c r="I65" s="387" t="s">
        <v>1121</v>
      </c>
    </row>
    <row r="66" spans="1:10">
      <c r="A66" s="64"/>
      <c r="B66" s="64"/>
      <c r="C66" s="70">
        <f>SUM(C61:C65)</f>
        <v>2045087</v>
      </c>
      <c r="D66" s="70">
        <f>SUM(D61:D65)</f>
        <v>1297380</v>
      </c>
      <c r="E66" s="70"/>
      <c r="F66" s="70">
        <f>SUM(F61:F65)</f>
        <v>880295</v>
      </c>
      <c r="G66" s="70">
        <f>SUM(G61:G65)</f>
        <v>0</v>
      </c>
      <c r="H66" s="65"/>
      <c r="I66" s="65"/>
      <c r="J66" s="62"/>
    </row>
    <row r="67" spans="1:10">
      <c r="A67" s="355"/>
      <c r="B67" s="355"/>
      <c r="C67" s="69"/>
      <c r="D67" s="69"/>
      <c r="E67" s="69"/>
      <c r="F67" s="69"/>
      <c r="G67" s="69"/>
      <c r="H67" s="402"/>
      <c r="I67" s="402"/>
    </row>
    <row r="68" spans="1:10" ht="15.75">
      <c r="A68" s="644" t="s">
        <v>467</v>
      </c>
      <c r="B68" s="644"/>
      <c r="C68" s="644"/>
      <c r="D68" s="644"/>
      <c r="E68" s="644"/>
      <c r="F68" s="644"/>
      <c r="G68" s="644"/>
      <c r="H68" s="644"/>
      <c r="I68" s="644"/>
    </row>
    <row r="69" spans="1:10" ht="45">
      <c r="A69" s="63" t="s">
        <v>222</v>
      </c>
      <c r="B69" s="63" t="s">
        <v>0</v>
      </c>
      <c r="C69" s="102" t="s">
        <v>1</v>
      </c>
      <c r="D69" s="18" t="s">
        <v>98</v>
      </c>
      <c r="E69" s="102" t="s">
        <v>99</v>
      </c>
      <c r="F69" s="102" t="s">
        <v>100</v>
      </c>
      <c r="G69" s="102" t="s">
        <v>101</v>
      </c>
      <c r="H69" s="103" t="s">
        <v>102</v>
      </c>
      <c r="I69" s="103" t="s">
        <v>103</v>
      </c>
    </row>
    <row r="70" spans="1:10" ht="25.5">
      <c r="A70" s="6" t="s">
        <v>468</v>
      </c>
      <c r="B70" s="1" t="s">
        <v>469</v>
      </c>
      <c r="C70" s="384">
        <v>654315</v>
      </c>
      <c r="D70" s="66">
        <v>523452</v>
      </c>
      <c r="E70" s="58" t="s">
        <v>470</v>
      </c>
      <c r="F70" s="66">
        <v>523452</v>
      </c>
      <c r="G70" s="66">
        <v>0</v>
      </c>
      <c r="H70" s="6" t="s">
        <v>243</v>
      </c>
      <c r="I70" s="386">
        <v>43174</v>
      </c>
    </row>
    <row r="71" spans="1:10" ht="25.5">
      <c r="A71" s="100" t="s">
        <v>471</v>
      </c>
      <c r="B71" s="358" t="s">
        <v>472</v>
      </c>
      <c r="C71" s="384">
        <v>9614000</v>
      </c>
      <c r="D71" s="66">
        <v>500000</v>
      </c>
      <c r="E71" s="243" t="s">
        <v>399</v>
      </c>
      <c r="F71" s="401">
        <v>0</v>
      </c>
      <c r="G71" s="384">
        <v>0</v>
      </c>
      <c r="H71" s="6" t="s">
        <v>587</v>
      </c>
      <c r="I71" s="386" t="s">
        <v>295</v>
      </c>
      <c r="J71" s="61"/>
    </row>
    <row r="72" spans="1:10" ht="51">
      <c r="A72" s="6" t="s">
        <v>473</v>
      </c>
      <c r="B72" s="6" t="s">
        <v>474</v>
      </c>
      <c r="C72" s="384">
        <v>10000000</v>
      </c>
      <c r="D72" s="66">
        <v>1700000</v>
      </c>
      <c r="E72" s="6" t="s">
        <v>399</v>
      </c>
      <c r="F72" s="403">
        <f>D72-G72</f>
        <v>1109906.29</v>
      </c>
      <c r="G72" s="566">
        <v>590093.71</v>
      </c>
      <c r="H72" s="6" t="s">
        <v>974</v>
      </c>
      <c r="I72" s="567" t="s">
        <v>1122</v>
      </c>
      <c r="J72" s="61"/>
    </row>
    <row r="73" spans="1:10" s="61" customFormat="1" ht="25.5">
      <c r="A73" s="6" t="s">
        <v>475</v>
      </c>
      <c r="B73" s="6" t="s">
        <v>476</v>
      </c>
      <c r="C73" s="384">
        <v>2100000</v>
      </c>
      <c r="D73" s="66">
        <v>1600000</v>
      </c>
      <c r="E73" s="1" t="s">
        <v>470</v>
      </c>
      <c r="F73" s="401">
        <v>0</v>
      </c>
      <c r="G73" s="384">
        <v>0</v>
      </c>
      <c r="H73" s="6" t="s">
        <v>587</v>
      </c>
      <c r="I73" s="386" t="s">
        <v>295</v>
      </c>
    </row>
    <row r="74" spans="1:10" ht="25.5">
      <c r="A74" s="6" t="s">
        <v>1123</v>
      </c>
      <c r="B74" s="6" t="s">
        <v>477</v>
      </c>
      <c r="C74" s="384">
        <v>286000</v>
      </c>
      <c r="D74" s="66">
        <v>228800</v>
      </c>
      <c r="E74" s="1" t="s">
        <v>470</v>
      </c>
      <c r="F74" s="401">
        <v>228800</v>
      </c>
      <c r="G74" s="384">
        <v>0</v>
      </c>
      <c r="H74" s="6" t="s">
        <v>243</v>
      </c>
      <c r="I74" s="386">
        <v>44320</v>
      </c>
    </row>
    <row r="75" spans="1:10" ht="38.25">
      <c r="A75" s="6" t="s">
        <v>478</v>
      </c>
      <c r="B75" s="6" t="s">
        <v>479</v>
      </c>
      <c r="C75" s="384">
        <v>130000</v>
      </c>
      <c r="D75" s="384">
        <v>100000</v>
      </c>
      <c r="E75" s="6" t="s">
        <v>480</v>
      </c>
      <c r="F75" s="385">
        <v>95796.41</v>
      </c>
      <c r="G75" s="384">
        <v>0</v>
      </c>
      <c r="H75" s="6" t="s">
        <v>975</v>
      </c>
      <c r="I75" s="386">
        <v>42467</v>
      </c>
      <c r="J75" s="62"/>
    </row>
    <row r="76" spans="1:10">
      <c r="A76" s="64"/>
      <c r="B76" s="64"/>
      <c r="C76" s="70">
        <f>SUM(C70:C75)</f>
        <v>22784315</v>
      </c>
      <c r="D76" s="70">
        <f>SUM(D70:D75)</f>
        <v>4652252</v>
      </c>
      <c r="E76" s="70"/>
      <c r="F76" s="70">
        <f>SUM(F70:F75)</f>
        <v>1957954.7</v>
      </c>
      <c r="G76" s="70">
        <f>SUM(G70:G75)</f>
        <v>590093.71</v>
      </c>
      <c r="H76" s="65"/>
      <c r="I76" s="65"/>
    </row>
    <row r="77" spans="1:10" ht="15.75">
      <c r="A77" s="648" t="s">
        <v>394</v>
      </c>
      <c r="B77" s="648"/>
      <c r="C77" s="648"/>
      <c r="D77" s="648"/>
      <c r="E77" s="648"/>
      <c r="F77" s="648"/>
      <c r="G77" s="648"/>
      <c r="H77" s="648"/>
      <c r="I77" s="648"/>
    </row>
    <row r="78" spans="1:10" ht="45">
      <c r="A78" s="63" t="s">
        <v>222</v>
      </c>
      <c r="B78" s="63" t="s">
        <v>0</v>
      </c>
      <c r="C78" s="102" t="s">
        <v>1</v>
      </c>
      <c r="D78" s="18" t="s">
        <v>98</v>
      </c>
      <c r="E78" s="102" t="s">
        <v>99</v>
      </c>
      <c r="F78" s="102" t="s">
        <v>100</v>
      </c>
      <c r="G78" s="102" t="s">
        <v>101</v>
      </c>
      <c r="H78" s="103" t="s">
        <v>102</v>
      </c>
      <c r="I78" s="103" t="s">
        <v>103</v>
      </c>
    </row>
    <row r="79" spans="1:10" s="61" customFormat="1" ht="25.5">
      <c r="A79" s="6" t="s">
        <v>395</v>
      </c>
      <c r="B79" s="1" t="s">
        <v>396</v>
      </c>
      <c r="C79" s="384">
        <v>150000000</v>
      </c>
      <c r="D79" s="66">
        <v>324000</v>
      </c>
      <c r="E79" s="58" t="s">
        <v>227</v>
      </c>
      <c r="F79" s="401">
        <v>324000</v>
      </c>
      <c r="G79" s="568">
        <v>0</v>
      </c>
      <c r="H79" s="6" t="s">
        <v>114</v>
      </c>
      <c r="I79" s="405">
        <v>42109</v>
      </c>
    </row>
    <row r="80" spans="1:10" ht="25.5">
      <c r="A80" s="100" t="s">
        <v>397</v>
      </c>
      <c r="B80" s="358" t="s">
        <v>398</v>
      </c>
      <c r="C80" s="384">
        <v>14832000</v>
      </c>
      <c r="D80" s="66">
        <v>419000</v>
      </c>
      <c r="E80" s="243" t="s">
        <v>399</v>
      </c>
      <c r="F80" s="401">
        <v>419000</v>
      </c>
      <c r="G80" s="569">
        <v>0</v>
      </c>
      <c r="H80" s="6" t="s">
        <v>114</v>
      </c>
      <c r="I80" s="405">
        <v>41801</v>
      </c>
      <c r="J80" s="61"/>
    </row>
    <row r="81" spans="1:10" ht="25.5">
      <c r="A81" s="6" t="s">
        <v>400</v>
      </c>
      <c r="B81" s="6" t="s">
        <v>401</v>
      </c>
      <c r="C81" s="384">
        <v>30000000</v>
      </c>
      <c r="D81" s="384">
        <v>108000</v>
      </c>
      <c r="E81" s="6" t="s">
        <v>399</v>
      </c>
      <c r="F81" s="385">
        <v>0</v>
      </c>
      <c r="G81" s="569">
        <v>0</v>
      </c>
      <c r="H81" s="6" t="s">
        <v>587</v>
      </c>
      <c r="I81" s="386" t="s">
        <v>295</v>
      </c>
      <c r="J81" s="61"/>
    </row>
    <row r="82" spans="1:10">
      <c r="A82" s="6" t="s">
        <v>402</v>
      </c>
      <c r="B82" s="6" t="s">
        <v>403</v>
      </c>
      <c r="C82" s="384">
        <v>24000000</v>
      </c>
      <c r="D82" s="66">
        <v>1450000</v>
      </c>
      <c r="E82" s="1" t="s">
        <v>399</v>
      </c>
      <c r="F82" s="401">
        <v>1450000</v>
      </c>
      <c r="G82" s="569">
        <v>0</v>
      </c>
      <c r="H82" s="6" t="s">
        <v>114</v>
      </c>
      <c r="I82" s="406">
        <v>42325</v>
      </c>
    </row>
    <row r="83" spans="1:10">
      <c r="A83" s="6" t="s">
        <v>404</v>
      </c>
      <c r="B83" s="6" t="s">
        <v>405</v>
      </c>
      <c r="C83" s="384">
        <v>2840000</v>
      </c>
      <c r="D83" s="66">
        <v>725000</v>
      </c>
      <c r="E83" s="1" t="s">
        <v>399</v>
      </c>
      <c r="F83" s="401">
        <v>725000</v>
      </c>
      <c r="G83" s="569">
        <v>0</v>
      </c>
      <c r="H83" s="6" t="s">
        <v>114</v>
      </c>
      <c r="I83" s="406">
        <v>42143</v>
      </c>
    </row>
    <row r="84" spans="1:10">
      <c r="A84" s="6" t="s">
        <v>406</v>
      </c>
      <c r="B84" s="6" t="s">
        <v>233</v>
      </c>
      <c r="C84" s="384">
        <v>118000</v>
      </c>
      <c r="D84" s="66">
        <v>94400</v>
      </c>
      <c r="E84" s="1" t="s">
        <v>223</v>
      </c>
      <c r="F84" s="401">
        <v>92568</v>
      </c>
      <c r="G84" s="569">
        <v>0</v>
      </c>
      <c r="H84" s="6" t="s">
        <v>975</v>
      </c>
      <c r="I84" s="406">
        <v>42370</v>
      </c>
    </row>
    <row r="85" spans="1:10" s="62" customFormat="1">
      <c r="A85" s="64"/>
      <c r="B85" s="64"/>
      <c r="C85" s="70">
        <f>SUM(C79:C84)</f>
        <v>221790000</v>
      </c>
      <c r="D85" s="70">
        <f>SUM(D79:D84)</f>
        <v>3120400</v>
      </c>
      <c r="E85" s="70"/>
      <c r="F85" s="70">
        <f>SUM(F79:F84)</f>
        <v>3010568</v>
      </c>
      <c r="G85" s="570">
        <f>SUM(G79:G84)</f>
        <v>0</v>
      </c>
      <c r="H85" s="65"/>
      <c r="I85" s="65"/>
    </row>
    <row r="86" spans="1:10">
      <c r="F86"/>
      <c r="G86"/>
      <c r="H86"/>
      <c r="I86"/>
    </row>
    <row r="87" spans="1:10" ht="15.75">
      <c r="A87" s="644" t="s">
        <v>224</v>
      </c>
      <c r="B87" s="644"/>
      <c r="C87" s="644"/>
      <c r="D87" s="644"/>
      <c r="E87" s="644"/>
      <c r="F87" s="644"/>
      <c r="G87" s="644"/>
      <c r="H87" s="644"/>
      <c r="I87" s="644"/>
    </row>
    <row r="88" spans="1:10" ht="45">
      <c r="A88" s="63" t="s">
        <v>222</v>
      </c>
      <c r="B88" s="63" t="s">
        <v>0</v>
      </c>
      <c r="C88" s="18" t="s">
        <v>1</v>
      </c>
      <c r="D88" s="18" t="s">
        <v>98</v>
      </c>
      <c r="E88" s="18" t="s">
        <v>99</v>
      </c>
      <c r="F88" s="102" t="s">
        <v>100</v>
      </c>
      <c r="G88" s="102" t="s">
        <v>101</v>
      </c>
      <c r="H88" s="103" t="s">
        <v>102</v>
      </c>
      <c r="I88" s="103" t="s">
        <v>103</v>
      </c>
    </row>
    <row r="89" spans="1:10">
      <c r="A89" s="6" t="s">
        <v>225</v>
      </c>
      <c r="B89" s="1" t="s">
        <v>226</v>
      </c>
      <c r="C89" s="66">
        <v>2840400</v>
      </c>
      <c r="D89" s="66">
        <v>1500000</v>
      </c>
      <c r="E89" s="58" t="s">
        <v>227</v>
      </c>
      <c r="F89" s="401">
        <v>1500000</v>
      </c>
      <c r="G89" s="384">
        <v>0</v>
      </c>
      <c r="H89" s="6" t="s">
        <v>114</v>
      </c>
      <c r="I89" s="405">
        <v>41744</v>
      </c>
    </row>
    <row r="90" spans="1:10" s="61" customFormat="1">
      <c r="A90" s="6" t="s">
        <v>228</v>
      </c>
      <c r="B90" s="358" t="s">
        <v>229</v>
      </c>
      <c r="C90" s="66">
        <v>5711369</v>
      </c>
      <c r="D90" s="66">
        <v>900000</v>
      </c>
      <c r="E90" s="243" t="s">
        <v>223</v>
      </c>
      <c r="F90" s="401">
        <v>0</v>
      </c>
      <c r="G90" s="384">
        <v>0</v>
      </c>
      <c r="H90" s="6" t="s">
        <v>587</v>
      </c>
      <c r="I90" s="386" t="s">
        <v>295</v>
      </c>
    </row>
    <row r="91" spans="1:10">
      <c r="A91" s="6" t="s">
        <v>230</v>
      </c>
      <c r="B91" s="6" t="s">
        <v>231</v>
      </c>
      <c r="C91" s="384">
        <v>4397880</v>
      </c>
      <c r="D91" s="66">
        <v>1116000</v>
      </c>
      <c r="E91" s="6" t="s">
        <v>227</v>
      </c>
      <c r="F91" s="401">
        <v>1116000</v>
      </c>
      <c r="G91" s="404">
        <v>0</v>
      </c>
      <c r="H91" s="6" t="s">
        <v>114</v>
      </c>
      <c r="I91" s="405">
        <v>42399</v>
      </c>
    </row>
    <row r="92" spans="1:10" ht="25.5">
      <c r="A92" s="6" t="s">
        <v>232</v>
      </c>
      <c r="B92" s="6" t="s">
        <v>233</v>
      </c>
      <c r="C92" s="384">
        <v>50000</v>
      </c>
      <c r="D92" s="384">
        <v>40000</v>
      </c>
      <c r="E92" s="6" t="s">
        <v>223</v>
      </c>
      <c r="F92" s="385">
        <v>17542.78</v>
      </c>
      <c r="G92" s="384">
        <v>0</v>
      </c>
      <c r="H92" s="6" t="s">
        <v>875</v>
      </c>
      <c r="I92" s="386">
        <v>43196</v>
      </c>
    </row>
    <row r="93" spans="1:10" ht="25.5">
      <c r="A93" s="6" t="s">
        <v>234</v>
      </c>
      <c r="B93" s="6" t="s">
        <v>233</v>
      </c>
      <c r="C93" s="66">
        <v>125000</v>
      </c>
      <c r="D93" s="66">
        <v>100000</v>
      </c>
      <c r="E93" s="1" t="s">
        <v>223</v>
      </c>
      <c r="F93" s="401">
        <v>98824.2</v>
      </c>
      <c r="G93" s="384">
        <v>0</v>
      </c>
      <c r="H93" s="6" t="s">
        <v>731</v>
      </c>
      <c r="I93" s="406">
        <v>41914</v>
      </c>
    </row>
    <row r="94" spans="1:10">
      <c r="A94" s="6" t="s">
        <v>235</v>
      </c>
      <c r="B94" s="6" t="s">
        <v>233</v>
      </c>
      <c r="C94" s="66">
        <v>125000</v>
      </c>
      <c r="D94" s="66">
        <v>100000</v>
      </c>
      <c r="E94" s="1" t="s">
        <v>223</v>
      </c>
      <c r="F94" s="401">
        <v>100000</v>
      </c>
      <c r="G94" s="384">
        <v>0</v>
      </c>
      <c r="H94" s="6" t="s">
        <v>732</v>
      </c>
      <c r="I94" s="406">
        <v>41913</v>
      </c>
    </row>
    <row r="95" spans="1:10">
      <c r="A95" s="6" t="s">
        <v>236</v>
      </c>
      <c r="B95" s="6" t="s">
        <v>233</v>
      </c>
      <c r="C95" s="66">
        <v>98000</v>
      </c>
      <c r="D95" s="66">
        <v>78400</v>
      </c>
      <c r="E95" s="1" t="s">
        <v>223</v>
      </c>
      <c r="F95" s="401">
        <v>78400</v>
      </c>
      <c r="G95" s="384">
        <v>0</v>
      </c>
      <c r="H95" s="6" t="s">
        <v>732</v>
      </c>
      <c r="I95" s="406">
        <v>41919</v>
      </c>
    </row>
    <row r="96" spans="1:10">
      <c r="A96" s="6" t="s">
        <v>237</v>
      </c>
      <c r="B96" s="6" t="s">
        <v>233</v>
      </c>
      <c r="C96" s="66">
        <v>100000</v>
      </c>
      <c r="D96" s="66">
        <v>80000</v>
      </c>
      <c r="E96" s="6" t="s">
        <v>223</v>
      </c>
      <c r="F96" s="401">
        <v>0</v>
      </c>
      <c r="G96" s="384">
        <v>0</v>
      </c>
      <c r="H96" s="6" t="s">
        <v>587</v>
      </c>
      <c r="I96" s="386" t="s">
        <v>295</v>
      </c>
    </row>
    <row r="97" spans="1:9" ht="25.5">
      <c r="A97" s="6" t="s">
        <v>238</v>
      </c>
      <c r="B97" s="6" t="s">
        <v>233</v>
      </c>
      <c r="C97" s="66">
        <v>350000</v>
      </c>
      <c r="D97" s="66">
        <v>100000</v>
      </c>
      <c r="E97" s="1" t="s">
        <v>223</v>
      </c>
      <c r="F97" s="401">
        <v>99914.99</v>
      </c>
      <c r="G97" s="384">
        <v>0</v>
      </c>
      <c r="H97" s="6" t="s">
        <v>976</v>
      </c>
      <c r="I97" s="406">
        <v>43614</v>
      </c>
    </row>
    <row r="98" spans="1:9">
      <c r="A98" s="64"/>
      <c r="B98" s="64"/>
      <c r="C98" s="70">
        <f>SUM(C89:C97)</f>
        <v>13797649</v>
      </c>
      <c r="D98" s="70">
        <f>SUM(D89:D97)</f>
        <v>4014400</v>
      </c>
      <c r="E98" s="70"/>
      <c r="F98" s="70">
        <f>SUM(F89:F97)</f>
        <v>3010681.97</v>
      </c>
      <c r="G98" s="70">
        <f>SUM(G89:G97)</f>
        <v>0</v>
      </c>
      <c r="H98" s="64"/>
      <c r="I98" s="59"/>
    </row>
    <row r="99" spans="1:9">
      <c r="F99"/>
      <c r="G99"/>
      <c r="H99"/>
      <c r="I99"/>
    </row>
    <row r="100" spans="1:9" s="61" customFormat="1" ht="15.75">
      <c r="A100" s="644" t="s">
        <v>239</v>
      </c>
      <c r="B100" s="644"/>
      <c r="C100" s="644"/>
      <c r="D100" s="644"/>
      <c r="E100" s="644"/>
      <c r="F100" s="644"/>
      <c r="G100" s="644"/>
      <c r="H100" s="644"/>
      <c r="I100" s="644"/>
    </row>
    <row r="101" spans="1:9" s="61" customFormat="1" ht="45">
      <c r="A101" s="63" t="s">
        <v>222</v>
      </c>
      <c r="B101" s="63" t="s">
        <v>0</v>
      </c>
      <c r="C101" s="18" t="s">
        <v>1</v>
      </c>
      <c r="D101" s="18" t="s">
        <v>98</v>
      </c>
      <c r="E101" s="18" t="s">
        <v>99</v>
      </c>
      <c r="F101" s="102" t="s">
        <v>100</v>
      </c>
      <c r="G101" s="102" t="s">
        <v>101</v>
      </c>
      <c r="H101" s="103" t="s">
        <v>102</v>
      </c>
      <c r="I101" s="103" t="s">
        <v>103</v>
      </c>
    </row>
    <row r="102" spans="1:9" ht="25.5">
      <c r="A102" s="6" t="s">
        <v>240</v>
      </c>
      <c r="B102" s="6" t="s">
        <v>231</v>
      </c>
      <c r="C102" s="384">
        <v>197435</v>
      </c>
      <c r="D102" s="407">
        <v>157948</v>
      </c>
      <c r="E102" s="243" t="s">
        <v>227</v>
      </c>
      <c r="F102" s="385">
        <v>87025.34</v>
      </c>
      <c r="G102" s="384">
        <v>0</v>
      </c>
      <c r="H102" s="6" t="s">
        <v>831</v>
      </c>
      <c r="I102" s="408">
        <v>42452</v>
      </c>
    </row>
    <row r="103" spans="1:9">
      <c r="A103" s="6" t="s">
        <v>241</v>
      </c>
      <c r="B103" s="6" t="s">
        <v>231</v>
      </c>
      <c r="C103" s="384">
        <v>1758922</v>
      </c>
      <c r="D103" s="409">
        <v>705621</v>
      </c>
      <c r="E103" s="243" t="s">
        <v>223</v>
      </c>
      <c r="F103" s="385">
        <v>477295</v>
      </c>
      <c r="G103" s="384">
        <v>0</v>
      </c>
      <c r="H103" s="6" t="s">
        <v>733</v>
      </c>
      <c r="I103" s="408">
        <v>42809</v>
      </c>
    </row>
    <row r="104" spans="1:9">
      <c r="A104" s="1" t="s">
        <v>242</v>
      </c>
      <c r="B104" s="1" t="s">
        <v>231</v>
      </c>
      <c r="C104" s="66">
        <v>771818</v>
      </c>
      <c r="D104" s="68">
        <v>617454</v>
      </c>
      <c r="E104" s="1" t="s">
        <v>223</v>
      </c>
      <c r="F104" s="235">
        <v>617454</v>
      </c>
      <c r="G104" s="69">
        <v>0</v>
      </c>
      <c r="H104" s="6" t="s">
        <v>114</v>
      </c>
      <c r="I104" s="410">
        <v>41016</v>
      </c>
    </row>
    <row r="105" spans="1:9">
      <c r="A105" s="1" t="s">
        <v>244</v>
      </c>
      <c r="B105" s="1" t="s">
        <v>226</v>
      </c>
      <c r="C105" s="66">
        <v>3200000</v>
      </c>
      <c r="D105" s="68">
        <v>1613596</v>
      </c>
      <c r="E105" s="1" t="s">
        <v>227</v>
      </c>
      <c r="F105" s="401">
        <v>0</v>
      </c>
      <c r="G105" s="66">
        <v>0</v>
      </c>
      <c r="H105" s="6" t="s">
        <v>114</v>
      </c>
      <c r="I105" s="410">
        <v>41744</v>
      </c>
    </row>
    <row r="106" spans="1:9">
      <c r="A106" s="1" t="s">
        <v>245</v>
      </c>
      <c r="B106" s="1" t="s">
        <v>246</v>
      </c>
      <c r="C106" s="66">
        <v>358525</v>
      </c>
      <c r="D106" s="68">
        <v>72000</v>
      </c>
      <c r="E106" s="1" t="s">
        <v>223</v>
      </c>
      <c r="F106" s="401">
        <v>0</v>
      </c>
      <c r="G106" s="66">
        <v>0</v>
      </c>
      <c r="H106" s="6" t="s">
        <v>249</v>
      </c>
      <c r="I106" s="410" t="s">
        <v>250</v>
      </c>
    </row>
    <row r="107" spans="1:9">
      <c r="A107" s="1" t="s">
        <v>247</v>
      </c>
      <c r="B107" s="1" t="s">
        <v>248</v>
      </c>
      <c r="C107" s="66">
        <v>2500000</v>
      </c>
      <c r="D107" s="68">
        <v>1000000</v>
      </c>
      <c r="E107" s="1" t="s">
        <v>227</v>
      </c>
      <c r="F107" s="401">
        <v>0</v>
      </c>
      <c r="G107" s="384">
        <v>0</v>
      </c>
      <c r="H107" s="6" t="s">
        <v>249</v>
      </c>
      <c r="I107" s="408" t="s">
        <v>250</v>
      </c>
    </row>
    <row r="108" spans="1:9">
      <c r="A108" s="6" t="s">
        <v>251</v>
      </c>
      <c r="B108" s="6" t="s">
        <v>248</v>
      </c>
      <c r="C108" s="66">
        <v>1900000</v>
      </c>
      <c r="D108" s="68">
        <v>400000</v>
      </c>
      <c r="E108" s="6" t="s">
        <v>223</v>
      </c>
      <c r="F108" s="401">
        <v>400000</v>
      </c>
      <c r="G108" s="66">
        <v>0</v>
      </c>
      <c r="H108" s="6" t="s">
        <v>114</v>
      </c>
      <c r="I108" s="408">
        <v>41025</v>
      </c>
    </row>
    <row r="109" spans="1:9">
      <c r="A109" s="6" t="s">
        <v>252</v>
      </c>
      <c r="B109" s="6" t="s">
        <v>231</v>
      </c>
      <c r="C109" s="384" t="s">
        <v>253</v>
      </c>
      <c r="D109" s="68">
        <v>218652</v>
      </c>
      <c r="E109" s="6" t="s">
        <v>227</v>
      </c>
      <c r="F109" s="401">
        <v>218652</v>
      </c>
      <c r="G109" s="66">
        <v>0</v>
      </c>
      <c r="H109" s="6" t="s">
        <v>114</v>
      </c>
      <c r="I109" s="410">
        <v>41017</v>
      </c>
    </row>
    <row r="110" spans="1:9">
      <c r="A110" s="6" t="s">
        <v>254</v>
      </c>
      <c r="B110" s="6" t="s">
        <v>231</v>
      </c>
      <c r="C110" s="66">
        <v>538100</v>
      </c>
      <c r="D110" s="409">
        <v>204000</v>
      </c>
      <c r="E110" s="6" t="s">
        <v>227</v>
      </c>
      <c r="F110" s="401">
        <v>204000</v>
      </c>
      <c r="G110" s="384">
        <v>0</v>
      </c>
      <c r="H110" s="6" t="s">
        <v>114</v>
      </c>
      <c r="I110" s="410">
        <v>41953</v>
      </c>
    </row>
    <row r="111" spans="1:9">
      <c r="A111" s="64"/>
      <c r="B111" s="64"/>
      <c r="C111" s="70">
        <f>SUM(C102:C110)</f>
        <v>11224800</v>
      </c>
      <c r="D111" s="60">
        <f>SUM(D102:D110)</f>
        <v>4989271</v>
      </c>
      <c r="E111" s="59"/>
      <c r="F111" s="70">
        <f>SUM(F102:F110)</f>
        <v>2004426.3399999999</v>
      </c>
      <c r="G111" s="70">
        <f>SUM(G102:G110)</f>
        <v>0</v>
      </c>
      <c r="H111" s="64"/>
      <c r="I111" s="59"/>
    </row>
    <row r="112" spans="1:9">
      <c r="B112" s="61" t="s">
        <v>423</v>
      </c>
      <c r="F112"/>
      <c r="G112"/>
      <c r="H112" s="355"/>
      <c r="I112"/>
    </row>
    <row r="113" spans="1:9">
      <c r="B113" s="61"/>
      <c r="F113"/>
      <c r="G113"/>
      <c r="H113" s="355"/>
      <c r="I113"/>
    </row>
    <row r="114" spans="1:9" ht="18">
      <c r="A114" s="645" t="s">
        <v>255</v>
      </c>
      <c r="B114" s="645"/>
      <c r="C114" s="645"/>
      <c r="D114" s="645"/>
      <c r="E114" s="645"/>
      <c r="F114" s="645"/>
      <c r="G114" s="645"/>
      <c r="H114" s="645"/>
      <c r="I114" s="645"/>
    </row>
    <row r="115" spans="1:9" ht="45">
      <c r="A115" s="55" t="s">
        <v>222</v>
      </c>
      <c r="B115" s="56" t="s">
        <v>0</v>
      </c>
      <c r="C115" s="57" t="s">
        <v>1</v>
      </c>
      <c r="D115" s="57" t="s">
        <v>98</v>
      </c>
      <c r="E115" s="57" t="s">
        <v>99</v>
      </c>
      <c r="F115" s="250" t="s">
        <v>100</v>
      </c>
      <c r="G115" s="250" t="s">
        <v>101</v>
      </c>
      <c r="H115" s="251" t="s">
        <v>102</v>
      </c>
      <c r="I115" s="251" t="s">
        <v>103</v>
      </c>
    </row>
    <row r="116" spans="1:9">
      <c r="A116" s="1" t="s">
        <v>256</v>
      </c>
      <c r="B116" s="1" t="s">
        <v>257</v>
      </c>
      <c r="C116" s="105">
        <v>1758922</v>
      </c>
      <c r="D116" s="68">
        <v>879461</v>
      </c>
      <c r="E116" s="58" t="s">
        <v>223</v>
      </c>
      <c r="F116" s="401">
        <v>0</v>
      </c>
      <c r="G116" s="411">
        <v>0</v>
      </c>
      <c r="H116" s="58" t="s">
        <v>258</v>
      </c>
      <c r="I116" s="326" t="s">
        <v>250</v>
      </c>
    </row>
    <row r="117" spans="1:9" ht="25.5">
      <c r="A117" s="1" t="s">
        <v>259</v>
      </c>
      <c r="B117" s="6" t="s">
        <v>260</v>
      </c>
      <c r="C117" s="67">
        <v>8474244</v>
      </c>
      <c r="D117" s="68">
        <v>2000000</v>
      </c>
      <c r="E117" s="1" t="s">
        <v>261</v>
      </c>
      <c r="F117" s="401">
        <v>2000000</v>
      </c>
      <c r="G117" s="67">
        <v>0</v>
      </c>
      <c r="H117" s="6" t="s">
        <v>114</v>
      </c>
      <c r="I117" s="377">
        <v>42486</v>
      </c>
    </row>
    <row r="118" spans="1:9">
      <c r="A118" s="1" t="s">
        <v>262</v>
      </c>
      <c r="B118" s="1" t="s">
        <v>246</v>
      </c>
      <c r="C118" s="67">
        <v>138560</v>
      </c>
      <c r="D118" s="68">
        <v>110848</v>
      </c>
      <c r="E118" s="1" t="s">
        <v>227</v>
      </c>
      <c r="F118" s="401">
        <v>0</v>
      </c>
      <c r="G118" s="411">
        <v>0</v>
      </c>
      <c r="H118" s="58" t="s">
        <v>258</v>
      </c>
      <c r="I118" s="326" t="s">
        <v>250</v>
      </c>
    </row>
    <row r="119" spans="1:9">
      <c r="A119" s="1" t="s">
        <v>263</v>
      </c>
      <c r="B119" s="1" t="s">
        <v>246</v>
      </c>
      <c r="C119" s="67">
        <v>255951</v>
      </c>
      <c r="D119" s="68">
        <v>174022</v>
      </c>
      <c r="E119" s="1" t="s">
        <v>227</v>
      </c>
      <c r="F119" s="385">
        <v>174022</v>
      </c>
      <c r="G119" s="411">
        <v>0</v>
      </c>
      <c r="H119" s="6" t="s">
        <v>114</v>
      </c>
      <c r="I119" s="412">
        <v>41227</v>
      </c>
    </row>
    <row r="120" spans="1:9" ht="20.25" customHeight="1">
      <c r="A120" s="59"/>
      <c r="B120" s="59"/>
      <c r="C120" s="60">
        <f>SUM(C116:C119)</f>
        <v>10627677</v>
      </c>
      <c r="D120" s="413">
        <f>SUM(D116:D119)</f>
        <v>3164331</v>
      </c>
      <c r="E120" s="59"/>
      <c r="F120" s="413">
        <f>SUM(F116:F119)</f>
        <v>2174022</v>
      </c>
      <c r="G120" s="413">
        <f>SUM(G116:G119)</f>
        <v>0</v>
      </c>
      <c r="H120" s="59"/>
      <c r="I120" s="59"/>
    </row>
    <row r="121" spans="1:9">
      <c r="F121"/>
      <c r="G121"/>
      <c r="H121"/>
      <c r="I121"/>
    </row>
    <row r="122" spans="1:9" s="61" customFormat="1">
      <c r="A122" s="646" t="s">
        <v>264</v>
      </c>
      <c r="B122" s="647"/>
      <c r="C122" s="647"/>
      <c r="D122" s="647"/>
      <c r="E122" s="647"/>
      <c r="F122" s="647"/>
      <c r="G122" s="647"/>
      <c r="H122" s="647"/>
      <c r="I122" s="647"/>
    </row>
    <row r="123" spans="1:9" s="61" customFormat="1" ht="45">
      <c r="A123" s="71" t="s">
        <v>222</v>
      </c>
      <c r="B123" s="63" t="s">
        <v>0</v>
      </c>
      <c r="C123" s="18" t="s">
        <v>1</v>
      </c>
      <c r="D123" s="18" t="s">
        <v>98</v>
      </c>
      <c r="E123" s="18" t="s">
        <v>99</v>
      </c>
      <c r="F123" s="102" t="s">
        <v>100</v>
      </c>
      <c r="G123" s="102" t="s">
        <v>101</v>
      </c>
      <c r="H123" s="103" t="s">
        <v>102</v>
      </c>
      <c r="I123" s="103" t="s">
        <v>103</v>
      </c>
    </row>
    <row r="124" spans="1:9" s="61" customFormat="1">
      <c r="A124" s="414" t="s">
        <v>265</v>
      </c>
      <c r="B124" s="358" t="s">
        <v>266</v>
      </c>
      <c r="C124" s="415">
        <v>88000</v>
      </c>
      <c r="D124" s="80">
        <v>55400</v>
      </c>
      <c r="E124" s="17" t="s">
        <v>267</v>
      </c>
      <c r="F124" s="416">
        <v>55400</v>
      </c>
      <c r="G124" s="417">
        <v>0</v>
      </c>
      <c r="H124" s="418" t="s">
        <v>114</v>
      </c>
      <c r="I124" s="412">
        <v>40553</v>
      </c>
    </row>
    <row r="125" spans="1:9" s="61" customFormat="1">
      <c r="A125" s="414" t="s">
        <v>268</v>
      </c>
      <c r="B125" s="358" t="s">
        <v>269</v>
      </c>
      <c r="C125" s="415">
        <v>886500</v>
      </c>
      <c r="D125" s="80">
        <v>700000</v>
      </c>
      <c r="E125" s="306" t="s">
        <v>267</v>
      </c>
      <c r="F125" s="416">
        <v>700000</v>
      </c>
      <c r="G125" s="417">
        <v>0</v>
      </c>
      <c r="H125" s="414" t="s">
        <v>114</v>
      </c>
      <c r="I125" s="412">
        <v>40647</v>
      </c>
    </row>
    <row r="126" spans="1:9" s="61" customFormat="1">
      <c r="A126" s="414" t="s">
        <v>270</v>
      </c>
      <c r="B126" s="358" t="s">
        <v>271</v>
      </c>
      <c r="C126" s="415">
        <v>450000</v>
      </c>
      <c r="D126" s="80">
        <v>225000</v>
      </c>
      <c r="E126" s="211" t="s">
        <v>227</v>
      </c>
      <c r="F126" s="417">
        <v>145187</v>
      </c>
      <c r="G126" s="419">
        <v>0</v>
      </c>
      <c r="H126" s="420" t="s">
        <v>114</v>
      </c>
      <c r="I126" s="412">
        <v>41333</v>
      </c>
    </row>
    <row r="127" spans="1:9" s="61" customFormat="1">
      <c r="A127" s="414" t="s">
        <v>272</v>
      </c>
      <c r="B127" s="358" t="s">
        <v>229</v>
      </c>
      <c r="C127" s="415">
        <v>467589</v>
      </c>
      <c r="D127" s="80">
        <v>311071</v>
      </c>
      <c r="E127" s="17" t="s">
        <v>227</v>
      </c>
      <c r="F127" s="416">
        <v>311071</v>
      </c>
      <c r="G127" s="419">
        <v>0</v>
      </c>
      <c r="H127" s="418" t="s">
        <v>114</v>
      </c>
      <c r="I127" s="412">
        <v>40831</v>
      </c>
    </row>
    <row r="128" spans="1:9" s="61" customFormat="1">
      <c r="A128" s="414" t="s">
        <v>273</v>
      </c>
      <c r="B128" s="358" t="s">
        <v>271</v>
      </c>
      <c r="C128" s="415">
        <v>252005</v>
      </c>
      <c r="D128" s="80">
        <v>126000</v>
      </c>
      <c r="E128" s="17" t="s">
        <v>274</v>
      </c>
      <c r="F128" s="417">
        <v>118691</v>
      </c>
      <c r="G128" s="419">
        <v>0</v>
      </c>
      <c r="H128" s="418" t="s">
        <v>114</v>
      </c>
      <c r="I128" s="412">
        <v>41639</v>
      </c>
    </row>
    <row r="129" spans="1:9" s="61" customFormat="1" ht="38.25">
      <c r="A129" s="414" t="s">
        <v>275</v>
      </c>
      <c r="B129" s="358" t="s">
        <v>276</v>
      </c>
      <c r="C129" s="415">
        <v>10900000</v>
      </c>
      <c r="D129" s="80">
        <v>900000</v>
      </c>
      <c r="E129" s="17" t="s">
        <v>277</v>
      </c>
      <c r="F129" s="417">
        <v>0</v>
      </c>
      <c r="G129" s="419" t="s">
        <v>482</v>
      </c>
      <c r="H129" s="418" t="s">
        <v>278</v>
      </c>
      <c r="I129" s="412" t="s">
        <v>250</v>
      </c>
    </row>
    <row r="130" spans="1:9" ht="25.5">
      <c r="A130" s="414" t="s">
        <v>279</v>
      </c>
      <c r="B130" s="358" t="s">
        <v>280</v>
      </c>
      <c r="C130" s="415">
        <v>5437200</v>
      </c>
      <c r="D130" s="80">
        <v>1000000</v>
      </c>
      <c r="E130" s="17" t="s">
        <v>281</v>
      </c>
      <c r="F130" s="417">
        <v>1000000</v>
      </c>
      <c r="G130" s="419">
        <f>D130-F130</f>
        <v>0</v>
      </c>
      <c r="H130" s="418" t="s">
        <v>114</v>
      </c>
      <c r="I130" s="412">
        <v>40178</v>
      </c>
    </row>
    <row r="131" spans="1:9">
      <c r="A131" s="421"/>
      <c r="B131" s="422" t="s">
        <v>138</v>
      </c>
      <c r="C131" s="423">
        <f>SUM(C124:C130)</f>
        <v>18481294</v>
      </c>
      <c r="D131" s="423">
        <f>SUM(D124:D130)</f>
        <v>3317471</v>
      </c>
      <c r="E131" s="290"/>
      <c r="F131" s="424">
        <f>SUM(F124:F130)</f>
        <v>2330349</v>
      </c>
      <c r="G131" s="424">
        <f>SUM(G124:G130)</f>
        <v>0</v>
      </c>
      <c r="H131" s="425"/>
      <c r="I131" s="426"/>
    </row>
    <row r="132" spans="1:9">
      <c r="F132"/>
      <c r="G132"/>
      <c r="H132"/>
      <c r="I132"/>
    </row>
    <row r="133" spans="1:9" s="61" customFormat="1">
      <c r="A133" s="646" t="s">
        <v>282</v>
      </c>
      <c r="B133" s="647"/>
      <c r="C133" s="647"/>
      <c r="D133" s="647"/>
      <c r="E133" s="647"/>
      <c r="F133" s="647"/>
      <c r="G133" s="647"/>
      <c r="H133" s="647"/>
      <c r="I133" s="647"/>
    </row>
    <row r="134" spans="1:9" s="61" customFormat="1" ht="45">
      <c r="A134" s="71" t="s">
        <v>222</v>
      </c>
      <c r="B134" s="63" t="s">
        <v>0</v>
      </c>
      <c r="C134" s="74" t="s">
        <v>1</v>
      </c>
      <c r="D134" s="74" t="s">
        <v>98</v>
      </c>
      <c r="E134" s="18" t="s">
        <v>99</v>
      </c>
      <c r="F134" s="102" t="s">
        <v>100</v>
      </c>
      <c r="G134" s="102" t="s">
        <v>101</v>
      </c>
      <c r="H134" s="103" t="s">
        <v>102</v>
      </c>
      <c r="I134" s="103" t="s">
        <v>103</v>
      </c>
    </row>
    <row r="135" spans="1:9" s="61" customFormat="1">
      <c r="A135" s="414" t="s">
        <v>265</v>
      </c>
      <c r="B135" s="358" t="s">
        <v>283</v>
      </c>
      <c r="C135" s="415">
        <v>89333</v>
      </c>
      <c r="D135" s="80">
        <v>71000</v>
      </c>
      <c r="E135" s="17" t="s">
        <v>267</v>
      </c>
      <c r="F135" s="416">
        <v>61164</v>
      </c>
      <c r="G135" s="417">
        <v>0</v>
      </c>
      <c r="H135" s="418" t="s">
        <v>114</v>
      </c>
      <c r="I135" s="412">
        <v>39814</v>
      </c>
    </row>
    <row r="136" spans="1:9" s="61" customFormat="1">
      <c r="A136" s="414" t="s">
        <v>268</v>
      </c>
      <c r="B136" s="358" t="s">
        <v>283</v>
      </c>
      <c r="C136" s="415">
        <v>400000</v>
      </c>
      <c r="D136" s="80">
        <v>320000</v>
      </c>
      <c r="E136" s="306" t="s">
        <v>267</v>
      </c>
      <c r="F136" s="416">
        <v>320000</v>
      </c>
      <c r="G136" s="417">
        <v>0</v>
      </c>
      <c r="H136" s="414" t="s">
        <v>114</v>
      </c>
      <c r="I136" s="412">
        <v>39753</v>
      </c>
    </row>
    <row r="137" spans="1:9" s="61" customFormat="1">
      <c r="A137" s="414" t="s">
        <v>284</v>
      </c>
      <c r="B137" s="358" t="s">
        <v>283</v>
      </c>
      <c r="C137" s="415">
        <v>693120</v>
      </c>
      <c r="D137" s="80">
        <v>554000</v>
      </c>
      <c r="E137" s="211" t="s">
        <v>267</v>
      </c>
      <c r="F137" s="417">
        <v>405346</v>
      </c>
      <c r="G137" s="419">
        <v>0</v>
      </c>
      <c r="H137" s="420" t="s">
        <v>114</v>
      </c>
      <c r="I137" s="412">
        <v>39873</v>
      </c>
    </row>
    <row r="138" spans="1:9" s="61" customFormat="1">
      <c r="A138" s="414" t="s">
        <v>285</v>
      </c>
      <c r="B138" s="358" t="s">
        <v>283</v>
      </c>
      <c r="C138" s="415">
        <v>1771463</v>
      </c>
      <c r="D138" s="80">
        <v>1417000</v>
      </c>
      <c r="E138" s="17" t="s">
        <v>267</v>
      </c>
      <c r="F138" s="416">
        <v>1406627</v>
      </c>
      <c r="G138" s="419">
        <v>0</v>
      </c>
      <c r="H138" s="418" t="s">
        <v>114</v>
      </c>
      <c r="I138" s="412">
        <v>40087</v>
      </c>
    </row>
    <row r="139" spans="1:9" s="61" customFormat="1">
      <c r="A139" s="414" t="s">
        <v>286</v>
      </c>
      <c r="B139" s="358" t="s">
        <v>283</v>
      </c>
      <c r="C139" s="415">
        <v>964707</v>
      </c>
      <c r="D139" s="80">
        <v>772000</v>
      </c>
      <c r="E139" s="17" t="s">
        <v>267</v>
      </c>
      <c r="F139" s="417">
        <v>650000</v>
      </c>
      <c r="G139" s="419">
        <v>0</v>
      </c>
      <c r="H139" s="418" t="s">
        <v>114</v>
      </c>
      <c r="I139" s="412">
        <v>39873</v>
      </c>
    </row>
    <row r="140" spans="1:9">
      <c r="A140" s="414" t="s">
        <v>287</v>
      </c>
      <c r="B140" s="358" t="s">
        <v>283</v>
      </c>
      <c r="C140" s="415">
        <v>851704</v>
      </c>
      <c r="D140" s="80">
        <v>681000</v>
      </c>
      <c r="E140" s="17" t="s">
        <v>267</v>
      </c>
      <c r="F140" s="417">
        <v>616420</v>
      </c>
      <c r="G140" s="419">
        <v>0</v>
      </c>
      <c r="H140" s="418" t="s">
        <v>114</v>
      </c>
      <c r="I140" s="412">
        <v>39753</v>
      </c>
    </row>
    <row r="141" spans="1:9">
      <c r="A141" s="414" t="s">
        <v>247</v>
      </c>
      <c r="B141" s="358" t="s">
        <v>283</v>
      </c>
      <c r="C141" s="415">
        <v>230000</v>
      </c>
      <c r="D141" s="80">
        <v>184000</v>
      </c>
      <c r="E141" s="17" t="s">
        <v>267</v>
      </c>
      <c r="F141" s="417">
        <v>184000</v>
      </c>
      <c r="G141" s="419">
        <f>D141-F141</f>
        <v>0</v>
      </c>
      <c r="H141" s="418" t="s">
        <v>114</v>
      </c>
      <c r="I141" s="412">
        <v>40178</v>
      </c>
    </row>
    <row r="142" spans="1:9" ht="15">
      <c r="A142" s="72"/>
      <c r="B142" s="71" t="s">
        <v>138</v>
      </c>
      <c r="C142" s="73">
        <f>SUM(C135:C141)</f>
        <v>5000327</v>
      </c>
      <c r="D142" s="73">
        <f>SUM(D135:D141)</f>
        <v>3999000</v>
      </c>
      <c r="E142" s="18"/>
      <c r="F142" s="252">
        <f>SUM(F135:F141)</f>
        <v>3643557</v>
      </c>
      <c r="G142" s="252">
        <f>SUM(G135:G141)</f>
        <v>0</v>
      </c>
      <c r="H142" s="253"/>
      <c r="I142" s="103"/>
    </row>
    <row r="143" spans="1:9">
      <c r="A143" s="287"/>
      <c r="B143" s="287"/>
      <c r="C143" s="427"/>
      <c r="D143" s="427"/>
      <c r="E143" s="306"/>
      <c r="F143" s="428"/>
      <c r="G143" s="428"/>
      <c r="H143" s="429"/>
      <c r="I143" s="307"/>
    </row>
    <row r="144" spans="1:9" ht="20.25">
      <c r="A144" s="642" t="s">
        <v>288</v>
      </c>
      <c r="B144" s="643"/>
      <c r="C144" s="643"/>
      <c r="D144" s="643"/>
      <c r="E144" s="643"/>
      <c r="F144" s="643"/>
      <c r="G144" s="643"/>
      <c r="H144" s="643"/>
      <c r="I144"/>
    </row>
    <row r="145" spans="1:9" ht="38.25">
      <c r="A145" s="75" t="s">
        <v>0</v>
      </c>
      <c r="B145" s="290" t="s">
        <v>1</v>
      </c>
      <c r="C145" s="290" t="s">
        <v>98</v>
      </c>
      <c r="D145" s="76" t="s">
        <v>289</v>
      </c>
      <c r="E145" s="76" t="s">
        <v>290</v>
      </c>
      <c r="F145" s="254" t="s">
        <v>291</v>
      </c>
      <c r="G145" s="254" t="s">
        <v>292</v>
      </c>
      <c r="H145" s="255" t="s">
        <v>103</v>
      </c>
      <c r="I145"/>
    </row>
    <row r="146" spans="1:9" ht="51">
      <c r="A146" s="77" t="s">
        <v>293</v>
      </c>
      <c r="B146" s="78">
        <v>884000</v>
      </c>
      <c r="C146" s="78">
        <v>242000</v>
      </c>
      <c r="D146" s="79" t="s">
        <v>294</v>
      </c>
      <c r="E146" s="78">
        <v>0</v>
      </c>
      <c r="F146" s="80">
        <v>0</v>
      </c>
      <c r="G146" s="418" t="s">
        <v>278</v>
      </c>
      <c r="H146" s="326" t="s">
        <v>295</v>
      </c>
      <c r="I146"/>
    </row>
    <row r="147" spans="1:9" ht="38.25">
      <c r="A147" s="77" t="s">
        <v>296</v>
      </c>
      <c r="B147" s="78">
        <v>8500000</v>
      </c>
      <c r="C147" s="78">
        <v>75000</v>
      </c>
      <c r="D147" s="79" t="s">
        <v>297</v>
      </c>
      <c r="E147" s="78">
        <v>0</v>
      </c>
      <c r="F147" s="80">
        <v>0</v>
      </c>
      <c r="G147" s="418" t="s">
        <v>278</v>
      </c>
      <c r="H147" s="326" t="s">
        <v>295</v>
      </c>
      <c r="I147"/>
    </row>
    <row r="148" spans="1:9" ht="89.25">
      <c r="A148" s="77" t="s">
        <v>298</v>
      </c>
      <c r="B148" s="78">
        <v>1072933</v>
      </c>
      <c r="C148" s="78">
        <v>840000</v>
      </c>
      <c r="D148" s="79" t="s">
        <v>294</v>
      </c>
      <c r="E148" s="78">
        <v>0</v>
      </c>
      <c r="F148" s="78">
        <v>0</v>
      </c>
      <c r="G148" s="79" t="s">
        <v>299</v>
      </c>
      <c r="H148" s="377" t="s">
        <v>295</v>
      </c>
      <c r="I148"/>
    </row>
    <row r="149" spans="1:9" ht="38.25">
      <c r="A149" s="77" t="s">
        <v>300</v>
      </c>
      <c r="B149" s="78">
        <v>1398000</v>
      </c>
      <c r="C149" s="78">
        <v>810000</v>
      </c>
      <c r="D149" s="79" t="s">
        <v>297</v>
      </c>
      <c r="E149" s="78">
        <v>810000</v>
      </c>
      <c r="F149" s="78">
        <v>0</v>
      </c>
      <c r="G149" s="79" t="s">
        <v>114</v>
      </c>
      <c r="H149" s="377">
        <v>40086</v>
      </c>
      <c r="I149"/>
    </row>
    <row r="150" spans="1:9" ht="63.75">
      <c r="A150" s="430" t="s">
        <v>301</v>
      </c>
      <c r="B150" s="417">
        <v>7146000</v>
      </c>
      <c r="C150" s="417">
        <v>75000</v>
      </c>
      <c r="D150" s="79" t="s">
        <v>297</v>
      </c>
      <c r="E150" s="78">
        <v>0</v>
      </c>
      <c r="F150" s="78">
        <v>0</v>
      </c>
      <c r="G150" s="79" t="s">
        <v>302</v>
      </c>
      <c r="H150" s="377" t="s">
        <v>250</v>
      </c>
      <c r="I150"/>
    </row>
    <row r="151" spans="1:9" ht="76.5">
      <c r="A151" s="430" t="s">
        <v>303</v>
      </c>
      <c r="B151" s="417">
        <v>6055075</v>
      </c>
      <c r="C151" s="417">
        <v>75000</v>
      </c>
      <c r="D151" s="79" t="s">
        <v>304</v>
      </c>
      <c r="E151" s="78">
        <v>0</v>
      </c>
      <c r="F151" s="78">
        <v>0</v>
      </c>
      <c r="G151" s="79" t="s">
        <v>305</v>
      </c>
      <c r="H151" s="326" t="s">
        <v>295</v>
      </c>
      <c r="I151"/>
    </row>
    <row r="152" spans="1:9" ht="38.25">
      <c r="A152" s="430" t="s">
        <v>306</v>
      </c>
      <c r="B152" s="417">
        <v>2250000</v>
      </c>
      <c r="C152" s="417">
        <v>50000</v>
      </c>
      <c r="D152" s="79" t="s">
        <v>297</v>
      </c>
      <c r="E152" s="78">
        <v>0</v>
      </c>
      <c r="F152" s="80">
        <v>0</v>
      </c>
      <c r="G152" s="17" t="s">
        <v>278</v>
      </c>
      <c r="H152" s="326" t="s">
        <v>295</v>
      </c>
      <c r="I152"/>
    </row>
    <row r="153" spans="1:9" ht="38.25">
      <c r="A153" s="430" t="s">
        <v>307</v>
      </c>
      <c r="B153" s="417">
        <v>414489</v>
      </c>
      <c r="C153" s="417">
        <v>165795</v>
      </c>
      <c r="D153" s="79" t="s">
        <v>297</v>
      </c>
      <c r="E153" s="78">
        <v>0</v>
      </c>
      <c r="F153" s="80">
        <v>0</v>
      </c>
      <c r="G153" s="17" t="s">
        <v>278</v>
      </c>
      <c r="H153" s="326" t="s">
        <v>295</v>
      </c>
      <c r="I153"/>
    </row>
    <row r="154" spans="1:9" ht="63.75">
      <c r="A154" s="430" t="s">
        <v>308</v>
      </c>
      <c r="B154" s="417">
        <v>9500000</v>
      </c>
      <c r="C154" s="417">
        <v>270000</v>
      </c>
      <c r="D154" s="79" t="s">
        <v>309</v>
      </c>
      <c r="E154" s="78">
        <v>0</v>
      </c>
      <c r="F154" s="78">
        <v>0</v>
      </c>
      <c r="G154" s="79" t="s">
        <v>310</v>
      </c>
      <c r="H154" s="377" t="s">
        <v>295</v>
      </c>
      <c r="I154"/>
    </row>
    <row r="155" spans="1:9" ht="63.75">
      <c r="A155" s="430" t="s">
        <v>311</v>
      </c>
      <c r="B155" s="417">
        <v>9500000</v>
      </c>
      <c r="C155" s="417">
        <v>270000</v>
      </c>
      <c r="D155" s="79" t="s">
        <v>312</v>
      </c>
      <c r="E155" s="78">
        <v>0</v>
      </c>
      <c r="F155" s="78">
        <v>0</v>
      </c>
      <c r="G155" s="79" t="s">
        <v>310</v>
      </c>
      <c r="H155" s="377" t="s">
        <v>295</v>
      </c>
      <c r="I155"/>
    </row>
    <row r="156" spans="1:9">
      <c r="A156" s="422"/>
      <c r="B156" s="431">
        <f>SUM(B146:B155)</f>
        <v>46720497</v>
      </c>
      <c r="C156" s="423">
        <f>SUM(C146:C155)</f>
        <v>2872795</v>
      </c>
      <c r="D156" s="423"/>
      <c r="E156" s="290">
        <f>SUM(E146:E155)</f>
        <v>810000</v>
      </c>
      <c r="F156" s="424">
        <f>SUM(F146:F155)</f>
        <v>0</v>
      </c>
      <c r="G156" s="424"/>
      <c r="H156" s="425"/>
      <c r="I156"/>
    </row>
    <row r="157" spans="1:9">
      <c r="A157" s="69"/>
      <c r="B157" s="69"/>
      <c r="C157" s="81"/>
      <c r="D157" s="69"/>
      <c r="E157" s="69"/>
      <c r="F157" s="81"/>
      <c r="G157" s="432"/>
      <c r="H157"/>
      <c r="I157"/>
    </row>
    <row r="158" spans="1:9" ht="20.25">
      <c r="A158" s="642" t="s">
        <v>313</v>
      </c>
      <c r="B158" s="643"/>
      <c r="C158" s="643"/>
      <c r="D158" s="643"/>
      <c r="E158" s="643"/>
      <c r="F158" s="643"/>
      <c r="G158" s="643"/>
      <c r="H158" s="643"/>
      <c r="I158"/>
    </row>
    <row r="159" spans="1:9" ht="38.25">
      <c r="A159" s="75" t="s">
        <v>0</v>
      </c>
      <c r="B159" s="290" t="s">
        <v>1</v>
      </c>
      <c r="C159" s="290" t="s">
        <v>98</v>
      </c>
      <c r="D159" s="76" t="s">
        <v>289</v>
      </c>
      <c r="E159" s="76" t="s">
        <v>314</v>
      </c>
      <c r="F159" s="254" t="s">
        <v>315</v>
      </c>
      <c r="G159" s="254" t="s">
        <v>292</v>
      </c>
      <c r="H159" s="255" t="s">
        <v>103</v>
      </c>
      <c r="I159"/>
    </row>
    <row r="160" spans="1:9" ht="51">
      <c r="A160" s="77" t="s">
        <v>316</v>
      </c>
      <c r="B160" s="78">
        <v>24240300</v>
      </c>
      <c r="C160" s="78">
        <v>239000</v>
      </c>
      <c r="D160" s="79" t="s">
        <v>294</v>
      </c>
      <c r="E160" s="78">
        <v>0</v>
      </c>
      <c r="F160" s="78">
        <v>0</v>
      </c>
      <c r="G160" s="17" t="s">
        <v>278</v>
      </c>
      <c r="H160" s="326" t="s">
        <v>295</v>
      </c>
      <c r="I160"/>
    </row>
    <row r="161" spans="1:9" ht="51">
      <c r="A161" s="77" t="s">
        <v>298</v>
      </c>
      <c r="B161" s="78">
        <v>11852896</v>
      </c>
      <c r="C161" s="78">
        <v>489000</v>
      </c>
      <c r="D161" s="79" t="s">
        <v>294</v>
      </c>
      <c r="E161" s="78">
        <v>0</v>
      </c>
      <c r="F161" s="78">
        <v>0</v>
      </c>
      <c r="G161" s="17" t="s">
        <v>278</v>
      </c>
      <c r="H161" s="377" t="s">
        <v>295</v>
      </c>
      <c r="I161"/>
    </row>
    <row r="162" spans="1:9" ht="38.25">
      <c r="A162" s="77" t="s">
        <v>317</v>
      </c>
      <c r="B162" s="78">
        <v>457513</v>
      </c>
      <c r="C162" s="78">
        <v>326000</v>
      </c>
      <c r="D162" s="79" t="s">
        <v>297</v>
      </c>
      <c r="E162" s="78">
        <v>326000</v>
      </c>
      <c r="F162" s="78">
        <f>C162-E162</f>
        <v>0</v>
      </c>
      <c r="G162" s="17" t="s">
        <v>243</v>
      </c>
      <c r="H162" s="377">
        <v>40324</v>
      </c>
      <c r="I162"/>
    </row>
    <row r="163" spans="1:9" ht="51">
      <c r="A163" s="77" t="s">
        <v>318</v>
      </c>
      <c r="B163" s="78">
        <v>1300000</v>
      </c>
      <c r="C163" s="78">
        <v>250000</v>
      </c>
      <c r="D163" s="79" t="s">
        <v>294</v>
      </c>
      <c r="E163" s="78">
        <v>0</v>
      </c>
      <c r="F163" s="78">
        <v>0</v>
      </c>
      <c r="G163" s="17" t="s">
        <v>278</v>
      </c>
      <c r="H163" s="433" t="s">
        <v>295</v>
      </c>
      <c r="I163"/>
    </row>
    <row r="164" spans="1:9">
      <c r="A164" s="82"/>
      <c r="B164" s="83">
        <f>SUM(B160:B163)</f>
        <v>37850709</v>
      </c>
      <c r="C164" s="83">
        <f>SUM(C160:C163)</f>
        <v>1304000</v>
      </c>
      <c r="D164" s="84"/>
      <c r="E164" s="83">
        <f>SUM(E160:E163)</f>
        <v>326000</v>
      </c>
      <c r="F164" s="256">
        <f>SUM(F160:F163)</f>
        <v>0</v>
      </c>
      <c r="G164" s="257"/>
      <c r="H164" s="258"/>
      <c r="I164"/>
    </row>
    <row r="165" spans="1:9" ht="20.25">
      <c r="A165" s="434"/>
      <c r="B165" s="434"/>
      <c r="C165" s="434"/>
      <c r="D165" s="434"/>
      <c r="E165" s="434"/>
      <c r="F165" s="434"/>
      <c r="G165" s="434"/>
      <c r="H165"/>
      <c r="I165"/>
    </row>
    <row r="166" spans="1:9" ht="20.25">
      <c r="A166" s="642" t="s">
        <v>319</v>
      </c>
      <c r="B166" s="642"/>
      <c r="C166" s="642"/>
      <c r="D166" s="642"/>
      <c r="E166" s="642"/>
      <c r="F166" s="642"/>
      <c r="G166" s="642"/>
      <c r="H166" s="642"/>
      <c r="I166"/>
    </row>
    <row r="167" spans="1:9">
      <c r="F167"/>
      <c r="G167"/>
      <c r="H167"/>
      <c r="I167"/>
    </row>
    <row r="168" spans="1:9" ht="38.25">
      <c r="A168" s="75" t="s">
        <v>0</v>
      </c>
      <c r="B168" s="290" t="s">
        <v>1</v>
      </c>
      <c r="C168" s="290" t="s">
        <v>98</v>
      </c>
      <c r="D168" s="76" t="s">
        <v>289</v>
      </c>
      <c r="E168" s="76" t="s">
        <v>320</v>
      </c>
      <c r="F168" s="254" t="s">
        <v>321</v>
      </c>
      <c r="G168" s="254" t="s">
        <v>292</v>
      </c>
      <c r="H168" s="255" t="s">
        <v>103</v>
      </c>
      <c r="I168"/>
    </row>
    <row r="169" spans="1:9" ht="51">
      <c r="A169" s="77" t="s">
        <v>322</v>
      </c>
      <c r="B169" s="78">
        <v>3712220</v>
      </c>
      <c r="C169" s="78">
        <v>500000</v>
      </c>
      <c r="D169" s="79" t="s">
        <v>294</v>
      </c>
      <c r="E169" s="78">
        <v>500000</v>
      </c>
      <c r="F169" s="78">
        <f t="shared" ref="F169:F174" si="0">C169-E169</f>
        <v>0</v>
      </c>
      <c r="G169" s="17" t="s">
        <v>243</v>
      </c>
      <c r="H169" s="326">
        <v>39483</v>
      </c>
      <c r="I169"/>
    </row>
    <row r="170" spans="1:9" ht="51">
      <c r="A170" s="77" t="s">
        <v>323</v>
      </c>
      <c r="B170" s="78">
        <v>694000</v>
      </c>
      <c r="C170" s="78">
        <v>534000</v>
      </c>
      <c r="D170" s="79" t="s">
        <v>294</v>
      </c>
      <c r="E170" s="78">
        <v>534000</v>
      </c>
      <c r="F170" s="78">
        <f t="shared" si="0"/>
        <v>0</v>
      </c>
      <c r="G170" s="17" t="s">
        <v>243</v>
      </c>
      <c r="H170" s="326">
        <v>39344</v>
      </c>
      <c r="I170"/>
    </row>
    <row r="171" spans="1:9" ht="51">
      <c r="A171" s="77" t="s">
        <v>324</v>
      </c>
      <c r="B171" s="78">
        <v>4660791</v>
      </c>
      <c r="C171" s="78">
        <v>760791</v>
      </c>
      <c r="D171" s="79" t="s">
        <v>325</v>
      </c>
      <c r="E171" s="80">
        <v>729711</v>
      </c>
      <c r="F171" s="80">
        <v>31079</v>
      </c>
      <c r="G171" s="79" t="s">
        <v>243</v>
      </c>
      <c r="H171" s="326">
        <v>42185</v>
      </c>
      <c r="I171"/>
    </row>
    <row r="172" spans="1:9" ht="51">
      <c r="A172" s="77" t="s">
        <v>326</v>
      </c>
      <c r="B172" s="78">
        <v>5700000</v>
      </c>
      <c r="C172" s="78">
        <v>280000</v>
      </c>
      <c r="D172" s="79" t="s">
        <v>294</v>
      </c>
      <c r="E172" s="78">
        <v>126000</v>
      </c>
      <c r="F172" s="78">
        <v>0</v>
      </c>
      <c r="G172" s="79" t="s">
        <v>407</v>
      </c>
      <c r="H172" s="377">
        <v>41333</v>
      </c>
      <c r="I172"/>
    </row>
    <row r="173" spans="1:9" ht="51">
      <c r="A173" s="77" t="s">
        <v>327</v>
      </c>
      <c r="B173" s="78">
        <v>2800000</v>
      </c>
      <c r="C173" s="78">
        <v>280000</v>
      </c>
      <c r="D173" s="79" t="s">
        <v>294</v>
      </c>
      <c r="E173" s="78">
        <v>280000</v>
      </c>
      <c r="F173" s="78">
        <f t="shared" si="0"/>
        <v>0</v>
      </c>
      <c r="G173" s="17" t="s">
        <v>243</v>
      </c>
      <c r="H173" s="377">
        <v>39721</v>
      </c>
      <c r="I173"/>
    </row>
    <row r="174" spans="1:9" ht="51">
      <c r="A174" s="77" t="s">
        <v>328</v>
      </c>
      <c r="B174" s="78">
        <v>1258532</v>
      </c>
      <c r="C174" s="78">
        <v>300000</v>
      </c>
      <c r="D174" s="79" t="s">
        <v>294</v>
      </c>
      <c r="E174" s="78">
        <v>300000</v>
      </c>
      <c r="F174" s="78">
        <f t="shared" si="0"/>
        <v>0</v>
      </c>
      <c r="G174" s="17" t="s">
        <v>243</v>
      </c>
      <c r="H174" s="377">
        <v>39387</v>
      </c>
      <c r="I174"/>
    </row>
    <row r="175" spans="1:9" ht="102">
      <c r="A175" s="77" t="s">
        <v>329</v>
      </c>
      <c r="B175" s="78">
        <v>2154086</v>
      </c>
      <c r="C175" s="78">
        <v>319209</v>
      </c>
      <c r="D175" s="79" t="s">
        <v>294</v>
      </c>
      <c r="E175" s="78">
        <v>0</v>
      </c>
      <c r="F175" s="78">
        <v>0</v>
      </c>
      <c r="G175" s="79" t="s">
        <v>330</v>
      </c>
      <c r="H175" s="377" t="s">
        <v>250</v>
      </c>
      <c r="I175"/>
    </row>
    <row r="176" spans="1:9" ht="38.25">
      <c r="A176" s="77" t="s">
        <v>331</v>
      </c>
      <c r="B176" s="78">
        <v>30000</v>
      </c>
      <c r="C176" s="78">
        <v>22500</v>
      </c>
      <c r="D176" s="79" t="s">
        <v>297</v>
      </c>
      <c r="E176" s="78">
        <v>0</v>
      </c>
      <c r="F176" s="78">
        <v>0</v>
      </c>
      <c r="G176" s="17" t="s">
        <v>278</v>
      </c>
      <c r="H176" s="326" t="s">
        <v>250</v>
      </c>
      <c r="I176"/>
    </row>
    <row r="177" spans="1:9">
      <c r="A177" s="77" t="s">
        <v>332</v>
      </c>
      <c r="B177" s="78">
        <v>406711</v>
      </c>
      <c r="C177" s="78">
        <v>60000</v>
      </c>
      <c r="D177" s="79" t="s">
        <v>333</v>
      </c>
      <c r="E177" s="78">
        <v>42691</v>
      </c>
      <c r="F177" s="78">
        <v>0</v>
      </c>
      <c r="G177" s="17" t="s">
        <v>243</v>
      </c>
      <c r="H177" s="377">
        <v>39387</v>
      </c>
      <c r="I177"/>
    </row>
    <row r="178" spans="1:9">
      <c r="A178" s="82"/>
      <c r="B178" s="83">
        <f>SUM(B169:B177)</f>
        <v>21416340</v>
      </c>
      <c r="C178" s="83">
        <f>SUM(C169:C177)</f>
        <v>3056500</v>
      </c>
      <c r="D178" s="84"/>
      <c r="E178" s="83">
        <f>SUM(E169:E177)</f>
        <v>2512402</v>
      </c>
      <c r="F178" s="256">
        <f>SUM(F169:F177)</f>
        <v>31079</v>
      </c>
      <c r="G178" s="257"/>
      <c r="H178" s="258"/>
      <c r="I178"/>
    </row>
    <row r="179" spans="1:9">
      <c r="F179"/>
      <c r="G179"/>
      <c r="H179"/>
      <c r="I179"/>
    </row>
    <row r="180" spans="1:9">
      <c r="F180"/>
      <c r="G180"/>
      <c r="H180"/>
      <c r="I180"/>
    </row>
    <row r="181" spans="1:9">
      <c r="F181"/>
      <c r="G181"/>
      <c r="H181"/>
      <c r="I181"/>
    </row>
    <row r="182" spans="1:9">
      <c r="F182"/>
      <c r="G182"/>
      <c r="H182"/>
      <c r="I182"/>
    </row>
    <row r="183" spans="1:9">
      <c r="F183"/>
      <c r="G183"/>
      <c r="H183"/>
      <c r="I183"/>
    </row>
    <row r="184" spans="1:9">
      <c r="F184"/>
      <c r="G184"/>
      <c r="H184"/>
      <c r="I184"/>
    </row>
    <row r="185" spans="1:9">
      <c r="F185"/>
      <c r="G185"/>
      <c r="H185"/>
      <c r="I185"/>
    </row>
    <row r="186" spans="1:9">
      <c r="F186"/>
      <c r="G186"/>
      <c r="H186"/>
      <c r="I186"/>
    </row>
    <row r="187" spans="1:9">
      <c r="F187"/>
      <c r="G187"/>
      <c r="H187"/>
      <c r="I187"/>
    </row>
    <row r="188" spans="1:9">
      <c r="F188"/>
      <c r="G188"/>
      <c r="H188"/>
      <c r="I188"/>
    </row>
    <row r="189" spans="1:9">
      <c r="F189"/>
      <c r="G189"/>
      <c r="H189"/>
      <c r="I189"/>
    </row>
    <row r="190" spans="1:9">
      <c r="F190"/>
      <c r="G190"/>
      <c r="H190"/>
      <c r="I190"/>
    </row>
    <row r="191" spans="1:9">
      <c r="F191"/>
      <c r="G191"/>
      <c r="H191"/>
      <c r="I191"/>
    </row>
    <row r="192" spans="1:9">
      <c r="F192"/>
      <c r="G192"/>
      <c r="H192"/>
      <c r="I192"/>
    </row>
    <row r="193" spans="6:9">
      <c r="F193"/>
      <c r="G193"/>
      <c r="H193"/>
      <c r="I193"/>
    </row>
    <row r="194" spans="6:9">
      <c r="F194"/>
      <c r="G194"/>
      <c r="H194"/>
      <c r="I194"/>
    </row>
    <row r="195" spans="6:9">
      <c r="F195"/>
      <c r="G195"/>
      <c r="H195"/>
      <c r="I195"/>
    </row>
    <row r="196" spans="6:9">
      <c r="F196"/>
      <c r="G196"/>
      <c r="H196"/>
      <c r="I196"/>
    </row>
    <row r="197" spans="6:9">
      <c r="F197"/>
      <c r="G197"/>
      <c r="H197"/>
      <c r="I197"/>
    </row>
    <row r="198" spans="6:9">
      <c r="F198"/>
      <c r="G198"/>
      <c r="H198"/>
      <c r="I198"/>
    </row>
    <row r="199" spans="6:9">
      <c r="F199"/>
      <c r="G199"/>
      <c r="H199"/>
      <c r="I199"/>
    </row>
    <row r="200" spans="6:9">
      <c r="F200"/>
      <c r="G200"/>
      <c r="H200"/>
      <c r="I200"/>
    </row>
    <row r="201" spans="6:9">
      <c r="F201"/>
      <c r="G201"/>
      <c r="H201"/>
      <c r="I201"/>
    </row>
    <row r="202" spans="6:9">
      <c r="F202"/>
      <c r="G202"/>
      <c r="H202"/>
      <c r="I202"/>
    </row>
    <row r="203" spans="6:9">
      <c r="F203"/>
      <c r="G203"/>
      <c r="H203"/>
      <c r="I203"/>
    </row>
    <row r="204" spans="6:9">
      <c r="F204"/>
      <c r="G204"/>
      <c r="H204"/>
      <c r="I204"/>
    </row>
    <row r="205" spans="6:9">
      <c r="F205"/>
      <c r="G205"/>
      <c r="H205"/>
      <c r="I205"/>
    </row>
    <row r="206" spans="6:9">
      <c r="F206"/>
      <c r="G206"/>
      <c r="H206"/>
      <c r="I206"/>
    </row>
    <row r="207" spans="6:9">
      <c r="F207"/>
      <c r="G207"/>
      <c r="H207"/>
      <c r="I207"/>
    </row>
    <row r="208" spans="6:9">
      <c r="F208"/>
      <c r="G208"/>
      <c r="H208"/>
      <c r="I208"/>
    </row>
    <row r="209" spans="6:9">
      <c r="F209"/>
      <c r="G209"/>
      <c r="H209"/>
      <c r="I209"/>
    </row>
    <row r="210" spans="6:9">
      <c r="F210"/>
      <c r="G210"/>
      <c r="H210"/>
      <c r="I210"/>
    </row>
    <row r="211" spans="6:9">
      <c r="F211"/>
      <c r="G211"/>
      <c r="H211"/>
      <c r="I211"/>
    </row>
    <row r="212" spans="6:9">
      <c r="F212"/>
      <c r="G212"/>
      <c r="H212"/>
      <c r="I212"/>
    </row>
    <row r="213" spans="6:9">
      <c r="F213"/>
      <c r="G213"/>
      <c r="H213"/>
      <c r="I213"/>
    </row>
    <row r="214" spans="6:9">
      <c r="F214"/>
      <c r="G214"/>
      <c r="H214"/>
      <c r="I214"/>
    </row>
    <row r="215" spans="6:9">
      <c r="F215"/>
      <c r="G215"/>
      <c r="H215"/>
      <c r="I215"/>
    </row>
    <row r="216" spans="6:9">
      <c r="F216"/>
      <c r="G216"/>
      <c r="H216"/>
      <c r="I216"/>
    </row>
    <row r="217" spans="6:9">
      <c r="F217"/>
      <c r="G217"/>
      <c r="H217"/>
      <c r="I217"/>
    </row>
    <row r="218" spans="6:9">
      <c r="F218"/>
      <c r="G218"/>
      <c r="H218"/>
      <c r="I218"/>
    </row>
    <row r="219" spans="6:9">
      <c r="F219"/>
      <c r="G219"/>
      <c r="H219"/>
      <c r="I219"/>
    </row>
    <row r="220" spans="6:9">
      <c r="F220"/>
      <c r="G220"/>
      <c r="H220"/>
      <c r="I220"/>
    </row>
    <row r="221" spans="6:9">
      <c r="F221"/>
      <c r="G221"/>
      <c r="H221"/>
      <c r="I221"/>
    </row>
    <row r="222" spans="6:9">
      <c r="F222"/>
      <c r="G222"/>
      <c r="H222"/>
      <c r="I222"/>
    </row>
    <row r="223" spans="6:9">
      <c r="F223"/>
      <c r="G223"/>
      <c r="H223"/>
      <c r="I223"/>
    </row>
    <row r="224" spans="6:9">
      <c r="F224"/>
      <c r="G224"/>
      <c r="H224"/>
      <c r="I224"/>
    </row>
    <row r="225" spans="6:9">
      <c r="F225"/>
      <c r="G225"/>
      <c r="H225"/>
      <c r="I225"/>
    </row>
    <row r="226" spans="6:9">
      <c r="F226"/>
      <c r="G226"/>
      <c r="H226"/>
      <c r="I226"/>
    </row>
    <row r="227" spans="6:9">
      <c r="F227"/>
      <c r="G227"/>
      <c r="H227"/>
      <c r="I227"/>
    </row>
    <row r="228" spans="6:9">
      <c r="F228"/>
      <c r="G228"/>
      <c r="H228"/>
      <c r="I228"/>
    </row>
    <row r="229" spans="6:9">
      <c r="F229"/>
      <c r="G229"/>
      <c r="H229"/>
      <c r="I229"/>
    </row>
    <row r="230" spans="6:9">
      <c r="F230"/>
      <c r="G230"/>
      <c r="H230"/>
      <c r="I230"/>
    </row>
    <row r="231" spans="6:9">
      <c r="F231"/>
      <c r="G231"/>
      <c r="H231"/>
      <c r="I231"/>
    </row>
    <row r="232" spans="6:9">
      <c r="F232"/>
      <c r="G232"/>
      <c r="H232"/>
      <c r="I232"/>
    </row>
    <row r="233" spans="6:9">
      <c r="F233"/>
      <c r="G233"/>
      <c r="H233"/>
      <c r="I233"/>
    </row>
    <row r="234" spans="6:9">
      <c r="F234"/>
      <c r="G234"/>
      <c r="H234"/>
      <c r="I234"/>
    </row>
    <row r="235" spans="6:9">
      <c r="F235"/>
      <c r="G235"/>
      <c r="H235"/>
      <c r="I235"/>
    </row>
    <row r="236" spans="6:9">
      <c r="F236"/>
      <c r="G236"/>
      <c r="H236"/>
      <c r="I236"/>
    </row>
    <row r="237" spans="6:9">
      <c r="F237"/>
      <c r="G237"/>
      <c r="H237"/>
      <c r="I237"/>
    </row>
    <row r="238" spans="6:9">
      <c r="F238"/>
      <c r="G238"/>
      <c r="H238"/>
      <c r="I238"/>
    </row>
    <row r="239" spans="6:9">
      <c r="F239"/>
      <c r="G239"/>
      <c r="H239"/>
      <c r="I239"/>
    </row>
    <row r="240" spans="6:9">
      <c r="F240"/>
      <c r="G240"/>
      <c r="H240"/>
      <c r="I240"/>
    </row>
    <row r="241" spans="6:9">
      <c r="F241"/>
      <c r="G241"/>
      <c r="H241"/>
      <c r="I241"/>
    </row>
    <row r="242" spans="6:9">
      <c r="F242"/>
      <c r="G242"/>
      <c r="H242"/>
      <c r="I242"/>
    </row>
    <row r="243" spans="6:9">
      <c r="F243"/>
      <c r="G243"/>
      <c r="H243"/>
      <c r="I243"/>
    </row>
    <row r="244" spans="6:9">
      <c r="F244"/>
      <c r="G244"/>
      <c r="H244"/>
      <c r="I244"/>
    </row>
    <row r="245" spans="6:9">
      <c r="F245"/>
      <c r="G245"/>
      <c r="H245"/>
      <c r="I245"/>
    </row>
    <row r="246" spans="6:9">
      <c r="F246"/>
      <c r="G246"/>
      <c r="H246"/>
      <c r="I246"/>
    </row>
    <row r="247" spans="6:9">
      <c r="F247"/>
      <c r="G247"/>
      <c r="H247"/>
      <c r="I247"/>
    </row>
    <row r="248" spans="6:9">
      <c r="F248"/>
      <c r="G248"/>
      <c r="H248"/>
      <c r="I248"/>
    </row>
    <row r="249" spans="6:9">
      <c r="F249"/>
      <c r="G249"/>
      <c r="H249"/>
      <c r="I249"/>
    </row>
    <row r="250" spans="6:9">
      <c r="F250"/>
      <c r="G250"/>
      <c r="H250"/>
      <c r="I250"/>
    </row>
    <row r="251" spans="6:9">
      <c r="F251"/>
      <c r="G251"/>
      <c r="H251"/>
      <c r="I251"/>
    </row>
    <row r="252" spans="6:9">
      <c r="F252"/>
      <c r="G252"/>
      <c r="H252"/>
      <c r="I252"/>
    </row>
    <row r="253" spans="6:9">
      <c r="F253"/>
      <c r="G253"/>
      <c r="H253"/>
      <c r="I253"/>
    </row>
    <row r="254" spans="6:9">
      <c r="F254"/>
      <c r="G254"/>
      <c r="H254"/>
      <c r="I254"/>
    </row>
    <row r="255" spans="6:9">
      <c r="F255"/>
      <c r="G255"/>
      <c r="H255"/>
      <c r="I255"/>
    </row>
    <row r="256" spans="6:9">
      <c r="F256"/>
      <c r="G256"/>
      <c r="H256"/>
      <c r="I256"/>
    </row>
    <row r="257" spans="6:9">
      <c r="F257"/>
      <c r="G257"/>
      <c r="H257"/>
      <c r="I257"/>
    </row>
    <row r="258" spans="6:9">
      <c r="F258"/>
      <c r="G258"/>
      <c r="H258"/>
      <c r="I258"/>
    </row>
    <row r="259" spans="6:9">
      <c r="F259"/>
      <c r="G259"/>
      <c r="H259"/>
      <c r="I259"/>
    </row>
    <row r="260" spans="6:9">
      <c r="F260"/>
      <c r="G260"/>
      <c r="H260"/>
      <c r="I260"/>
    </row>
    <row r="261" spans="6:9">
      <c r="F261"/>
      <c r="G261"/>
      <c r="H261"/>
      <c r="I261"/>
    </row>
    <row r="262" spans="6:9">
      <c r="F262"/>
      <c r="G262"/>
      <c r="H262"/>
      <c r="I262"/>
    </row>
    <row r="263" spans="6:9">
      <c r="F263"/>
      <c r="G263"/>
      <c r="H263"/>
      <c r="I263"/>
    </row>
    <row r="264" spans="6:9">
      <c r="F264"/>
      <c r="G264"/>
      <c r="H264"/>
      <c r="I264"/>
    </row>
    <row r="265" spans="6:9">
      <c r="F265"/>
      <c r="G265"/>
      <c r="H265"/>
      <c r="I265"/>
    </row>
    <row r="266" spans="6:9">
      <c r="F266"/>
      <c r="G266"/>
      <c r="H266"/>
      <c r="I266"/>
    </row>
    <row r="267" spans="6:9">
      <c r="F267"/>
      <c r="G267"/>
      <c r="H267"/>
      <c r="I267"/>
    </row>
    <row r="268" spans="6:9">
      <c r="F268"/>
      <c r="G268"/>
      <c r="H268"/>
      <c r="I268"/>
    </row>
    <row r="269" spans="6:9">
      <c r="F269"/>
      <c r="G269"/>
      <c r="H269"/>
      <c r="I269"/>
    </row>
    <row r="270" spans="6:9">
      <c r="F270"/>
      <c r="G270"/>
      <c r="H270"/>
      <c r="I270"/>
    </row>
    <row r="271" spans="6:9">
      <c r="F271"/>
      <c r="G271"/>
      <c r="H271"/>
      <c r="I271"/>
    </row>
    <row r="272" spans="6:9">
      <c r="F272"/>
      <c r="G272"/>
      <c r="H272"/>
      <c r="I272"/>
    </row>
    <row r="273" spans="6:9">
      <c r="F273"/>
      <c r="G273"/>
      <c r="H273"/>
      <c r="I273"/>
    </row>
    <row r="274" spans="6:9">
      <c r="F274"/>
      <c r="G274"/>
      <c r="H274"/>
      <c r="I274"/>
    </row>
    <row r="275" spans="6:9">
      <c r="F275"/>
      <c r="G275"/>
      <c r="H275"/>
      <c r="I275"/>
    </row>
    <row r="276" spans="6:9">
      <c r="F276"/>
      <c r="G276"/>
      <c r="H276"/>
      <c r="I276"/>
    </row>
    <row r="277" spans="6:9">
      <c r="F277"/>
      <c r="G277"/>
      <c r="H277"/>
      <c r="I277"/>
    </row>
    <row r="278" spans="6:9">
      <c r="F278"/>
      <c r="G278"/>
      <c r="H278"/>
      <c r="I278"/>
    </row>
    <row r="279" spans="6:9">
      <c r="F279"/>
      <c r="G279"/>
      <c r="H279"/>
      <c r="I279"/>
    </row>
    <row r="280" spans="6:9">
      <c r="F280"/>
      <c r="G280"/>
      <c r="H280"/>
      <c r="I280"/>
    </row>
    <row r="281" spans="6:9">
      <c r="F281"/>
      <c r="G281"/>
      <c r="H281"/>
      <c r="I281"/>
    </row>
    <row r="282" spans="6:9">
      <c r="F282"/>
      <c r="G282"/>
      <c r="H282"/>
      <c r="I282"/>
    </row>
    <row r="283" spans="6:9">
      <c r="F283"/>
      <c r="G283"/>
      <c r="H283"/>
      <c r="I283"/>
    </row>
    <row r="284" spans="6:9">
      <c r="F284"/>
      <c r="G284"/>
      <c r="H284"/>
      <c r="I284"/>
    </row>
    <row r="285" spans="6:9">
      <c r="F285"/>
      <c r="G285"/>
      <c r="H285"/>
      <c r="I285"/>
    </row>
    <row r="286" spans="6:9">
      <c r="F286"/>
      <c r="G286"/>
      <c r="H286"/>
      <c r="I286"/>
    </row>
    <row r="287" spans="6:9">
      <c r="F287"/>
      <c r="G287"/>
      <c r="H287"/>
      <c r="I287"/>
    </row>
    <row r="288" spans="6:9">
      <c r="F288"/>
      <c r="G288"/>
      <c r="H288"/>
      <c r="I288"/>
    </row>
    <row r="289" spans="6:9">
      <c r="F289"/>
      <c r="G289"/>
      <c r="H289"/>
      <c r="I289"/>
    </row>
    <row r="290" spans="6:9">
      <c r="F290"/>
      <c r="G290"/>
      <c r="H290"/>
      <c r="I290"/>
    </row>
    <row r="291" spans="6:9">
      <c r="F291"/>
      <c r="G291"/>
      <c r="H291"/>
      <c r="I291"/>
    </row>
    <row r="292" spans="6:9">
      <c r="F292"/>
      <c r="G292"/>
      <c r="H292"/>
      <c r="I292"/>
    </row>
    <row r="293" spans="6:9">
      <c r="F293"/>
      <c r="G293"/>
      <c r="H293"/>
      <c r="I293"/>
    </row>
    <row r="294" spans="6:9">
      <c r="F294"/>
      <c r="G294"/>
      <c r="H294"/>
      <c r="I294"/>
    </row>
    <row r="295" spans="6:9">
      <c r="F295"/>
      <c r="G295"/>
      <c r="H295"/>
      <c r="I295"/>
    </row>
    <row r="296" spans="6:9">
      <c r="F296"/>
      <c r="G296"/>
      <c r="H296"/>
      <c r="I296"/>
    </row>
    <row r="297" spans="6:9">
      <c r="F297"/>
      <c r="G297"/>
      <c r="H297"/>
      <c r="I297"/>
    </row>
    <row r="298" spans="6:9">
      <c r="F298"/>
      <c r="G298"/>
      <c r="H298"/>
      <c r="I298"/>
    </row>
    <row r="299" spans="6:9">
      <c r="F299"/>
      <c r="G299"/>
      <c r="H299"/>
      <c r="I299"/>
    </row>
    <row r="300" spans="6:9">
      <c r="F300"/>
      <c r="G300"/>
      <c r="H300"/>
      <c r="I300"/>
    </row>
    <row r="301" spans="6:9">
      <c r="F301"/>
      <c r="G301"/>
      <c r="H301"/>
      <c r="I301"/>
    </row>
    <row r="302" spans="6:9">
      <c r="F302"/>
      <c r="G302"/>
      <c r="H302"/>
      <c r="I302"/>
    </row>
    <row r="303" spans="6:9">
      <c r="F303"/>
      <c r="G303"/>
      <c r="H303"/>
      <c r="I303"/>
    </row>
    <row r="304" spans="6:9">
      <c r="F304"/>
      <c r="G304"/>
      <c r="H304"/>
      <c r="I304"/>
    </row>
    <row r="305" spans="6:9">
      <c r="F305"/>
      <c r="G305"/>
      <c r="H305"/>
      <c r="I305"/>
    </row>
    <row r="306" spans="6:9">
      <c r="F306"/>
      <c r="G306"/>
      <c r="H306"/>
      <c r="I306"/>
    </row>
    <row r="307" spans="6:9">
      <c r="F307"/>
      <c r="G307"/>
      <c r="H307"/>
      <c r="I307"/>
    </row>
    <row r="308" spans="6:9">
      <c r="F308"/>
      <c r="G308"/>
      <c r="H308"/>
      <c r="I308"/>
    </row>
    <row r="309" spans="6:9">
      <c r="F309"/>
      <c r="G309"/>
      <c r="H309"/>
      <c r="I309"/>
    </row>
    <row r="310" spans="6:9">
      <c r="F310"/>
      <c r="G310"/>
      <c r="H310"/>
      <c r="I310"/>
    </row>
    <row r="311" spans="6:9">
      <c r="F311"/>
      <c r="G311"/>
      <c r="H311"/>
      <c r="I311"/>
    </row>
    <row r="312" spans="6:9">
      <c r="F312"/>
      <c r="G312"/>
      <c r="H312"/>
      <c r="I312"/>
    </row>
    <row r="313" spans="6:9">
      <c r="F313"/>
      <c r="G313"/>
      <c r="H313"/>
      <c r="I313"/>
    </row>
    <row r="314" spans="6:9">
      <c r="F314"/>
      <c r="G314"/>
      <c r="H314"/>
      <c r="I314"/>
    </row>
    <row r="315" spans="6:9">
      <c r="F315"/>
      <c r="G315"/>
      <c r="H315"/>
      <c r="I315"/>
    </row>
    <row r="316" spans="6:9">
      <c r="F316"/>
      <c r="G316"/>
      <c r="H316"/>
      <c r="I316"/>
    </row>
    <row r="317" spans="6:9">
      <c r="F317"/>
      <c r="G317"/>
      <c r="H317"/>
      <c r="I317"/>
    </row>
    <row r="318" spans="6:9">
      <c r="F318"/>
      <c r="G318"/>
      <c r="H318"/>
      <c r="I318"/>
    </row>
    <row r="319" spans="6:9">
      <c r="F319"/>
      <c r="G319"/>
      <c r="H319"/>
      <c r="I319"/>
    </row>
    <row r="320" spans="6:9">
      <c r="F320"/>
      <c r="G320"/>
      <c r="H320"/>
      <c r="I320"/>
    </row>
    <row r="321" spans="6:9">
      <c r="F321"/>
      <c r="G321"/>
      <c r="H321"/>
      <c r="I321"/>
    </row>
    <row r="322" spans="6:9">
      <c r="F322"/>
      <c r="G322"/>
      <c r="H322"/>
      <c r="I322"/>
    </row>
    <row r="323" spans="6:9">
      <c r="F323"/>
      <c r="G323"/>
      <c r="H323"/>
      <c r="I323"/>
    </row>
    <row r="324" spans="6:9">
      <c r="F324"/>
      <c r="G324"/>
      <c r="H324"/>
      <c r="I324"/>
    </row>
    <row r="325" spans="6:9">
      <c r="F325"/>
      <c r="G325"/>
      <c r="H325"/>
      <c r="I325"/>
    </row>
    <row r="326" spans="6:9">
      <c r="F326"/>
      <c r="G326"/>
      <c r="H326"/>
      <c r="I326"/>
    </row>
    <row r="327" spans="6:9">
      <c r="F327"/>
      <c r="G327"/>
      <c r="H327"/>
      <c r="I327"/>
    </row>
    <row r="328" spans="6:9">
      <c r="F328"/>
      <c r="G328"/>
      <c r="H328"/>
      <c r="I328"/>
    </row>
    <row r="329" spans="6:9">
      <c r="F329"/>
      <c r="G329"/>
      <c r="H329"/>
      <c r="I329"/>
    </row>
    <row r="330" spans="6:9">
      <c r="F330"/>
      <c r="G330"/>
      <c r="H330"/>
      <c r="I330"/>
    </row>
    <row r="331" spans="6:9">
      <c r="F331"/>
      <c r="G331"/>
      <c r="H331"/>
      <c r="I331"/>
    </row>
    <row r="332" spans="6:9">
      <c r="F332"/>
      <c r="G332"/>
      <c r="H332"/>
      <c r="I332"/>
    </row>
    <row r="333" spans="6:9">
      <c r="F333"/>
      <c r="G333"/>
      <c r="H333"/>
      <c r="I333"/>
    </row>
    <row r="334" spans="6:9">
      <c r="F334"/>
      <c r="G334"/>
      <c r="H334"/>
      <c r="I334"/>
    </row>
    <row r="335" spans="6:9">
      <c r="F335"/>
      <c r="G335"/>
      <c r="H335"/>
      <c r="I335"/>
    </row>
    <row r="336" spans="6:9">
      <c r="F336"/>
      <c r="G336"/>
      <c r="H336"/>
      <c r="I336"/>
    </row>
    <row r="337" spans="6:9">
      <c r="F337"/>
      <c r="G337"/>
      <c r="H337"/>
      <c r="I337"/>
    </row>
    <row r="338" spans="6:9">
      <c r="F338"/>
      <c r="G338"/>
      <c r="H338"/>
      <c r="I338"/>
    </row>
    <row r="339" spans="6:9">
      <c r="F339"/>
      <c r="G339"/>
      <c r="H339"/>
      <c r="I339"/>
    </row>
    <row r="340" spans="6:9">
      <c r="F340"/>
      <c r="G340"/>
      <c r="H340"/>
      <c r="I340"/>
    </row>
    <row r="341" spans="6:9">
      <c r="F341"/>
      <c r="G341"/>
      <c r="H341"/>
      <c r="I341"/>
    </row>
    <row r="342" spans="6:9">
      <c r="F342"/>
      <c r="G342"/>
      <c r="H342"/>
      <c r="I342"/>
    </row>
    <row r="343" spans="6:9">
      <c r="F343"/>
      <c r="G343"/>
      <c r="H343"/>
      <c r="I343"/>
    </row>
    <row r="344" spans="6:9">
      <c r="F344"/>
      <c r="G344"/>
      <c r="H344"/>
      <c r="I344"/>
    </row>
    <row r="345" spans="6:9">
      <c r="F345"/>
      <c r="G345"/>
      <c r="H345"/>
      <c r="I345"/>
    </row>
    <row r="346" spans="6:9">
      <c r="F346"/>
      <c r="G346"/>
      <c r="H346"/>
      <c r="I346"/>
    </row>
    <row r="347" spans="6:9">
      <c r="F347"/>
      <c r="G347"/>
      <c r="H347"/>
      <c r="I347"/>
    </row>
    <row r="348" spans="6:9">
      <c r="F348"/>
      <c r="G348"/>
      <c r="H348"/>
      <c r="I348"/>
    </row>
    <row r="349" spans="6:9">
      <c r="F349"/>
      <c r="G349"/>
      <c r="H349"/>
      <c r="I349"/>
    </row>
    <row r="350" spans="6:9">
      <c r="F350"/>
      <c r="G350"/>
      <c r="H350"/>
      <c r="I350"/>
    </row>
    <row r="351" spans="6:9">
      <c r="F351"/>
      <c r="G351"/>
      <c r="H351"/>
      <c r="I351"/>
    </row>
    <row r="352" spans="6:9">
      <c r="F352"/>
      <c r="G352"/>
      <c r="H352"/>
      <c r="I352"/>
    </row>
    <row r="353" spans="6:9">
      <c r="F353"/>
      <c r="G353"/>
      <c r="H353"/>
      <c r="I353"/>
    </row>
    <row r="354" spans="6:9">
      <c r="F354"/>
      <c r="G354"/>
      <c r="H354"/>
      <c r="I354"/>
    </row>
    <row r="355" spans="6:9">
      <c r="F355"/>
      <c r="G355"/>
      <c r="H355"/>
      <c r="I355"/>
    </row>
    <row r="356" spans="6:9">
      <c r="F356"/>
      <c r="G356"/>
      <c r="H356"/>
      <c r="I356"/>
    </row>
    <row r="357" spans="6:9">
      <c r="F357"/>
      <c r="G357"/>
      <c r="H357"/>
      <c r="I357"/>
    </row>
    <row r="358" spans="6:9">
      <c r="F358"/>
      <c r="G358"/>
      <c r="H358"/>
      <c r="I358"/>
    </row>
    <row r="359" spans="6:9">
      <c r="F359"/>
      <c r="G359"/>
      <c r="H359"/>
      <c r="I359"/>
    </row>
    <row r="360" spans="6:9">
      <c r="F360"/>
      <c r="G360"/>
      <c r="H360"/>
      <c r="I360"/>
    </row>
    <row r="361" spans="6:9">
      <c r="F361"/>
      <c r="G361"/>
      <c r="H361"/>
      <c r="I361"/>
    </row>
    <row r="362" spans="6:9">
      <c r="F362"/>
      <c r="G362"/>
      <c r="H362"/>
      <c r="I362"/>
    </row>
    <row r="363" spans="6:9">
      <c r="F363"/>
      <c r="G363"/>
      <c r="H363"/>
      <c r="I363"/>
    </row>
    <row r="364" spans="6:9">
      <c r="F364"/>
      <c r="G364"/>
      <c r="H364"/>
      <c r="I364"/>
    </row>
    <row r="365" spans="6:9">
      <c r="F365"/>
      <c r="G365"/>
      <c r="H365"/>
      <c r="I365"/>
    </row>
    <row r="366" spans="6:9">
      <c r="F366"/>
      <c r="G366"/>
      <c r="H366"/>
      <c r="I366"/>
    </row>
    <row r="367" spans="6:9">
      <c r="F367"/>
      <c r="G367"/>
      <c r="H367"/>
      <c r="I367"/>
    </row>
    <row r="368" spans="6:9">
      <c r="F368"/>
      <c r="G368"/>
      <c r="H368"/>
      <c r="I368"/>
    </row>
    <row r="369" spans="6:9">
      <c r="F369"/>
      <c r="G369"/>
      <c r="H369"/>
      <c r="I369"/>
    </row>
    <row r="370" spans="6:9">
      <c r="F370"/>
      <c r="G370"/>
      <c r="H370"/>
      <c r="I370"/>
    </row>
    <row r="371" spans="6:9">
      <c r="F371"/>
      <c r="G371"/>
      <c r="H371"/>
      <c r="I371"/>
    </row>
    <row r="372" spans="6:9">
      <c r="F372"/>
      <c r="G372"/>
      <c r="H372"/>
      <c r="I372"/>
    </row>
    <row r="373" spans="6:9">
      <c r="F373"/>
      <c r="G373"/>
      <c r="H373"/>
      <c r="I373"/>
    </row>
    <row r="374" spans="6:9">
      <c r="F374"/>
      <c r="G374"/>
      <c r="H374"/>
      <c r="I374"/>
    </row>
    <row r="375" spans="6:9">
      <c r="F375"/>
      <c r="G375"/>
      <c r="H375"/>
      <c r="I375"/>
    </row>
    <row r="376" spans="6:9">
      <c r="F376"/>
      <c r="G376"/>
      <c r="H376"/>
      <c r="I376"/>
    </row>
    <row r="377" spans="6:9">
      <c r="F377"/>
      <c r="G377"/>
      <c r="H377"/>
      <c r="I377"/>
    </row>
    <row r="378" spans="6:9">
      <c r="F378"/>
      <c r="G378"/>
      <c r="H378"/>
      <c r="I378"/>
    </row>
    <row r="379" spans="6:9">
      <c r="F379"/>
      <c r="G379"/>
      <c r="H379"/>
      <c r="I379"/>
    </row>
    <row r="380" spans="6:9">
      <c r="F380"/>
      <c r="G380"/>
      <c r="H380"/>
      <c r="I380"/>
    </row>
    <row r="381" spans="6:9">
      <c r="F381"/>
      <c r="G381"/>
      <c r="H381"/>
      <c r="I381"/>
    </row>
    <row r="382" spans="6:9">
      <c r="F382"/>
      <c r="G382"/>
      <c r="H382"/>
      <c r="I382"/>
    </row>
    <row r="383" spans="6:9">
      <c r="F383"/>
      <c r="G383"/>
      <c r="H383"/>
      <c r="I383"/>
    </row>
    <row r="384" spans="6:9">
      <c r="F384"/>
      <c r="G384"/>
      <c r="H384"/>
      <c r="I384"/>
    </row>
    <row r="385" spans="6:9">
      <c r="F385"/>
      <c r="G385"/>
      <c r="H385"/>
      <c r="I385"/>
    </row>
    <row r="386" spans="6:9">
      <c r="F386"/>
      <c r="G386"/>
      <c r="H386"/>
      <c r="I386"/>
    </row>
    <row r="387" spans="6:9">
      <c r="F387"/>
      <c r="G387"/>
      <c r="H387"/>
      <c r="I387"/>
    </row>
    <row r="388" spans="6:9">
      <c r="F388"/>
      <c r="G388"/>
      <c r="H388"/>
      <c r="I388"/>
    </row>
    <row r="389" spans="6:9">
      <c r="F389"/>
      <c r="G389"/>
      <c r="H389"/>
      <c r="I389"/>
    </row>
    <row r="390" spans="6:9">
      <c r="F390"/>
      <c r="G390"/>
      <c r="H390"/>
      <c r="I390"/>
    </row>
    <row r="391" spans="6:9">
      <c r="F391"/>
      <c r="G391"/>
      <c r="H391"/>
      <c r="I391"/>
    </row>
    <row r="392" spans="6:9">
      <c r="F392"/>
      <c r="G392"/>
      <c r="H392"/>
      <c r="I392"/>
    </row>
    <row r="393" spans="6:9">
      <c r="F393"/>
      <c r="G393"/>
      <c r="H393"/>
      <c r="I393"/>
    </row>
    <row r="394" spans="6:9">
      <c r="F394"/>
      <c r="G394"/>
      <c r="H394"/>
      <c r="I394"/>
    </row>
    <row r="395" spans="6:9">
      <c r="F395"/>
      <c r="G395"/>
      <c r="H395"/>
      <c r="I395"/>
    </row>
    <row r="396" spans="6:9">
      <c r="F396"/>
      <c r="G396"/>
      <c r="H396"/>
      <c r="I396"/>
    </row>
    <row r="397" spans="6:9">
      <c r="F397"/>
      <c r="G397"/>
      <c r="H397"/>
      <c r="I397"/>
    </row>
    <row r="398" spans="6:9">
      <c r="F398"/>
      <c r="G398"/>
      <c r="H398"/>
      <c r="I398"/>
    </row>
    <row r="399" spans="6:9">
      <c r="F399"/>
      <c r="G399"/>
      <c r="H399"/>
      <c r="I399"/>
    </row>
    <row r="400" spans="6:9">
      <c r="F400"/>
      <c r="G400"/>
      <c r="H400"/>
      <c r="I400"/>
    </row>
    <row r="401" spans="6:9">
      <c r="F401"/>
      <c r="G401"/>
      <c r="H401"/>
      <c r="I401"/>
    </row>
    <row r="402" spans="6:9">
      <c r="F402"/>
      <c r="G402"/>
      <c r="H402"/>
      <c r="I402"/>
    </row>
    <row r="403" spans="6:9">
      <c r="F403"/>
      <c r="G403"/>
      <c r="H403"/>
      <c r="I403"/>
    </row>
    <row r="404" spans="6:9">
      <c r="F404"/>
      <c r="G404"/>
      <c r="H404"/>
      <c r="I404"/>
    </row>
    <row r="405" spans="6:9">
      <c r="F405"/>
      <c r="G405"/>
      <c r="H405"/>
      <c r="I405"/>
    </row>
    <row r="406" spans="6:9">
      <c r="F406"/>
      <c r="G406"/>
      <c r="H406"/>
      <c r="I406"/>
    </row>
    <row r="407" spans="6:9">
      <c r="F407"/>
      <c r="G407"/>
      <c r="H407"/>
      <c r="I407"/>
    </row>
    <row r="408" spans="6:9">
      <c r="F408"/>
      <c r="G408"/>
      <c r="H408"/>
      <c r="I408"/>
    </row>
    <row r="409" spans="6:9">
      <c r="F409"/>
      <c r="G409"/>
      <c r="H409"/>
      <c r="I409"/>
    </row>
    <row r="410" spans="6:9">
      <c r="F410"/>
      <c r="G410"/>
      <c r="H410"/>
      <c r="I410"/>
    </row>
    <row r="411" spans="6:9">
      <c r="F411"/>
      <c r="G411"/>
      <c r="H411"/>
      <c r="I411"/>
    </row>
    <row r="412" spans="6:9">
      <c r="F412"/>
      <c r="G412"/>
      <c r="H412"/>
      <c r="I412"/>
    </row>
    <row r="413" spans="6:9">
      <c r="F413"/>
      <c r="G413"/>
      <c r="H413"/>
      <c r="I413"/>
    </row>
    <row r="414" spans="6:9">
      <c r="F414"/>
      <c r="G414"/>
      <c r="H414"/>
      <c r="I414"/>
    </row>
    <row r="415" spans="6:9">
      <c r="F415"/>
      <c r="G415"/>
      <c r="H415"/>
      <c r="I415"/>
    </row>
    <row r="416" spans="6:9">
      <c r="F416"/>
      <c r="G416"/>
      <c r="H416"/>
      <c r="I416"/>
    </row>
    <row r="417" spans="6:9">
      <c r="F417"/>
      <c r="G417"/>
      <c r="H417"/>
      <c r="I417"/>
    </row>
    <row r="418" spans="6:9">
      <c r="F418"/>
      <c r="G418"/>
      <c r="H418"/>
      <c r="I418"/>
    </row>
    <row r="419" spans="6:9">
      <c r="F419"/>
      <c r="G419"/>
      <c r="H419"/>
      <c r="I419"/>
    </row>
    <row r="420" spans="6:9">
      <c r="F420"/>
      <c r="G420"/>
      <c r="H420"/>
      <c r="I420"/>
    </row>
    <row r="421" spans="6:9">
      <c r="F421"/>
      <c r="G421"/>
      <c r="H421"/>
      <c r="I421"/>
    </row>
    <row r="422" spans="6:9">
      <c r="F422"/>
      <c r="G422"/>
      <c r="H422"/>
      <c r="I422"/>
    </row>
    <row r="423" spans="6:9">
      <c r="F423"/>
      <c r="G423"/>
      <c r="H423"/>
      <c r="I423"/>
    </row>
    <row r="424" spans="6:9">
      <c r="F424"/>
      <c r="G424"/>
      <c r="H424"/>
      <c r="I424"/>
    </row>
    <row r="425" spans="6:9">
      <c r="F425"/>
      <c r="G425"/>
      <c r="H425"/>
      <c r="I425"/>
    </row>
    <row r="426" spans="6:9">
      <c r="F426"/>
      <c r="G426"/>
      <c r="H426"/>
      <c r="I426"/>
    </row>
    <row r="427" spans="6:9">
      <c r="F427"/>
      <c r="G427"/>
      <c r="H427"/>
      <c r="I427"/>
    </row>
    <row r="428" spans="6:9">
      <c r="F428"/>
      <c r="G428"/>
      <c r="H428"/>
      <c r="I428"/>
    </row>
    <row r="429" spans="6:9">
      <c r="F429"/>
      <c r="G429"/>
      <c r="H429"/>
      <c r="I429"/>
    </row>
    <row r="430" spans="6:9">
      <c r="F430"/>
      <c r="G430"/>
      <c r="H430"/>
      <c r="I430"/>
    </row>
    <row r="431" spans="6:9">
      <c r="F431"/>
      <c r="G431"/>
      <c r="H431"/>
      <c r="I431"/>
    </row>
    <row r="432" spans="6:9">
      <c r="F432"/>
      <c r="G432"/>
      <c r="H432"/>
      <c r="I432"/>
    </row>
    <row r="433" spans="6:9">
      <c r="F433"/>
      <c r="G433"/>
      <c r="H433"/>
      <c r="I433"/>
    </row>
    <row r="434" spans="6:9">
      <c r="F434"/>
      <c r="G434"/>
      <c r="H434"/>
      <c r="I434"/>
    </row>
    <row r="435" spans="6:9">
      <c r="F435"/>
      <c r="G435"/>
      <c r="H435"/>
      <c r="I435"/>
    </row>
    <row r="436" spans="6:9">
      <c r="F436"/>
      <c r="G436"/>
      <c r="H436"/>
      <c r="I436"/>
    </row>
    <row r="437" spans="6:9">
      <c r="F437"/>
      <c r="G437"/>
      <c r="H437"/>
      <c r="I437"/>
    </row>
    <row r="438" spans="6:9">
      <c r="F438"/>
      <c r="G438"/>
      <c r="H438"/>
      <c r="I438"/>
    </row>
    <row r="439" spans="6:9">
      <c r="F439"/>
      <c r="G439"/>
      <c r="H439"/>
      <c r="I439"/>
    </row>
    <row r="440" spans="6:9">
      <c r="F440"/>
      <c r="G440"/>
      <c r="H440"/>
      <c r="I440"/>
    </row>
    <row r="441" spans="6:9">
      <c r="F441"/>
      <c r="G441"/>
      <c r="H441"/>
      <c r="I441"/>
    </row>
    <row r="442" spans="6:9">
      <c r="F442"/>
      <c r="G442"/>
      <c r="H442"/>
      <c r="I442"/>
    </row>
    <row r="443" spans="6:9">
      <c r="F443"/>
      <c r="G443"/>
      <c r="H443"/>
      <c r="I443"/>
    </row>
    <row r="444" spans="6:9">
      <c r="F444"/>
      <c r="G444"/>
      <c r="H444"/>
      <c r="I444"/>
    </row>
    <row r="445" spans="6:9">
      <c r="F445"/>
      <c r="G445"/>
      <c r="H445"/>
      <c r="I445"/>
    </row>
    <row r="446" spans="6:9">
      <c r="F446"/>
      <c r="G446"/>
      <c r="H446"/>
      <c r="I446"/>
    </row>
    <row r="447" spans="6:9">
      <c r="F447"/>
      <c r="G447"/>
      <c r="H447"/>
      <c r="I447"/>
    </row>
    <row r="448" spans="6:9">
      <c r="F448"/>
      <c r="G448"/>
      <c r="H448"/>
      <c r="I448"/>
    </row>
    <row r="449" spans="6:9">
      <c r="F449"/>
      <c r="G449"/>
      <c r="H449"/>
      <c r="I449"/>
    </row>
    <row r="450" spans="6:9">
      <c r="F450"/>
      <c r="G450"/>
      <c r="H450"/>
      <c r="I450"/>
    </row>
    <row r="451" spans="6:9">
      <c r="F451"/>
      <c r="G451"/>
      <c r="H451"/>
      <c r="I451"/>
    </row>
    <row r="452" spans="6:9">
      <c r="F452"/>
      <c r="G452"/>
      <c r="H452"/>
      <c r="I452"/>
    </row>
    <row r="453" spans="6:9">
      <c r="F453"/>
      <c r="G453"/>
      <c r="H453"/>
      <c r="I453"/>
    </row>
    <row r="454" spans="6:9">
      <c r="F454"/>
      <c r="G454"/>
      <c r="H454"/>
      <c r="I454"/>
    </row>
    <row r="455" spans="6:9">
      <c r="F455"/>
      <c r="G455"/>
      <c r="H455"/>
      <c r="I455"/>
    </row>
    <row r="456" spans="6:9">
      <c r="F456"/>
      <c r="G456"/>
      <c r="H456"/>
      <c r="I456"/>
    </row>
    <row r="457" spans="6:9">
      <c r="F457"/>
      <c r="G457"/>
      <c r="H457"/>
      <c r="I457"/>
    </row>
    <row r="458" spans="6:9">
      <c r="F458"/>
      <c r="G458"/>
      <c r="H458"/>
      <c r="I458"/>
    </row>
    <row r="459" spans="6:9">
      <c r="F459"/>
      <c r="G459"/>
      <c r="H459"/>
      <c r="I459"/>
    </row>
    <row r="460" spans="6:9">
      <c r="F460"/>
      <c r="G460"/>
      <c r="H460"/>
      <c r="I460"/>
    </row>
    <row r="461" spans="6:9">
      <c r="F461"/>
      <c r="G461"/>
      <c r="H461"/>
      <c r="I461"/>
    </row>
    <row r="462" spans="6:9">
      <c r="F462"/>
      <c r="G462"/>
      <c r="H462"/>
      <c r="I462"/>
    </row>
    <row r="463" spans="6:9">
      <c r="F463"/>
      <c r="G463"/>
      <c r="H463"/>
      <c r="I463"/>
    </row>
    <row r="464" spans="6:9">
      <c r="F464"/>
      <c r="G464"/>
      <c r="H464"/>
      <c r="I464"/>
    </row>
    <row r="465" spans="6:9">
      <c r="F465"/>
      <c r="G465"/>
      <c r="H465"/>
      <c r="I465"/>
    </row>
    <row r="466" spans="6:9">
      <c r="F466"/>
      <c r="G466"/>
      <c r="H466"/>
      <c r="I466"/>
    </row>
    <row r="467" spans="6:9">
      <c r="F467"/>
      <c r="G467"/>
      <c r="H467"/>
      <c r="I467"/>
    </row>
    <row r="468" spans="6:9">
      <c r="F468"/>
      <c r="G468"/>
      <c r="H468"/>
      <c r="I468"/>
    </row>
    <row r="469" spans="6:9">
      <c r="F469"/>
      <c r="G469"/>
      <c r="H469"/>
      <c r="I469"/>
    </row>
    <row r="470" spans="6:9">
      <c r="F470"/>
      <c r="G470"/>
      <c r="H470"/>
      <c r="I470"/>
    </row>
    <row r="471" spans="6:9">
      <c r="F471"/>
      <c r="G471"/>
      <c r="H471"/>
      <c r="I471"/>
    </row>
    <row r="472" spans="6:9">
      <c r="F472"/>
      <c r="G472"/>
      <c r="H472"/>
      <c r="I472"/>
    </row>
    <row r="473" spans="6:9">
      <c r="F473"/>
      <c r="G473"/>
      <c r="H473"/>
      <c r="I473"/>
    </row>
    <row r="474" spans="6:9">
      <c r="F474"/>
      <c r="G474"/>
      <c r="H474"/>
      <c r="I474"/>
    </row>
    <row r="475" spans="6:9">
      <c r="F475"/>
      <c r="G475"/>
      <c r="H475"/>
      <c r="I475"/>
    </row>
    <row r="476" spans="6:9">
      <c r="F476"/>
      <c r="G476"/>
      <c r="H476"/>
      <c r="I476"/>
    </row>
    <row r="477" spans="6:9">
      <c r="F477"/>
      <c r="G477"/>
      <c r="H477"/>
      <c r="I477"/>
    </row>
    <row r="478" spans="6:9">
      <c r="F478"/>
      <c r="G478"/>
      <c r="H478"/>
      <c r="I478"/>
    </row>
    <row r="479" spans="6:9">
      <c r="F479"/>
      <c r="G479"/>
      <c r="H479"/>
      <c r="I479"/>
    </row>
    <row r="480" spans="6:9">
      <c r="F480"/>
      <c r="G480"/>
      <c r="H480"/>
      <c r="I480"/>
    </row>
    <row r="481" spans="6:9">
      <c r="F481"/>
      <c r="G481"/>
      <c r="H481"/>
      <c r="I481"/>
    </row>
    <row r="482" spans="6:9">
      <c r="F482"/>
      <c r="G482"/>
      <c r="H482"/>
      <c r="I482"/>
    </row>
    <row r="483" spans="6:9">
      <c r="F483"/>
      <c r="G483"/>
      <c r="H483"/>
      <c r="I483"/>
    </row>
    <row r="484" spans="6:9">
      <c r="F484"/>
      <c r="G484"/>
      <c r="H484"/>
      <c r="I484"/>
    </row>
    <row r="485" spans="6:9">
      <c r="F485"/>
      <c r="G485"/>
      <c r="H485"/>
      <c r="I485"/>
    </row>
    <row r="486" spans="6:9">
      <c r="F486"/>
      <c r="G486"/>
      <c r="H486"/>
      <c r="I486"/>
    </row>
    <row r="487" spans="6:9">
      <c r="F487"/>
      <c r="G487"/>
      <c r="H487"/>
      <c r="I487"/>
    </row>
    <row r="488" spans="6:9">
      <c r="F488"/>
      <c r="G488"/>
      <c r="H488"/>
      <c r="I488"/>
    </row>
    <row r="489" spans="6:9">
      <c r="F489"/>
      <c r="G489"/>
      <c r="H489"/>
      <c r="I489"/>
    </row>
    <row r="490" spans="6:9">
      <c r="F490"/>
      <c r="G490"/>
      <c r="H490"/>
      <c r="I490"/>
    </row>
    <row r="491" spans="6:9">
      <c r="F491"/>
      <c r="G491"/>
      <c r="H491"/>
      <c r="I491"/>
    </row>
    <row r="492" spans="6:9">
      <c r="F492"/>
      <c r="G492"/>
      <c r="H492"/>
      <c r="I492"/>
    </row>
    <row r="493" spans="6:9">
      <c r="F493"/>
      <c r="G493"/>
      <c r="H493"/>
      <c r="I493"/>
    </row>
    <row r="494" spans="6:9">
      <c r="F494"/>
      <c r="G494"/>
      <c r="H494"/>
      <c r="I494"/>
    </row>
    <row r="495" spans="6:9">
      <c r="F495"/>
      <c r="G495"/>
      <c r="H495"/>
      <c r="I495"/>
    </row>
    <row r="496" spans="6:9">
      <c r="F496"/>
      <c r="G496"/>
      <c r="H496"/>
      <c r="I496"/>
    </row>
    <row r="497" spans="6:9">
      <c r="F497"/>
      <c r="G497"/>
      <c r="H497"/>
      <c r="I497"/>
    </row>
    <row r="498" spans="6:9">
      <c r="F498"/>
      <c r="G498"/>
      <c r="H498"/>
      <c r="I498"/>
    </row>
    <row r="499" spans="6:9">
      <c r="F499"/>
      <c r="G499"/>
      <c r="H499"/>
      <c r="I499"/>
    </row>
    <row r="500" spans="6:9">
      <c r="F500"/>
      <c r="G500"/>
      <c r="H500"/>
      <c r="I500"/>
    </row>
    <row r="501" spans="6:9">
      <c r="F501"/>
      <c r="G501"/>
      <c r="H501"/>
      <c r="I501"/>
    </row>
    <row r="502" spans="6:9">
      <c r="F502"/>
      <c r="G502"/>
      <c r="H502"/>
      <c r="I502"/>
    </row>
    <row r="503" spans="6:9">
      <c r="F503"/>
      <c r="G503"/>
      <c r="H503"/>
      <c r="I503"/>
    </row>
    <row r="504" spans="6:9">
      <c r="F504"/>
      <c r="G504"/>
      <c r="H504"/>
      <c r="I504"/>
    </row>
    <row r="505" spans="6:9">
      <c r="F505"/>
      <c r="G505"/>
      <c r="H505"/>
      <c r="I505"/>
    </row>
    <row r="506" spans="6:9">
      <c r="F506"/>
      <c r="G506"/>
      <c r="H506"/>
      <c r="I506"/>
    </row>
    <row r="507" spans="6:9">
      <c r="F507"/>
      <c r="G507"/>
      <c r="H507"/>
      <c r="I507"/>
    </row>
    <row r="508" spans="6:9">
      <c r="F508"/>
      <c r="G508"/>
      <c r="H508"/>
      <c r="I508"/>
    </row>
    <row r="509" spans="6:9">
      <c r="F509"/>
      <c r="G509"/>
      <c r="H509"/>
      <c r="I509"/>
    </row>
    <row r="510" spans="6:9">
      <c r="F510"/>
      <c r="G510"/>
      <c r="H510"/>
      <c r="I510"/>
    </row>
    <row r="511" spans="6:9">
      <c r="F511"/>
      <c r="G511"/>
      <c r="H511"/>
      <c r="I511"/>
    </row>
    <row r="512" spans="6:9">
      <c r="F512"/>
      <c r="G512"/>
      <c r="H512"/>
      <c r="I512"/>
    </row>
    <row r="513" spans="6:9">
      <c r="F513"/>
      <c r="G513"/>
      <c r="H513"/>
      <c r="I513"/>
    </row>
    <row r="514" spans="6:9">
      <c r="F514"/>
      <c r="G514"/>
      <c r="H514"/>
      <c r="I514"/>
    </row>
    <row r="515" spans="6:9">
      <c r="F515"/>
      <c r="G515"/>
      <c r="H515"/>
      <c r="I515"/>
    </row>
    <row r="516" spans="6:9">
      <c r="F516"/>
      <c r="G516"/>
      <c r="H516"/>
      <c r="I516"/>
    </row>
    <row r="517" spans="6:9">
      <c r="F517"/>
      <c r="G517"/>
      <c r="H517"/>
      <c r="I517"/>
    </row>
    <row r="518" spans="6:9">
      <c r="F518"/>
      <c r="G518"/>
      <c r="H518"/>
      <c r="I518"/>
    </row>
    <row r="519" spans="6:9">
      <c r="F519"/>
      <c r="G519"/>
      <c r="H519"/>
      <c r="I519"/>
    </row>
    <row r="520" spans="6:9">
      <c r="F520"/>
      <c r="G520"/>
      <c r="H520"/>
      <c r="I520"/>
    </row>
    <row r="521" spans="6:9">
      <c r="F521"/>
      <c r="G521"/>
      <c r="H521"/>
      <c r="I521"/>
    </row>
    <row r="522" spans="6:9">
      <c r="F522"/>
      <c r="G522"/>
      <c r="H522"/>
      <c r="I522"/>
    </row>
    <row r="523" spans="6:9">
      <c r="F523"/>
      <c r="G523"/>
      <c r="H523"/>
      <c r="I523"/>
    </row>
    <row r="524" spans="6:9">
      <c r="F524"/>
      <c r="G524"/>
      <c r="H524"/>
      <c r="I524"/>
    </row>
    <row r="525" spans="6:9">
      <c r="F525"/>
      <c r="G525"/>
      <c r="H525"/>
      <c r="I525"/>
    </row>
    <row r="526" spans="6:9">
      <c r="F526"/>
      <c r="G526"/>
      <c r="H526"/>
      <c r="I526"/>
    </row>
    <row r="527" spans="6:9">
      <c r="F527"/>
      <c r="G527"/>
      <c r="H527"/>
      <c r="I527"/>
    </row>
    <row r="528" spans="6:9">
      <c r="F528"/>
      <c r="G528"/>
      <c r="H528"/>
      <c r="I528"/>
    </row>
    <row r="529" spans="6:9">
      <c r="F529"/>
      <c r="G529"/>
      <c r="H529"/>
      <c r="I529"/>
    </row>
    <row r="530" spans="6:9">
      <c r="F530"/>
      <c r="G530"/>
      <c r="H530"/>
      <c r="I530"/>
    </row>
    <row r="531" spans="6:9">
      <c r="F531"/>
      <c r="G531"/>
      <c r="H531"/>
      <c r="I531"/>
    </row>
    <row r="532" spans="6:9">
      <c r="F532"/>
      <c r="G532"/>
      <c r="H532"/>
      <c r="I532"/>
    </row>
    <row r="533" spans="6:9">
      <c r="F533"/>
      <c r="G533"/>
      <c r="H533"/>
      <c r="I533"/>
    </row>
    <row r="534" spans="6:9">
      <c r="F534"/>
      <c r="G534"/>
      <c r="H534"/>
      <c r="I534"/>
    </row>
    <row r="535" spans="6:9">
      <c r="F535"/>
      <c r="G535"/>
      <c r="H535"/>
      <c r="I535"/>
    </row>
    <row r="536" spans="6:9">
      <c r="F536"/>
      <c r="G536"/>
      <c r="H536"/>
      <c r="I536"/>
    </row>
    <row r="537" spans="6:9">
      <c r="F537"/>
      <c r="G537"/>
      <c r="H537"/>
      <c r="I537"/>
    </row>
    <row r="538" spans="6:9">
      <c r="F538"/>
      <c r="G538"/>
      <c r="H538"/>
      <c r="I538"/>
    </row>
    <row r="539" spans="6:9">
      <c r="F539"/>
      <c r="G539"/>
      <c r="H539"/>
      <c r="I539"/>
    </row>
    <row r="540" spans="6:9">
      <c r="F540"/>
      <c r="G540"/>
      <c r="H540"/>
      <c r="I540"/>
    </row>
    <row r="541" spans="6:9">
      <c r="F541"/>
      <c r="G541"/>
      <c r="H541"/>
      <c r="I541"/>
    </row>
    <row r="542" spans="6:9">
      <c r="F542"/>
      <c r="G542"/>
      <c r="H542"/>
      <c r="I542"/>
    </row>
    <row r="543" spans="6:9">
      <c r="F543"/>
      <c r="G543"/>
      <c r="H543"/>
      <c r="I543"/>
    </row>
    <row r="544" spans="6:9">
      <c r="F544"/>
      <c r="G544"/>
      <c r="H544"/>
      <c r="I544"/>
    </row>
    <row r="545" spans="6:9">
      <c r="F545"/>
      <c r="G545"/>
      <c r="H545"/>
      <c r="I545"/>
    </row>
    <row r="546" spans="6:9">
      <c r="F546"/>
      <c r="G546"/>
      <c r="H546"/>
      <c r="I546"/>
    </row>
    <row r="547" spans="6:9">
      <c r="F547"/>
      <c r="G547"/>
      <c r="H547"/>
      <c r="I547"/>
    </row>
    <row r="548" spans="6:9">
      <c r="F548"/>
      <c r="G548"/>
      <c r="H548"/>
      <c r="I548"/>
    </row>
    <row r="549" spans="6:9">
      <c r="F549"/>
      <c r="G549"/>
      <c r="H549"/>
      <c r="I549"/>
    </row>
    <row r="550" spans="6:9">
      <c r="F550"/>
      <c r="G550"/>
      <c r="H550"/>
      <c r="I550"/>
    </row>
    <row r="551" spans="6:9">
      <c r="F551"/>
      <c r="G551"/>
      <c r="H551"/>
      <c r="I551"/>
    </row>
    <row r="552" spans="6:9">
      <c r="F552"/>
      <c r="G552"/>
      <c r="H552"/>
      <c r="I552"/>
    </row>
    <row r="553" spans="6:9">
      <c r="F553"/>
      <c r="G553"/>
      <c r="H553"/>
      <c r="I553"/>
    </row>
    <row r="554" spans="6:9">
      <c r="F554"/>
      <c r="G554"/>
      <c r="H554"/>
      <c r="I554"/>
    </row>
    <row r="555" spans="6:9">
      <c r="F555"/>
      <c r="G555"/>
      <c r="H555"/>
      <c r="I555"/>
    </row>
    <row r="556" spans="6:9">
      <c r="F556"/>
      <c r="G556"/>
      <c r="H556"/>
      <c r="I556"/>
    </row>
    <row r="557" spans="6:9">
      <c r="F557"/>
      <c r="G557"/>
      <c r="H557"/>
      <c r="I557"/>
    </row>
    <row r="558" spans="6:9">
      <c r="F558"/>
      <c r="G558"/>
      <c r="H558"/>
      <c r="I558"/>
    </row>
    <row r="559" spans="6:9">
      <c r="F559"/>
      <c r="G559"/>
      <c r="H559"/>
      <c r="I559"/>
    </row>
    <row r="560" spans="6:9">
      <c r="F560"/>
      <c r="G560"/>
      <c r="H560"/>
      <c r="I560"/>
    </row>
    <row r="561" spans="6:9">
      <c r="F561"/>
      <c r="G561"/>
      <c r="H561"/>
      <c r="I561"/>
    </row>
    <row r="562" spans="6:9">
      <c r="F562"/>
      <c r="G562"/>
      <c r="H562"/>
      <c r="I562"/>
    </row>
    <row r="563" spans="6:9">
      <c r="F563"/>
      <c r="G563"/>
      <c r="H563"/>
      <c r="I563"/>
    </row>
    <row r="564" spans="6:9">
      <c r="F564"/>
      <c r="G564"/>
      <c r="H564"/>
      <c r="I564"/>
    </row>
    <row r="565" spans="6:9">
      <c r="F565"/>
      <c r="G565"/>
      <c r="H565"/>
      <c r="I565"/>
    </row>
    <row r="566" spans="6:9">
      <c r="F566"/>
      <c r="G566"/>
      <c r="H566"/>
      <c r="I566"/>
    </row>
    <row r="567" spans="6:9">
      <c r="F567"/>
      <c r="G567"/>
      <c r="H567"/>
      <c r="I567"/>
    </row>
    <row r="568" spans="6:9">
      <c r="F568"/>
      <c r="G568"/>
      <c r="H568"/>
      <c r="I568"/>
    </row>
    <row r="569" spans="6:9">
      <c r="F569"/>
      <c r="G569"/>
      <c r="H569"/>
      <c r="I569"/>
    </row>
    <row r="570" spans="6:9">
      <c r="F570"/>
      <c r="G570"/>
      <c r="H570"/>
      <c r="I570"/>
    </row>
    <row r="571" spans="6:9">
      <c r="F571"/>
      <c r="G571"/>
      <c r="H571"/>
      <c r="I571"/>
    </row>
    <row r="572" spans="6:9">
      <c r="F572"/>
      <c r="G572"/>
      <c r="H572"/>
      <c r="I572"/>
    </row>
    <row r="573" spans="6:9">
      <c r="F573"/>
      <c r="G573"/>
      <c r="H573"/>
      <c r="I573"/>
    </row>
    <row r="574" spans="6:9">
      <c r="F574"/>
      <c r="G574"/>
      <c r="H574"/>
      <c r="I574"/>
    </row>
    <row r="575" spans="6:9">
      <c r="F575"/>
      <c r="G575"/>
      <c r="H575"/>
      <c r="I575"/>
    </row>
    <row r="576" spans="6:9">
      <c r="F576"/>
      <c r="G576"/>
      <c r="H576"/>
      <c r="I576"/>
    </row>
    <row r="577" spans="6:9">
      <c r="F577"/>
      <c r="G577"/>
      <c r="H577"/>
      <c r="I577"/>
    </row>
    <row r="578" spans="6:9">
      <c r="F578"/>
      <c r="G578"/>
      <c r="H578"/>
      <c r="I578"/>
    </row>
    <row r="579" spans="6:9">
      <c r="F579"/>
      <c r="G579"/>
      <c r="H579"/>
      <c r="I579"/>
    </row>
    <row r="580" spans="6:9">
      <c r="F580"/>
      <c r="G580"/>
      <c r="H580"/>
      <c r="I580"/>
    </row>
    <row r="581" spans="6:9">
      <c r="F581"/>
      <c r="G581"/>
      <c r="H581"/>
      <c r="I581"/>
    </row>
    <row r="582" spans="6:9">
      <c r="F582"/>
      <c r="G582"/>
      <c r="H582"/>
      <c r="I582"/>
    </row>
    <row r="583" spans="6:9">
      <c r="F583"/>
      <c r="G583"/>
      <c r="H583"/>
      <c r="I583"/>
    </row>
    <row r="584" spans="6:9">
      <c r="F584"/>
      <c r="G584"/>
      <c r="H584"/>
      <c r="I584"/>
    </row>
    <row r="585" spans="6:9">
      <c r="F585"/>
      <c r="G585"/>
      <c r="H585"/>
      <c r="I585"/>
    </row>
    <row r="586" spans="6:9">
      <c r="F586"/>
      <c r="G586"/>
      <c r="H586"/>
      <c r="I586"/>
    </row>
    <row r="587" spans="6:9">
      <c r="F587"/>
      <c r="G587"/>
      <c r="H587"/>
      <c r="I587"/>
    </row>
    <row r="588" spans="6:9">
      <c r="F588"/>
      <c r="G588"/>
      <c r="H588"/>
      <c r="I588"/>
    </row>
    <row r="589" spans="6:9">
      <c r="F589"/>
      <c r="G589"/>
      <c r="H589"/>
      <c r="I589"/>
    </row>
    <row r="590" spans="6:9">
      <c r="F590"/>
      <c r="G590"/>
      <c r="H590"/>
      <c r="I590"/>
    </row>
    <row r="591" spans="6:9">
      <c r="F591"/>
      <c r="G591"/>
      <c r="H591"/>
      <c r="I591"/>
    </row>
    <row r="592" spans="6:9">
      <c r="F592"/>
      <c r="G592"/>
      <c r="H592"/>
      <c r="I592"/>
    </row>
    <row r="593" spans="6:9">
      <c r="F593"/>
      <c r="G593"/>
      <c r="H593"/>
      <c r="I593"/>
    </row>
    <row r="594" spans="6:9">
      <c r="F594"/>
      <c r="G594"/>
      <c r="H594"/>
      <c r="I594"/>
    </row>
    <row r="595" spans="6:9">
      <c r="F595"/>
      <c r="G595"/>
      <c r="H595"/>
      <c r="I595"/>
    </row>
    <row r="596" spans="6:9">
      <c r="F596"/>
      <c r="G596"/>
      <c r="H596"/>
      <c r="I596"/>
    </row>
    <row r="597" spans="6:9">
      <c r="F597"/>
      <c r="G597"/>
      <c r="H597"/>
      <c r="I597"/>
    </row>
    <row r="598" spans="6:9">
      <c r="F598"/>
      <c r="G598"/>
      <c r="H598"/>
      <c r="I598"/>
    </row>
    <row r="599" spans="6:9">
      <c r="F599"/>
      <c r="G599"/>
      <c r="H599"/>
      <c r="I599"/>
    </row>
    <row r="600" spans="6:9">
      <c r="F600"/>
      <c r="G600"/>
      <c r="H600"/>
      <c r="I600"/>
    </row>
    <row r="601" spans="6:9">
      <c r="F601"/>
      <c r="G601"/>
      <c r="H601"/>
      <c r="I601"/>
    </row>
    <row r="602" spans="6:9">
      <c r="F602"/>
      <c r="G602"/>
      <c r="H602"/>
      <c r="I602"/>
    </row>
    <row r="603" spans="6:9">
      <c r="F603"/>
      <c r="G603"/>
      <c r="H603"/>
      <c r="I603"/>
    </row>
    <row r="604" spans="6:9">
      <c r="F604"/>
      <c r="G604"/>
      <c r="H604"/>
      <c r="I604"/>
    </row>
    <row r="605" spans="6:9">
      <c r="F605"/>
      <c r="G605"/>
      <c r="H605"/>
      <c r="I605"/>
    </row>
    <row r="606" spans="6:9">
      <c r="F606"/>
      <c r="G606"/>
      <c r="H606"/>
      <c r="I606"/>
    </row>
    <row r="607" spans="6:9">
      <c r="F607"/>
      <c r="G607"/>
      <c r="H607"/>
      <c r="I607"/>
    </row>
    <row r="608" spans="6:9">
      <c r="F608"/>
      <c r="G608"/>
      <c r="H608"/>
      <c r="I608"/>
    </row>
    <row r="609" spans="6:9">
      <c r="F609"/>
      <c r="G609"/>
      <c r="H609"/>
      <c r="I609"/>
    </row>
    <row r="610" spans="6:9">
      <c r="F610"/>
      <c r="G610"/>
      <c r="H610"/>
      <c r="I610"/>
    </row>
    <row r="611" spans="6:9">
      <c r="F611"/>
      <c r="G611"/>
      <c r="H611"/>
      <c r="I611"/>
    </row>
    <row r="612" spans="6:9">
      <c r="F612"/>
      <c r="G612"/>
      <c r="H612"/>
      <c r="I612"/>
    </row>
    <row r="613" spans="6:9">
      <c r="F613"/>
      <c r="G613"/>
      <c r="H613"/>
      <c r="I613"/>
    </row>
    <row r="614" spans="6:9">
      <c r="F614"/>
      <c r="G614"/>
      <c r="H614"/>
      <c r="I614"/>
    </row>
    <row r="615" spans="6:9">
      <c r="F615"/>
      <c r="G615"/>
      <c r="H615"/>
      <c r="I615"/>
    </row>
    <row r="616" spans="6:9">
      <c r="F616"/>
      <c r="G616"/>
      <c r="H616"/>
      <c r="I616"/>
    </row>
    <row r="617" spans="6:9">
      <c r="F617"/>
      <c r="G617"/>
      <c r="H617"/>
      <c r="I617"/>
    </row>
    <row r="618" spans="6:9">
      <c r="F618"/>
      <c r="G618"/>
      <c r="H618"/>
      <c r="I618"/>
    </row>
    <row r="619" spans="6:9">
      <c r="F619"/>
      <c r="G619"/>
      <c r="H619"/>
      <c r="I619"/>
    </row>
    <row r="620" spans="6:9">
      <c r="F620"/>
      <c r="G620"/>
      <c r="H620"/>
      <c r="I620"/>
    </row>
    <row r="621" spans="6:9">
      <c r="F621"/>
      <c r="G621"/>
      <c r="H621"/>
      <c r="I621"/>
    </row>
    <row r="622" spans="6:9">
      <c r="F622"/>
      <c r="G622"/>
      <c r="H622"/>
      <c r="I622"/>
    </row>
    <row r="623" spans="6:9">
      <c r="F623"/>
      <c r="G623"/>
      <c r="H623"/>
      <c r="I623"/>
    </row>
    <row r="624" spans="6:9">
      <c r="F624"/>
      <c r="G624"/>
      <c r="H624"/>
      <c r="I624"/>
    </row>
    <row r="625" spans="6:9">
      <c r="F625"/>
      <c r="G625"/>
      <c r="H625"/>
      <c r="I625"/>
    </row>
    <row r="626" spans="6:9">
      <c r="F626"/>
      <c r="G626"/>
      <c r="H626"/>
      <c r="I626"/>
    </row>
    <row r="627" spans="6:9">
      <c r="F627"/>
      <c r="G627"/>
      <c r="H627"/>
      <c r="I627"/>
    </row>
    <row r="628" spans="6:9">
      <c r="F628"/>
      <c r="G628"/>
      <c r="H628"/>
      <c r="I628"/>
    </row>
    <row r="629" spans="6:9">
      <c r="F629"/>
      <c r="G629"/>
      <c r="H629"/>
      <c r="I629"/>
    </row>
    <row r="630" spans="6:9">
      <c r="F630"/>
      <c r="G630"/>
      <c r="H630"/>
      <c r="I630"/>
    </row>
    <row r="631" spans="6:9">
      <c r="F631"/>
      <c r="G631"/>
      <c r="H631"/>
      <c r="I631"/>
    </row>
    <row r="632" spans="6:9">
      <c r="F632"/>
      <c r="G632"/>
      <c r="H632"/>
      <c r="I632"/>
    </row>
    <row r="633" spans="6:9">
      <c r="F633"/>
      <c r="G633"/>
      <c r="H633"/>
      <c r="I633"/>
    </row>
    <row r="634" spans="6:9">
      <c r="F634"/>
      <c r="G634"/>
      <c r="H634"/>
      <c r="I634"/>
    </row>
    <row r="635" spans="6:9">
      <c r="F635"/>
      <c r="G635"/>
      <c r="H635"/>
      <c r="I635"/>
    </row>
    <row r="636" spans="6:9">
      <c r="F636"/>
      <c r="G636"/>
      <c r="H636"/>
      <c r="I636"/>
    </row>
    <row r="637" spans="6:9">
      <c r="F637"/>
      <c r="G637"/>
      <c r="H637"/>
      <c r="I637"/>
    </row>
    <row r="638" spans="6:9">
      <c r="F638"/>
      <c r="G638"/>
      <c r="H638"/>
      <c r="I638"/>
    </row>
    <row r="639" spans="6:9">
      <c r="F639"/>
      <c r="G639"/>
      <c r="H639"/>
      <c r="I639"/>
    </row>
    <row r="640" spans="6:9">
      <c r="F640"/>
      <c r="G640"/>
      <c r="H640"/>
      <c r="I640"/>
    </row>
    <row r="641" spans="6:9">
      <c r="F641"/>
      <c r="G641"/>
      <c r="H641"/>
      <c r="I641"/>
    </row>
    <row r="642" spans="6:9">
      <c r="F642"/>
      <c r="G642"/>
      <c r="H642"/>
      <c r="I642"/>
    </row>
    <row r="643" spans="6:9">
      <c r="F643"/>
      <c r="G643"/>
      <c r="H643"/>
      <c r="I643"/>
    </row>
    <row r="644" spans="6:9">
      <c r="F644"/>
      <c r="G644"/>
      <c r="H644"/>
      <c r="I644"/>
    </row>
    <row r="645" spans="6:9">
      <c r="F645"/>
      <c r="G645"/>
      <c r="H645"/>
      <c r="I645"/>
    </row>
    <row r="646" spans="6:9">
      <c r="F646"/>
      <c r="G646"/>
      <c r="H646"/>
      <c r="I646"/>
    </row>
    <row r="647" spans="6:9">
      <c r="F647"/>
      <c r="G647"/>
      <c r="H647"/>
      <c r="I647"/>
    </row>
    <row r="648" spans="6:9">
      <c r="F648"/>
      <c r="G648"/>
      <c r="H648"/>
      <c r="I648"/>
    </row>
    <row r="649" spans="6:9">
      <c r="F649"/>
      <c r="G649"/>
      <c r="H649"/>
      <c r="I649"/>
    </row>
    <row r="650" spans="6:9">
      <c r="F650"/>
      <c r="G650"/>
      <c r="H650"/>
      <c r="I650"/>
    </row>
    <row r="651" spans="6:9">
      <c r="F651"/>
      <c r="G651"/>
      <c r="H651"/>
      <c r="I651"/>
    </row>
    <row r="652" spans="6:9">
      <c r="F652"/>
      <c r="G652"/>
      <c r="H652"/>
      <c r="I652"/>
    </row>
    <row r="653" spans="6:9">
      <c r="F653"/>
      <c r="G653"/>
      <c r="H653"/>
      <c r="I653"/>
    </row>
    <row r="654" spans="6:9">
      <c r="F654"/>
      <c r="G654"/>
      <c r="H654"/>
      <c r="I654"/>
    </row>
    <row r="655" spans="6:9">
      <c r="F655"/>
      <c r="G655"/>
      <c r="H655"/>
      <c r="I655"/>
    </row>
    <row r="656" spans="6:9">
      <c r="F656"/>
      <c r="G656"/>
      <c r="H656"/>
      <c r="I656"/>
    </row>
    <row r="657" spans="6:9">
      <c r="F657"/>
      <c r="G657"/>
      <c r="H657"/>
      <c r="I657"/>
    </row>
    <row r="658" spans="6:9">
      <c r="F658"/>
      <c r="G658"/>
      <c r="H658"/>
      <c r="I658"/>
    </row>
    <row r="659" spans="6:9">
      <c r="F659"/>
      <c r="G659"/>
      <c r="H659"/>
      <c r="I659"/>
    </row>
    <row r="660" spans="6:9">
      <c r="F660"/>
      <c r="G660"/>
      <c r="H660"/>
      <c r="I660"/>
    </row>
    <row r="661" spans="6:9">
      <c r="F661"/>
      <c r="G661"/>
      <c r="H661"/>
      <c r="I661"/>
    </row>
    <row r="662" spans="6:9">
      <c r="F662"/>
      <c r="G662"/>
      <c r="H662"/>
      <c r="I662"/>
    </row>
    <row r="663" spans="6:9">
      <c r="F663"/>
      <c r="G663"/>
      <c r="H663"/>
      <c r="I663"/>
    </row>
    <row r="664" spans="6:9">
      <c r="F664"/>
      <c r="G664"/>
      <c r="H664"/>
      <c r="I664"/>
    </row>
    <row r="665" spans="6:9">
      <c r="F665"/>
      <c r="G665"/>
      <c r="H665"/>
      <c r="I665"/>
    </row>
    <row r="666" spans="6:9">
      <c r="F666"/>
      <c r="G666"/>
      <c r="H666"/>
      <c r="I666"/>
    </row>
    <row r="667" spans="6:9">
      <c r="F667"/>
      <c r="G667"/>
      <c r="H667"/>
      <c r="I667"/>
    </row>
    <row r="668" spans="6:9">
      <c r="F668"/>
      <c r="G668"/>
      <c r="H668"/>
      <c r="I668"/>
    </row>
    <row r="669" spans="6:9">
      <c r="F669"/>
      <c r="G669"/>
      <c r="H669"/>
      <c r="I669"/>
    </row>
    <row r="670" spans="6:9">
      <c r="F670"/>
      <c r="G670"/>
      <c r="H670"/>
      <c r="I670"/>
    </row>
    <row r="671" spans="6:9">
      <c r="F671"/>
      <c r="G671"/>
      <c r="H671"/>
      <c r="I671"/>
    </row>
    <row r="672" spans="6:9">
      <c r="F672"/>
      <c r="G672"/>
      <c r="H672"/>
      <c r="I672"/>
    </row>
    <row r="673" spans="6:9">
      <c r="F673"/>
      <c r="G673"/>
      <c r="H673"/>
      <c r="I673"/>
    </row>
    <row r="674" spans="6:9">
      <c r="F674"/>
      <c r="G674"/>
      <c r="H674"/>
      <c r="I674"/>
    </row>
    <row r="675" spans="6:9">
      <c r="F675"/>
      <c r="G675"/>
      <c r="H675"/>
      <c r="I675"/>
    </row>
    <row r="676" spans="6:9">
      <c r="F676"/>
      <c r="G676"/>
      <c r="H676"/>
      <c r="I676"/>
    </row>
    <row r="677" spans="6:9">
      <c r="F677"/>
      <c r="G677"/>
      <c r="H677"/>
      <c r="I677"/>
    </row>
    <row r="678" spans="6:9">
      <c r="F678"/>
      <c r="G678"/>
      <c r="H678"/>
      <c r="I678"/>
    </row>
    <row r="679" spans="6:9">
      <c r="F679"/>
      <c r="G679"/>
      <c r="H679"/>
      <c r="I679"/>
    </row>
    <row r="680" spans="6:9">
      <c r="F680"/>
      <c r="G680"/>
      <c r="H680"/>
      <c r="I680"/>
    </row>
    <row r="681" spans="6:9">
      <c r="F681"/>
      <c r="G681"/>
      <c r="H681"/>
      <c r="I681"/>
    </row>
    <row r="682" spans="6:9">
      <c r="F682"/>
      <c r="G682"/>
      <c r="H682"/>
      <c r="I682"/>
    </row>
    <row r="683" spans="6:9">
      <c r="F683"/>
      <c r="G683"/>
      <c r="H683"/>
      <c r="I683"/>
    </row>
    <row r="684" spans="6:9">
      <c r="F684"/>
      <c r="G684"/>
      <c r="H684"/>
      <c r="I684"/>
    </row>
    <row r="685" spans="6:9">
      <c r="F685"/>
      <c r="G685"/>
      <c r="H685"/>
      <c r="I685"/>
    </row>
    <row r="686" spans="6:9">
      <c r="F686"/>
      <c r="G686"/>
      <c r="H686"/>
      <c r="I686"/>
    </row>
    <row r="687" spans="6:9">
      <c r="F687"/>
      <c r="G687"/>
      <c r="H687"/>
      <c r="I687"/>
    </row>
    <row r="688" spans="6:9">
      <c r="F688"/>
      <c r="G688"/>
      <c r="H688"/>
      <c r="I688"/>
    </row>
    <row r="689" spans="6:9">
      <c r="F689"/>
      <c r="G689"/>
      <c r="H689"/>
      <c r="I689"/>
    </row>
    <row r="690" spans="6:9">
      <c r="F690"/>
      <c r="G690"/>
      <c r="H690"/>
      <c r="I690"/>
    </row>
    <row r="691" spans="6:9">
      <c r="F691"/>
      <c r="G691"/>
      <c r="H691"/>
      <c r="I691"/>
    </row>
    <row r="692" spans="6:9">
      <c r="F692"/>
      <c r="G692"/>
      <c r="H692"/>
      <c r="I692"/>
    </row>
    <row r="693" spans="6:9">
      <c r="F693"/>
      <c r="G693"/>
      <c r="H693"/>
      <c r="I693"/>
    </row>
    <row r="694" spans="6:9">
      <c r="F694"/>
      <c r="G694"/>
      <c r="H694"/>
      <c r="I694"/>
    </row>
    <row r="695" spans="6:9">
      <c r="F695"/>
      <c r="G695"/>
      <c r="H695"/>
      <c r="I695"/>
    </row>
    <row r="696" spans="6:9">
      <c r="F696"/>
      <c r="G696"/>
      <c r="H696"/>
      <c r="I696"/>
    </row>
    <row r="697" spans="6:9">
      <c r="F697"/>
      <c r="G697"/>
      <c r="H697"/>
      <c r="I697"/>
    </row>
    <row r="698" spans="6:9">
      <c r="F698"/>
      <c r="G698"/>
      <c r="H698"/>
      <c r="I698"/>
    </row>
    <row r="699" spans="6:9">
      <c r="F699"/>
      <c r="G699"/>
      <c r="H699"/>
      <c r="I699"/>
    </row>
    <row r="700" spans="6:9">
      <c r="F700"/>
      <c r="G700"/>
      <c r="H700"/>
      <c r="I700"/>
    </row>
    <row r="701" spans="6:9">
      <c r="F701"/>
      <c r="G701"/>
      <c r="H701"/>
      <c r="I701"/>
    </row>
    <row r="702" spans="6:9">
      <c r="F702"/>
      <c r="G702"/>
      <c r="H702"/>
      <c r="I702"/>
    </row>
    <row r="703" spans="6:9">
      <c r="F703"/>
      <c r="G703"/>
      <c r="H703"/>
      <c r="I703"/>
    </row>
    <row r="704" spans="6:9">
      <c r="F704"/>
      <c r="G704"/>
      <c r="H704"/>
      <c r="I704"/>
    </row>
    <row r="705" spans="6:9">
      <c r="F705"/>
      <c r="G705"/>
      <c r="H705"/>
      <c r="I705"/>
    </row>
    <row r="706" spans="6:9">
      <c r="F706"/>
      <c r="G706"/>
      <c r="H706"/>
      <c r="I706"/>
    </row>
    <row r="707" spans="6:9">
      <c r="F707"/>
      <c r="G707"/>
      <c r="H707"/>
      <c r="I707"/>
    </row>
    <row r="708" spans="6:9">
      <c r="F708"/>
      <c r="G708"/>
      <c r="H708"/>
      <c r="I708"/>
    </row>
    <row r="709" spans="6:9">
      <c r="F709"/>
      <c r="G709"/>
      <c r="H709"/>
      <c r="I709"/>
    </row>
    <row r="710" spans="6:9">
      <c r="F710"/>
      <c r="G710"/>
      <c r="H710"/>
      <c r="I710"/>
    </row>
    <row r="711" spans="6:9">
      <c r="F711"/>
      <c r="G711"/>
      <c r="H711"/>
      <c r="I711"/>
    </row>
    <row r="712" spans="6:9">
      <c r="F712"/>
      <c r="G712"/>
      <c r="H712"/>
      <c r="I712"/>
    </row>
    <row r="713" spans="6:9">
      <c r="F713"/>
      <c r="G713"/>
      <c r="H713"/>
      <c r="I713"/>
    </row>
    <row r="714" spans="6:9">
      <c r="F714"/>
      <c r="G714"/>
      <c r="H714"/>
      <c r="I714"/>
    </row>
    <row r="715" spans="6:9">
      <c r="F715"/>
      <c r="G715"/>
      <c r="H715"/>
      <c r="I715"/>
    </row>
    <row r="716" spans="6:9">
      <c r="F716"/>
      <c r="G716"/>
      <c r="H716"/>
      <c r="I716"/>
    </row>
    <row r="717" spans="6:9">
      <c r="F717"/>
      <c r="G717"/>
      <c r="H717"/>
      <c r="I717"/>
    </row>
    <row r="718" spans="6:9">
      <c r="F718"/>
      <c r="G718"/>
      <c r="H718"/>
      <c r="I718"/>
    </row>
    <row r="719" spans="6:9">
      <c r="F719"/>
      <c r="G719"/>
      <c r="H719"/>
      <c r="I719"/>
    </row>
    <row r="720" spans="6:9">
      <c r="F720"/>
      <c r="G720"/>
      <c r="H720"/>
      <c r="I720"/>
    </row>
    <row r="721" spans="6:9">
      <c r="F721"/>
      <c r="G721"/>
      <c r="H721"/>
      <c r="I721"/>
    </row>
    <row r="722" spans="6:9">
      <c r="F722"/>
      <c r="G722"/>
      <c r="H722"/>
      <c r="I722"/>
    </row>
    <row r="723" spans="6:9">
      <c r="F723"/>
      <c r="G723"/>
      <c r="H723"/>
      <c r="I723"/>
    </row>
    <row r="724" spans="6:9">
      <c r="F724"/>
      <c r="G724"/>
      <c r="H724"/>
      <c r="I724"/>
    </row>
    <row r="725" spans="6:9">
      <c r="F725"/>
      <c r="G725"/>
      <c r="H725"/>
      <c r="I725"/>
    </row>
    <row r="726" spans="6:9">
      <c r="F726"/>
      <c r="G726"/>
      <c r="H726"/>
      <c r="I726"/>
    </row>
    <row r="727" spans="6:9">
      <c r="F727"/>
      <c r="G727"/>
      <c r="H727"/>
      <c r="I727"/>
    </row>
    <row r="728" spans="6:9">
      <c r="F728"/>
      <c r="G728"/>
      <c r="H728"/>
      <c r="I728"/>
    </row>
    <row r="729" spans="6:9">
      <c r="F729"/>
      <c r="G729"/>
      <c r="H729"/>
      <c r="I729"/>
    </row>
    <row r="730" spans="6:9">
      <c r="F730"/>
      <c r="G730"/>
      <c r="H730"/>
      <c r="I730"/>
    </row>
    <row r="731" spans="6:9">
      <c r="F731"/>
      <c r="G731"/>
      <c r="H731"/>
      <c r="I731"/>
    </row>
    <row r="732" spans="6:9">
      <c r="F732"/>
      <c r="G732"/>
      <c r="H732"/>
      <c r="I732"/>
    </row>
    <row r="733" spans="6:9">
      <c r="F733"/>
      <c r="G733"/>
      <c r="H733"/>
      <c r="I733"/>
    </row>
    <row r="734" spans="6:9">
      <c r="F734"/>
      <c r="G734"/>
      <c r="H734"/>
      <c r="I734"/>
    </row>
    <row r="735" spans="6:9">
      <c r="F735"/>
      <c r="G735"/>
      <c r="H735"/>
      <c r="I735"/>
    </row>
    <row r="736" spans="6:9">
      <c r="F736"/>
      <c r="G736"/>
      <c r="H736"/>
      <c r="I736"/>
    </row>
    <row r="737" spans="6:9">
      <c r="F737"/>
      <c r="G737"/>
      <c r="H737"/>
      <c r="I737"/>
    </row>
    <row r="738" spans="6:9">
      <c r="F738"/>
      <c r="G738"/>
      <c r="H738"/>
      <c r="I738"/>
    </row>
    <row r="739" spans="6:9">
      <c r="F739"/>
      <c r="G739"/>
      <c r="H739"/>
      <c r="I739"/>
    </row>
    <row r="740" spans="6:9">
      <c r="F740"/>
      <c r="G740"/>
      <c r="H740"/>
      <c r="I740"/>
    </row>
    <row r="741" spans="6:9">
      <c r="F741"/>
      <c r="G741"/>
      <c r="H741"/>
      <c r="I741"/>
    </row>
    <row r="742" spans="6:9">
      <c r="F742"/>
      <c r="G742"/>
      <c r="H742"/>
      <c r="I742"/>
    </row>
    <row r="743" spans="6:9">
      <c r="F743"/>
      <c r="G743"/>
      <c r="H743"/>
      <c r="I743"/>
    </row>
    <row r="744" spans="6:9">
      <c r="F744"/>
      <c r="G744"/>
      <c r="H744"/>
      <c r="I744"/>
    </row>
    <row r="745" spans="6:9">
      <c r="F745"/>
      <c r="G745"/>
      <c r="H745"/>
      <c r="I745"/>
    </row>
    <row r="746" spans="6:9">
      <c r="F746"/>
      <c r="G746"/>
      <c r="H746"/>
      <c r="I746"/>
    </row>
    <row r="747" spans="6:9">
      <c r="F747"/>
      <c r="G747"/>
      <c r="H747"/>
      <c r="I747"/>
    </row>
    <row r="748" spans="6:9">
      <c r="F748"/>
      <c r="G748"/>
      <c r="H748"/>
      <c r="I748"/>
    </row>
    <row r="749" spans="6:9">
      <c r="F749"/>
      <c r="G749"/>
      <c r="H749"/>
      <c r="I749"/>
    </row>
    <row r="750" spans="6:9">
      <c r="F750"/>
      <c r="G750"/>
      <c r="H750"/>
      <c r="I750"/>
    </row>
    <row r="751" spans="6:9">
      <c r="F751"/>
      <c r="G751"/>
      <c r="H751"/>
      <c r="I751"/>
    </row>
    <row r="752" spans="6:9">
      <c r="F752"/>
      <c r="G752"/>
      <c r="H752"/>
      <c r="I752"/>
    </row>
    <row r="753" spans="6:9">
      <c r="F753"/>
      <c r="G753"/>
      <c r="H753"/>
      <c r="I753"/>
    </row>
    <row r="754" spans="6:9">
      <c r="F754"/>
      <c r="G754"/>
      <c r="H754"/>
      <c r="I754"/>
    </row>
    <row r="755" spans="6:9">
      <c r="F755"/>
      <c r="G755"/>
      <c r="H755"/>
      <c r="I755"/>
    </row>
    <row r="756" spans="6:9">
      <c r="F756"/>
      <c r="G756"/>
      <c r="H756"/>
      <c r="I756"/>
    </row>
    <row r="757" spans="6:9">
      <c r="F757"/>
      <c r="G757"/>
      <c r="H757"/>
      <c r="I757"/>
    </row>
    <row r="758" spans="6:9">
      <c r="F758"/>
      <c r="G758"/>
      <c r="H758"/>
      <c r="I758"/>
    </row>
    <row r="759" spans="6:9">
      <c r="F759"/>
      <c r="G759"/>
      <c r="H759"/>
      <c r="I759"/>
    </row>
    <row r="760" spans="6:9">
      <c r="F760"/>
      <c r="G760"/>
      <c r="H760"/>
      <c r="I760"/>
    </row>
    <row r="761" spans="6:9">
      <c r="F761"/>
      <c r="G761"/>
      <c r="H761"/>
      <c r="I761"/>
    </row>
    <row r="762" spans="6:9">
      <c r="F762"/>
      <c r="G762"/>
      <c r="H762"/>
      <c r="I762"/>
    </row>
    <row r="763" spans="6:9">
      <c r="F763"/>
      <c r="G763"/>
      <c r="H763"/>
      <c r="I763"/>
    </row>
    <row r="764" spans="6:9">
      <c r="F764"/>
      <c r="G764"/>
      <c r="H764"/>
      <c r="I764"/>
    </row>
    <row r="765" spans="6:9">
      <c r="F765"/>
      <c r="G765"/>
      <c r="H765"/>
      <c r="I765"/>
    </row>
    <row r="766" spans="6:9">
      <c r="F766"/>
      <c r="G766"/>
      <c r="H766"/>
      <c r="I766"/>
    </row>
    <row r="767" spans="6:9">
      <c r="F767"/>
      <c r="G767"/>
      <c r="H767"/>
      <c r="I767"/>
    </row>
    <row r="768" spans="6:9">
      <c r="F768"/>
      <c r="G768"/>
      <c r="H768"/>
      <c r="I768"/>
    </row>
    <row r="769" spans="6:9">
      <c r="F769"/>
      <c r="G769"/>
      <c r="H769"/>
      <c r="I769"/>
    </row>
    <row r="770" spans="6:9">
      <c r="F770"/>
      <c r="G770"/>
      <c r="H770"/>
      <c r="I770"/>
    </row>
    <row r="771" spans="6:9">
      <c r="F771"/>
      <c r="G771"/>
      <c r="H771"/>
      <c r="I771"/>
    </row>
    <row r="772" spans="6:9">
      <c r="F772"/>
      <c r="G772"/>
      <c r="H772"/>
      <c r="I772"/>
    </row>
    <row r="773" spans="6:9">
      <c r="F773"/>
      <c r="G773"/>
      <c r="H773"/>
      <c r="I773"/>
    </row>
    <row r="774" spans="6:9">
      <c r="F774"/>
      <c r="G774"/>
      <c r="H774"/>
      <c r="I774"/>
    </row>
    <row r="775" spans="6:9">
      <c r="F775"/>
      <c r="G775"/>
      <c r="H775"/>
      <c r="I775"/>
    </row>
    <row r="776" spans="6:9">
      <c r="F776"/>
      <c r="G776"/>
      <c r="H776"/>
      <c r="I776"/>
    </row>
    <row r="777" spans="6:9">
      <c r="F777"/>
      <c r="G777"/>
      <c r="H777"/>
      <c r="I777"/>
    </row>
    <row r="778" spans="6:9">
      <c r="F778"/>
      <c r="G778"/>
      <c r="H778"/>
      <c r="I778"/>
    </row>
    <row r="779" spans="6:9">
      <c r="F779"/>
      <c r="G779"/>
      <c r="H779"/>
      <c r="I779"/>
    </row>
    <row r="780" spans="6:9">
      <c r="F780"/>
      <c r="G780"/>
      <c r="H780"/>
      <c r="I780"/>
    </row>
    <row r="781" spans="6:9">
      <c r="F781"/>
      <c r="G781"/>
      <c r="H781"/>
      <c r="I781"/>
    </row>
    <row r="782" spans="6:9">
      <c r="F782"/>
      <c r="G782"/>
      <c r="H782"/>
      <c r="I782"/>
    </row>
    <row r="783" spans="6:9">
      <c r="F783"/>
      <c r="G783"/>
      <c r="H783"/>
      <c r="I783"/>
    </row>
    <row r="784" spans="6:9">
      <c r="F784"/>
      <c r="G784"/>
      <c r="H784"/>
      <c r="I784"/>
    </row>
    <row r="785" spans="6:9">
      <c r="F785"/>
      <c r="G785"/>
      <c r="H785"/>
      <c r="I785"/>
    </row>
    <row r="786" spans="6:9">
      <c r="F786"/>
      <c r="G786"/>
      <c r="H786"/>
      <c r="I786"/>
    </row>
    <row r="787" spans="6:9">
      <c r="F787"/>
      <c r="G787"/>
      <c r="H787"/>
      <c r="I787"/>
    </row>
    <row r="788" spans="6:9">
      <c r="F788"/>
      <c r="G788"/>
      <c r="H788"/>
      <c r="I788"/>
    </row>
    <row r="789" spans="6:9">
      <c r="F789"/>
      <c r="G789"/>
      <c r="H789"/>
      <c r="I789"/>
    </row>
    <row r="790" spans="6:9">
      <c r="F790"/>
      <c r="G790"/>
      <c r="H790"/>
      <c r="I790"/>
    </row>
    <row r="791" spans="6:9">
      <c r="F791"/>
      <c r="G791"/>
      <c r="H791"/>
      <c r="I791"/>
    </row>
    <row r="792" spans="6:9">
      <c r="F792"/>
      <c r="G792"/>
      <c r="H792"/>
      <c r="I792"/>
    </row>
    <row r="793" spans="6:9">
      <c r="F793"/>
      <c r="G793"/>
      <c r="H793"/>
      <c r="I793"/>
    </row>
    <row r="794" spans="6:9">
      <c r="F794"/>
      <c r="G794"/>
      <c r="H794"/>
      <c r="I794"/>
    </row>
    <row r="795" spans="6:9">
      <c r="F795"/>
      <c r="G795"/>
      <c r="H795"/>
      <c r="I795"/>
    </row>
    <row r="796" spans="6:9">
      <c r="F796"/>
      <c r="G796"/>
      <c r="H796"/>
      <c r="I796"/>
    </row>
    <row r="797" spans="6:9">
      <c r="F797"/>
      <c r="G797"/>
      <c r="H797"/>
      <c r="I797"/>
    </row>
    <row r="798" spans="6:9">
      <c r="F798"/>
      <c r="G798"/>
      <c r="H798"/>
      <c r="I798"/>
    </row>
    <row r="799" spans="6:9">
      <c r="F799"/>
      <c r="G799"/>
      <c r="H799"/>
      <c r="I799"/>
    </row>
    <row r="800" spans="6:9">
      <c r="F800"/>
      <c r="G800"/>
      <c r="H800"/>
      <c r="I800"/>
    </row>
    <row r="801" spans="6:9">
      <c r="F801"/>
      <c r="G801"/>
      <c r="H801"/>
      <c r="I801"/>
    </row>
    <row r="802" spans="6:9">
      <c r="F802"/>
      <c r="G802"/>
      <c r="H802"/>
      <c r="I802"/>
    </row>
    <row r="803" spans="6:9">
      <c r="F803"/>
      <c r="G803"/>
      <c r="H803"/>
      <c r="I803"/>
    </row>
    <row r="804" spans="6:9">
      <c r="F804"/>
      <c r="G804"/>
      <c r="H804"/>
      <c r="I804"/>
    </row>
    <row r="805" spans="6:9">
      <c r="F805"/>
      <c r="G805"/>
      <c r="H805"/>
      <c r="I805"/>
    </row>
    <row r="806" spans="6:9">
      <c r="F806"/>
      <c r="G806"/>
      <c r="H806"/>
      <c r="I806"/>
    </row>
    <row r="807" spans="6:9">
      <c r="F807"/>
      <c r="G807"/>
      <c r="H807"/>
      <c r="I807"/>
    </row>
    <row r="808" spans="6:9">
      <c r="F808"/>
      <c r="G808"/>
      <c r="H808"/>
      <c r="I808"/>
    </row>
    <row r="809" spans="6:9">
      <c r="F809"/>
      <c r="G809"/>
      <c r="H809"/>
      <c r="I809"/>
    </row>
    <row r="810" spans="6:9">
      <c r="F810"/>
      <c r="G810"/>
      <c r="H810"/>
      <c r="I810"/>
    </row>
    <row r="811" spans="6:9">
      <c r="F811"/>
      <c r="G811"/>
      <c r="H811"/>
      <c r="I811"/>
    </row>
    <row r="812" spans="6:9">
      <c r="F812"/>
      <c r="G812"/>
      <c r="H812"/>
      <c r="I812"/>
    </row>
    <row r="813" spans="6:9">
      <c r="F813"/>
      <c r="G813"/>
      <c r="H813"/>
      <c r="I813"/>
    </row>
    <row r="814" spans="6:9">
      <c r="F814"/>
      <c r="G814"/>
      <c r="H814"/>
      <c r="I814"/>
    </row>
    <row r="815" spans="6:9">
      <c r="F815"/>
      <c r="G815"/>
      <c r="H815"/>
      <c r="I815"/>
    </row>
    <row r="816" spans="6:9">
      <c r="F816"/>
      <c r="G816"/>
      <c r="H816"/>
      <c r="I816"/>
    </row>
    <row r="817" spans="6:9">
      <c r="F817"/>
      <c r="G817"/>
      <c r="H817"/>
      <c r="I817"/>
    </row>
    <row r="818" spans="6:9">
      <c r="F818"/>
      <c r="G818"/>
      <c r="H818"/>
      <c r="I818"/>
    </row>
    <row r="819" spans="6:9">
      <c r="F819"/>
      <c r="G819"/>
      <c r="H819"/>
      <c r="I819"/>
    </row>
    <row r="820" spans="6:9">
      <c r="F820"/>
      <c r="G820"/>
      <c r="H820"/>
      <c r="I820"/>
    </row>
    <row r="821" spans="6:9">
      <c r="F821"/>
      <c r="G821"/>
      <c r="H821"/>
      <c r="I821"/>
    </row>
    <row r="822" spans="6:9">
      <c r="F822"/>
      <c r="G822"/>
      <c r="H822"/>
      <c r="I822"/>
    </row>
    <row r="823" spans="6:9">
      <c r="F823"/>
      <c r="G823"/>
      <c r="H823"/>
      <c r="I823"/>
    </row>
    <row r="824" spans="6:9">
      <c r="F824"/>
      <c r="G824"/>
      <c r="H824"/>
      <c r="I824"/>
    </row>
    <row r="825" spans="6:9">
      <c r="F825"/>
      <c r="G825"/>
      <c r="H825"/>
      <c r="I825"/>
    </row>
    <row r="826" spans="6:9">
      <c r="F826"/>
      <c r="G826"/>
      <c r="H826"/>
      <c r="I826"/>
    </row>
    <row r="827" spans="6:9">
      <c r="F827"/>
      <c r="G827"/>
      <c r="H827"/>
      <c r="I827"/>
    </row>
    <row r="828" spans="6:9">
      <c r="F828"/>
      <c r="G828"/>
      <c r="H828"/>
      <c r="I828"/>
    </row>
    <row r="829" spans="6:9">
      <c r="F829"/>
      <c r="G829"/>
      <c r="H829"/>
      <c r="I829"/>
    </row>
    <row r="830" spans="6:9">
      <c r="F830"/>
      <c r="G830"/>
      <c r="H830"/>
      <c r="I830"/>
    </row>
    <row r="831" spans="6:9">
      <c r="F831"/>
      <c r="G831"/>
      <c r="H831"/>
      <c r="I831"/>
    </row>
    <row r="832" spans="6:9">
      <c r="F832"/>
      <c r="G832"/>
      <c r="H832"/>
      <c r="I832"/>
    </row>
    <row r="833" spans="6:9">
      <c r="F833"/>
      <c r="G833"/>
      <c r="H833"/>
      <c r="I833"/>
    </row>
    <row r="834" spans="6:9">
      <c r="F834"/>
      <c r="G834"/>
      <c r="H834"/>
      <c r="I834"/>
    </row>
    <row r="835" spans="6:9">
      <c r="F835"/>
      <c r="G835"/>
      <c r="H835"/>
      <c r="I835"/>
    </row>
    <row r="836" spans="6:9">
      <c r="F836"/>
      <c r="G836"/>
      <c r="H836"/>
      <c r="I836"/>
    </row>
    <row r="837" spans="6:9">
      <c r="F837"/>
      <c r="G837"/>
      <c r="H837"/>
      <c r="I837"/>
    </row>
    <row r="838" spans="6:9">
      <c r="F838"/>
      <c r="G838"/>
      <c r="H838"/>
      <c r="I838"/>
    </row>
    <row r="839" spans="6:9">
      <c r="F839"/>
      <c r="G839"/>
      <c r="H839"/>
      <c r="I839"/>
    </row>
    <row r="840" spans="6:9">
      <c r="F840"/>
      <c r="G840"/>
      <c r="H840"/>
      <c r="I840"/>
    </row>
    <row r="841" spans="6:9">
      <c r="F841"/>
      <c r="G841"/>
      <c r="H841"/>
      <c r="I841"/>
    </row>
    <row r="842" spans="6:9">
      <c r="F842"/>
      <c r="G842"/>
      <c r="H842"/>
      <c r="I842"/>
    </row>
    <row r="843" spans="6:9">
      <c r="F843"/>
      <c r="G843"/>
      <c r="H843"/>
      <c r="I843"/>
    </row>
    <row r="844" spans="6:9">
      <c r="F844"/>
      <c r="G844"/>
      <c r="H844"/>
      <c r="I844"/>
    </row>
    <row r="845" spans="6:9">
      <c r="F845"/>
      <c r="G845"/>
      <c r="H845"/>
      <c r="I845"/>
    </row>
    <row r="846" spans="6:9">
      <c r="F846"/>
      <c r="G846"/>
      <c r="H846"/>
      <c r="I846"/>
    </row>
    <row r="847" spans="6:9">
      <c r="F847"/>
      <c r="G847"/>
      <c r="H847"/>
      <c r="I847"/>
    </row>
    <row r="848" spans="6:9">
      <c r="F848"/>
      <c r="G848"/>
      <c r="H848"/>
      <c r="I848"/>
    </row>
    <row r="849" spans="6:9">
      <c r="F849"/>
      <c r="G849"/>
      <c r="H849"/>
      <c r="I849"/>
    </row>
    <row r="850" spans="6:9">
      <c r="F850"/>
      <c r="G850"/>
      <c r="H850"/>
      <c r="I850"/>
    </row>
    <row r="851" spans="6:9">
      <c r="F851"/>
      <c r="G851"/>
      <c r="H851"/>
      <c r="I851"/>
    </row>
    <row r="852" spans="6:9">
      <c r="F852"/>
      <c r="G852"/>
      <c r="H852"/>
      <c r="I852"/>
    </row>
    <row r="853" spans="6:9">
      <c r="F853"/>
      <c r="G853"/>
      <c r="H853"/>
      <c r="I853"/>
    </row>
    <row r="854" spans="6:9">
      <c r="F854"/>
      <c r="G854"/>
      <c r="H854"/>
      <c r="I854"/>
    </row>
    <row r="855" spans="6:9">
      <c r="F855"/>
      <c r="G855"/>
      <c r="H855"/>
      <c r="I855"/>
    </row>
    <row r="856" spans="6:9">
      <c r="F856"/>
      <c r="G856"/>
      <c r="H856"/>
      <c r="I856"/>
    </row>
    <row r="857" spans="6:9">
      <c r="F857"/>
      <c r="G857"/>
      <c r="H857"/>
      <c r="I857"/>
    </row>
    <row r="858" spans="6:9">
      <c r="F858"/>
      <c r="G858"/>
      <c r="H858"/>
      <c r="I858"/>
    </row>
    <row r="859" spans="6:9">
      <c r="F859"/>
      <c r="G859"/>
      <c r="H859"/>
      <c r="I859"/>
    </row>
    <row r="860" spans="6:9">
      <c r="F860"/>
      <c r="G860"/>
      <c r="H860"/>
      <c r="I860"/>
    </row>
    <row r="861" spans="6:9">
      <c r="F861"/>
      <c r="G861"/>
      <c r="H861"/>
      <c r="I861"/>
    </row>
    <row r="862" spans="6:9">
      <c r="F862"/>
      <c r="G862"/>
      <c r="H862"/>
      <c r="I862"/>
    </row>
    <row r="863" spans="6:9">
      <c r="F863"/>
      <c r="G863"/>
      <c r="H863"/>
      <c r="I863"/>
    </row>
    <row r="864" spans="6:9">
      <c r="F864"/>
      <c r="G864"/>
      <c r="H864"/>
      <c r="I864"/>
    </row>
    <row r="865" spans="6:9">
      <c r="F865"/>
      <c r="G865"/>
      <c r="H865"/>
      <c r="I865"/>
    </row>
    <row r="866" spans="6:9">
      <c r="F866"/>
      <c r="G866"/>
      <c r="H866"/>
      <c r="I866"/>
    </row>
    <row r="867" spans="6:9">
      <c r="F867"/>
      <c r="G867"/>
      <c r="H867"/>
      <c r="I867"/>
    </row>
    <row r="868" spans="6:9">
      <c r="F868"/>
      <c r="G868"/>
      <c r="H868"/>
      <c r="I868"/>
    </row>
    <row r="869" spans="6:9">
      <c r="F869"/>
      <c r="G869"/>
      <c r="H869"/>
      <c r="I869"/>
    </row>
    <row r="870" spans="6:9">
      <c r="F870"/>
      <c r="G870"/>
      <c r="H870"/>
      <c r="I870"/>
    </row>
    <row r="871" spans="6:9">
      <c r="F871"/>
      <c r="G871"/>
      <c r="H871"/>
      <c r="I871"/>
    </row>
    <row r="872" spans="6:9">
      <c r="F872"/>
      <c r="G872"/>
      <c r="H872"/>
      <c r="I872"/>
    </row>
    <row r="873" spans="6:9">
      <c r="F873"/>
      <c r="G873"/>
      <c r="H873"/>
      <c r="I873"/>
    </row>
    <row r="874" spans="6:9">
      <c r="F874"/>
      <c r="G874"/>
      <c r="H874"/>
      <c r="I874"/>
    </row>
    <row r="875" spans="6:9">
      <c r="F875"/>
      <c r="G875"/>
      <c r="H875"/>
      <c r="I875"/>
    </row>
    <row r="876" spans="6:9">
      <c r="F876"/>
      <c r="G876"/>
      <c r="H876"/>
      <c r="I876"/>
    </row>
    <row r="877" spans="6:9">
      <c r="F877"/>
      <c r="G877"/>
      <c r="H877"/>
      <c r="I877"/>
    </row>
    <row r="878" spans="6:9">
      <c r="F878"/>
      <c r="G878"/>
      <c r="H878"/>
      <c r="I878"/>
    </row>
    <row r="879" spans="6:9">
      <c r="F879"/>
      <c r="G879"/>
      <c r="H879"/>
      <c r="I879"/>
    </row>
    <row r="880" spans="6:9">
      <c r="F880"/>
      <c r="G880"/>
      <c r="H880"/>
      <c r="I880"/>
    </row>
    <row r="881" spans="6:9">
      <c r="F881"/>
      <c r="G881"/>
      <c r="H881"/>
      <c r="I881"/>
    </row>
    <row r="882" spans="6:9">
      <c r="F882"/>
      <c r="G882"/>
      <c r="H882"/>
      <c r="I882"/>
    </row>
    <row r="883" spans="6:9">
      <c r="F883"/>
      <c r="G883"/>
      <c r="H883"/>
      <c r="I883"/>
    </row>
    <row r="884" spans="6:9">
      <c r="F884"/>
      <c r="G884"/>
      <c r="H884"/>
      <c r="I884"/>
    </row>
    <row r="885" spans="6:9">
      <c r="F885"/>
      <c r="G885"/>
      <c r="H885"/>
      <c r="I885"/>
    </row>
    <row r="886" spans="6:9">
      <c r="F886"/>
      <c r="G886"/>
      <c r="H886"/>
      <c r="I886"/>
    </row>
    <row r="887" spans="6:9">
      <c r="F887"/>
      <c r="G887"/>
      <c r="H887"/>
      <c r="I887"/>
    </row>
    <row r="888" spans="6:9">
      <c r="F888"/>
      <c r="G888"/>
      <c r="H888"/>
      <c r="I888"/>
    </row>
    <row r="889" spans="6:9">
      <c r="F889"/>
      <c r="G889"/>
      <c r="H889"/>
      <c r="I889"/>
    </row>
    <row r="890" spans="6:9">
      <c r="F890"/>
      <c r="G890"/>
      <c r="H890"/>
      <c r="I890"/>
    </row>
    <row r="891" spans="6:9">
      <c r="F891"/>
      <c r="G891"/>
      <c r="H891"/>
      <c r="I891"/>
    </row>
    <row r="892" spans="6:9">
      <c r="F892"/>
      <c r="G892"/>
      <c r="H892"/>
      <c r="I892"/>
    </row>
    <row r="893" spans="6:9">
      <c r="F893"/>
      <c r="G893"/>
      <c r="H893"/>
      <c r="I893"/>
    </row>
    <row r="894" spans="6:9">
      <c r="F894"/>
      <c r="G894"/>
      <c r="H894"/>
      <c r="I894"/>
    </row>
    <row r="895" spans="6:9">
      <c r="F895"/>
      <c r="G895"/>
      <c r="H895"/>
      <c r="I895"/>
    </row>
    <row r="896" spans="6:9">
      <c r="F896"/>
      <c r="G896"/>
      <c r="H896"/>
      <c r="I896"/>
    </row>
    <row r="897" spans="6:9">
      <c r="F897"/>
      <c r="G897"/>
      <c r="H897"/>
      <c r="I897"/>
    </row>
    <row r="898" spans="6:9">
      <c r="F898"/>
      <c r="G898"/>
      <c r="H898"/>
      <c r="I898"/>
    </row>
    <row r="899" spans="6:9">
      <c r="F899"/>
      <c r="G899"/>
      <c r="H899"/>
      <c r="I899"/>
    </row>
    <row r="900" spans="6:9">
      <c r="F900"/>
      <c r="G900"/>
      <c r="H900"/>
      <c r="I900"/>
    </row>
    <row r="901" spans="6:9">
      <c r="F901"/>
      <c r="G901"/>
      <c r="H901"/>
      <c r="I901"/>
    </row>
    <row r="902" spans="6:9">
      <c r="F902"/>
      <c r="G902"/>
      <c r="H902"/>
      <c r="I902"/>
    </row>
    <row r="903" spans="6:9">
      <c r="F903"/>
      <c r="G903"/>
      <c r="H903"/>
      <c r="I903"/>
    </row>
    <row r="904" spans="6:9">
      <c r="F904"/>
      <c r="G904"/>
      <c r="H904"/>
      <c r="I904"/>
    </row>
    <row r="905" spans="6:9">
      <c r="F905"/>
      <c r="G905"/>
      <c r="H905"/>
      <c r="I905"/>
    </row>
    <row r="906" spans="6:9">
      <c r="F906"/>
      <c r="G906"/>
      <c r="H906"/>
      <c r="I906"/>
    </row>
    <row r="907" spans="6:9">
      <c r="F907"/>
      <c r="G907"/>
      <c r="H907"/>
      <c r="I907"/>
    </row>
    <row r="908" spans="6:9">
      <c r="F908"/>
      <c r="G908"/>
      <c r="H908"/>
      <c r="I908"/>
    </row>
    <row r="909" spans="6:9">
      <c r="F909"/>
      <c r="G909"/>
      <c r="H909"/>
      <c r="I909"/>
    </row>
    <row r="910" spans="6:9">
      <c r="F910"/>
      <c r="G910"/>
      <c r="H910"/>
      <c r="I910"/>
    </row>
    <row r="911" spans="6:9">
      <c r="F911"/>
      <c r="G911"/>
      <c r="H911"/>
      <c r="I911"/>
    </row>
    <row r="912" spans="6:9">
      <c r="F912"/>
      <c r="G912"/>
      <c r="H912"/>
      <c r="I912"/>
    </row>
    <row r="913" spans="6:9">
      <c r="F913"/>
      <c r="G913"/>
      <c r="H913"/>
      <c r="I913"/>
    </row>
    <row r="914" spans="6:9">
      <c r="F914"/>
      <c r="G914"/>
      <c r="H914"/>
      <c r="I914"/>
    </row>
    <row r="915" spans="6:9">
      <c r="F915"/>
      <c r="G915"/>
      <c r="H915"/>
      <c r="I915"/>
    </row>
    <row r="916" spans="6:9">
      <c r="F916"/>
      <c r="G916"/>
      <c r="H916"/>
      <c r="I916"/>
    </row>
    <row r="917" spans="6:9">
      <c r="F917"/>
      <c r="G917"/>
      <c r="H917"/>
      <c r="I917"/>
    </row>
    <row r="918" spans="6:9">
      <c r="F918"/>
      <c r="G918"/>
      <c r="H918"/>
      <c r="I918"/>
    </row>
    <row r="919" spans="6:9">
      <c r="F919"/>
      <c r="G919"/>
      <c r="H919"/>
      <c r="I919"/>
    </row>
    <row r="920" spans="6:9">
      <c r="F920"/>
      <c r="G920"/>
      <c r="H920"/>
      <c r="I920"/>
    </row>
    <row r="921" spans="6:9">
      <c r="F921"/>
      <c r="G921"/>
      <c r="H921"/>
      <c r="I921"/>
    </row>
    <row r="922" spans="6:9">
      <c r="F922"/>
      <c r="G922"/>
      <c r="H922"/>
      <c r="I922"/>
    </row>
    <row r="923" spans="6:9">
      <c r="F923"/>
      <c r="G923"/>
      <c r="H923"/>
      <c r="I923"/>
    </row>
    <row r="924" spans="6:9">
      <c r="F924"/>
      <c r="G924"/>
      <c r="H924"/>
      <c r="I924"/>
    </row>
    <row r="925" spans="6:9">
      <c r="F925"/>
      <c r="G925"/>
      <c r="H925"/>
      <c r="I925"/>
    </row>
    <row r="926" spans="6:9">
      <c r="F926"/>
      <c r="G926"/>
      <c r="H926"/>
      <c r="I926"/>
    </row>
    <row r="927" spans="6:9">
      <c r="F927"/>
      <c r="G927"/>
      <c r="H927"/>
      <c r="I927"/>
    </row>
    <row r="928" spans="6:9">
      <c r="F928"/>
      <c r="G928"/>
      <c r="H928"/>
      <c r="I928"/>
    </row>
    <row r="929" spans="6:9">
      <c r="F929"/>
      <c r="G929"/>
      <c r="H929"/>
      <c r="I929"/>
    </row>
    <row r="930" spans="6:9">
      <c r="F930"/>
      <c r="G930"/>
      <c r="H930"/>
      <c r="I930"/>
    </row>
    <row r="931" spans="6:9">
      <c r="F931"/>
      <c r="G931"/>
      <c r="H931"/>
      <c r="I931"/>
    </row>
    <row r="932" spans="6:9">
      <c r="F932"/>
      <c r="G932"/>
      <c r="H932"/>
      <c r="I932"/>
    </row>
    <row r="933" spans="6:9">
      <c r="F933"/>
      <c r="G933"/>
      <c r="H933"/>
      <c r="I933"/>
    </row>
    <row r="934" spans="6:9">
      <c r="F934"/>
      <c r="G934"/>
      <c r="H934"/>
      <c r="I934"/>
    </row>
    <row r="935" spans="6:9">
      <c r="F935"/>
      <c r="G935"/>
      <c r="H935"/>
      <c r="I935"/>
    </row>
    <row r="936" spans="6:9">
      <c r="F936"/>
      <c r="G936"/>
      <c r="H936"/>
      <c r="I936"/>
    </row>
    <row r="937" spans="6:9">
      <c r="F937"/>
      <c r="G937"/>
      <c r="H937"/>
      <c r="I937"/>
    </row>
    <row r="938" spans="6:9">
      <c r="F938"/>
      <c r="G938"/>
      <c r="H938"/>
      <c r="I938"/>
    </row>
    <row r="939" spans="6:9">
      <c r="F939"/>
      <c r="G939"/>
      <c r="H939"/>
      <c r="I939"/>
    </row>
    <row r="940" spans="6:9">
      <c r="F940"/>
      <c r="G940"/>
      <c r="H940"/>
      <c r="I940"/>
    </row>
    <row r="941" spans="6:9">
      <c r="F941"/>
      <c r="G941"/>
      <c r="H941"/>
      <c r="I941"/>
    </row>
    <row r="942" spans="6:9">
      <c r="F942"/>
      <c r="G942"/>
      <c r="H942"/>
      <c r="I942"/>
    </row>
    <row r="943" spans="6:9">
      <c r="F943"/>
      <c r="G943"/>
      <c r="H943"/>
      <c r="I943"/>
    </row>
    <row r="944" spans="6:9">
      <c r="F944"/>
      <c r="G944"/>
      <c r="H944"/>
      <c r="I944"/>
    </row>
    <row r="945" spans="6:9">
      <c r="F945"/>
      <c r="G945"/>
      <c r="H945"/>
      <c r="I945"/>
    </row>
    <row r="946" spans="6:9">
      <c r="F946"/>
      <c r="G946"/>
      <c r="H946"/>
      <c r="I946"/>
    </row>
    <row r="947" spans="6:9">
      <c r="F947"/>
      <c r="G947"/>
      <c r="H947"/>
      <c r="I947"/>
    </row>
    <row r="948" spans="6:9">
      <c r="F948"/>
      <c r="G948"/>
      <c r="H948"/>
      <c r="I948"/>
    </row>
    <row r="949" spans="6:9">
      <c r="F949"/>
      <c r="G949"/>
      <c r="H949"/>
      <c r="I949"/>
    </row>
    <row r="950" spans="6:9">
      <c r="F950"/>
      <c r="G950"/>
      <c r="H950"/>
      <c r="I950"/>
    </row>
    <row r="951" spans="6:9">
      <c r="F951"/>
      <c r="G951"/>
      <c r="H951"/>
      <c r="I951"/>
    </row>
    <row r="952" spans="6:9">
      <c r="F952"/>
      <c r="G952"/>
      <c r="H952"/>
      <c r="I952"/>
    </row>
    <row r="953" spans="6:9">
      <c r="F953"/>
      <c r="G953"/>
      <c r="H953"/>
      <c r="I953"/>
    </row>
    <row r="954" spans="6:9">
      <c r="F954"/>
      <c r="G954"/>
      <c r="H954"/>
      <c r="I954"/>
    </row>
    <row r="955" spans="6:9">
      <c r="F955"/>
      <c r="G955"/>
      <c r="H955"/>
      <c r="I955"/>
    </row>
    <row r="956" spans="6:9">
      <c r="F956"/>
      <c r="G956"/>
      <c r="H956"/>
      <c r="I956"/>
    </row>
    <row r="957" spans="6:9">
      <c r="F957"/>
      <c r="G957"/>
      <c r="H957"/>
      <c r="I957"/>
    </row>
    <row r="958" spans="6:9">
      <c r="F958"/>
      <c r="G958"/>
      <c r="H958"/>
      <c r="I958"/>
    </row>
    <row r="959" spans="6:9">
      <c r="F959"/>
      <c r="G959"/>
      <c r="H959"/>
      <c r="I959"/>
    </row>
    <row r="960" spans="6:9">
      <c r="F960"/>
      <c r="G960"/>
      <c r="H960"/>
      <c r="I960"/>
    </row>
    <row r="961" spans="6:9">
      <c r="F961"/>
      <c r="G961"/>
      <c r="H961"/>
      <c r="I961"/>
    </row>
    <row r="962" spans="6:9">
      <c r="F962"/>
      <c r="G962"/>
      <c r="H962"/>
      <c r="I962"/>
    </row>
    <row r="963" spans="6:9">
      <c r="F963"/>
      <c r="G963"/>
      <c r="H963"/>
      <c r="I963"/>
    </row>
    <row r="964" spans="6:9">
      <c r="F964"/>
      <c r="G964"/>
      <c r="H964"/>
      <c r="I964"/>
    </row>
    <row r="965" spans="6:9">
      <c r="F965"/>
      <c r="G965"/>
      <c r="H965"/>
      <c r="I965"/>
    </row>
    <row r="966" spans="6:9">
      <c r="F966"/>
      <c r="G966"/>
      <c r="H966"/>
      <c r="I966"/>
    </row>
    <row r="967" spans="6:9">
      <c r="F967"/>
      <c r="G967"/>
      <c r="H967"/>
      <c r="I967"/>
    </row>
    <row r="968" spans="6:9">
      <c r="F968"/>
      <c r="G968"/>
      <c r="H968"/>
      <c r="I968"/>
    </row>
    <row r="969" spans="6:9">
      <c r="F969"/>
      <c r="G969"/>
      <c r="H969"/>
      <c r="I969"/>
    </row>
    <row r="970" spans="6:9">
      <c r="F970"/>
      <c r="G970"/>
      <c r="H970"/>
      <c r="I970"/>
    </row>
    <row r="971" spans="6:9">
      <c r="F971"/>
      <c r="G971"/>
      <c r="H971"/>
      <c r="I971"/>
    </row>
    <row r="972" spans="6:9">
      <c r="F972"/>
      <c r="G972"/>
      <c r="H972"/>
      <c r="I972"/>
    </row>
    <row r="973" spans="6:9">
      <c r="F973"/>
      <c r="G973"/>
      <c r="H973"/>
      <c r="I973"/>
    </row>
    <row r="974" spans="6:9">
      <c r="F974"/>
      <c r="G974"/>
      <c r="H974"/>
      <c r="I974"/>
    </row>
    <row r="975" spans="6:9">
      <c r="F975"/>
      <c r="G975"/>
      <c r="H975"/>
      <c r="I975"/>
    </row>
    <row r="976" spans="6:9">
      <c r="F976"/>
      <c r="G976"/>
      <c r="H976"/>
      <c r="I976"/>
    </row>
    <row r="977" spans="6:9">
      <c r="F977"/>
      <c r="G977"/>
      <c r="H977"/>
      <c r="I977"/>
    </row>
    <row r="978" spans="6:9">
      <c r="F978"/>
      <c r="G978"/>
      <c r="H978"/>
      <c r="I978"/>
    </row>
    <row r="979" spans="6:9">
      <c r="F979"/>
      <c r="G979"/>
      <c r="H979"/>
      <c r="I979"/>
    </row>
    <row r="980" spans="6:9">
      <c r="F980"/>
      <c r="G980"/>
      <c r="H980"/>
      <c r="I980"/>
    </row>
    <row r="981" spans="6:9">
      <c r="F981"/>
      <c r="G981"/>
      <c r="H981"/>
      <c r="I981"/>
    </row>
    <row r="982" spans="6:9">
      <c r="F982"/>
      <c r="G982"/>
      <c r="H982"/>
      <c r="I982"/>
    </row>
    <row r="983" spans="6:9">
      <c r="F983"/>
      <c r="G983"/>
      <c r="H983"/>
      <c r="I983"/>
    </row>
    <row r="984" spans="6:9">
      <c r="F984"/>
      <c r="G984"/>
      <c r="H984"/>
      <c r="I984"/>
    </row>
    <row r="985" spans="6:9">
      <c r="F985"/>
      <c r="G985"/>
      <c r="H985"/>
      <c r="I985"/>
    </row>
    <row r="986" spans="6:9">
      <c r="F986"/>
      <c r="G986"/>
      <c r="H986"/>
      <c r="I986"/>
    </row>
    <row r="987" spans="6:9">
      <c r="F987"/>
      <c r="G987"/>
      <c r="H987"/>
      <c r="I987"/>
    </row>
    <row r="988" spans="6:9">
      <c r="F988"/>
      <c r="G988"/>
      <c r="H988"/>
      <c r="I988"/>
    </row>
    <row r="989" spans="6:9">
      <c r="F989"/>
      <c r="G989"/>
      <c r="H989"/>
      <c r="I989"/>
    </row>
    <row r="990" spans="6:9">
      <c r="F990"/>
      <c r="G990"/>
      <c r="H990"/>
      <c r="I990"/>
    </row>
    <row r="991" spans="6:9">
      <c r="F991"/>
      <c r="G991"/>
      <c r="H991"/>
      <c r="I991"/>
    </row>
    <row r="992" spans="6:9">
      <c r="F992"/>
      <c r="G992"/>
      <c r="H992"/>
      <c r="I992"/>
    </row>
    <row r="993" spans="6:9">
      <c r="F993"/>
      <c r="G993"/>
      <c r="H993"/>
      <c r="I993"/>
    </row>
    <row r="994" spans="6:9">
      <c r="F994"/>
      <c r="G994"/>
      <c r="H994"/>
      <c r="I994"/>
    </row>
    <row r="995" spans="6:9">
      <c r="F995"/>
      <c r="G995"/>
      <c r="H995"/>
      <c r="I995"/>
    </row>
    <row r="996" spans="6:9">
      <c r="F996"/>
      <c r="G996"/>
      <c r="H996"/>
      <c r="I996"/>
    </row>
    <row r="997" spans="6:9">
      <c r="F997"/>
      <c r="G997"/>
      <c r="H997"/>
      <c r="I997"/>
    </row>
    <row r="998" spans="6:9">
      <c r="F998"/>
      <c r="G998"/>
      <c r="H998"/>
      <c r="I998"/>
    </row>
    <row r="999" spans="6:9">
      <c r="F999"/>
      <c r="G999"/>
      <c r="H999"/>
      <c r="I999"/>
    </row>
    <row r="1000" spans="6:9">
      <c r="F1000"/>
      <c r="G1000"/>
      <c r="H1000"/>
      <c r="I1000"/>
    </row>
    <row r="1001" spans="6:9">
      <c r="F1001"/>
      <c r="G1001"/>
      <c r="H1001"/>
      <c r="I1001"/>
    </row>
    <row r="1002" spans="6:9">
      <c r="F1002"/>
      <c r="G1002"/>
      <c r="H1002"/>
      <c r="I1002"/>
    </row>
    <row r="1003" spans="6:9">
      <c r="F1003"/>
      <c r="G1003"/>
      <c r="H1003"/>
      <c r="I1003"/>
    </row>
    <row r="1004" spans="6:9">
      <c r="F1004"/>
      <c r="G1004"/>
      <c r="H1004"/>
      <c r="I1004"/>
    </row>
    <row r="1005" spans="6:9">
      <c r="F1005"/>
      <c r="G1005"/>
      <c r="H1005"/>
      <c r="I1005"/>
    </row>
    <row r="1006" spans="6:9">
      <c r="F1006"/>
      <c r="G1006"/>
      <c r="H1006"/>
      <c r="I1006"/>
    </row>
    <row r="1007" spans="6:9">
      <c r="F1007"/>
      <c r="G1007"/>
      <c r="H1007"/>
      <c r="I1007"/>
    </row>
    <row r="1008" spans="6:9">
      <c r="F1008"/>
      <c r="G1008"/>
      <c r="H1008"/>
      <c r="I1008"/>
    </row>
    <row r="1009" spans="6:9">
      <c r="F1009"/>
      <c r="G1009"/>
      <c r="H1009"/>
      <c r="I1009"/>
    </row>
    <row r="1010" spans="6:9">
      <c r="F1010"/>
      <c r="G1010"/>
      <c r="H1010"/>
      <c r="I1010"/>
    </row>
    <row r="1011" spans="6:9">
      <c r="F1011"/>
      <c r="G1011"/>
      <c r="H1011"/>
      <c r="I1011"/>
    </row>
    <row r="1012" spans="6:9">
      <c r="F1012"/>
      <c r="G1012"/>
      <c r="H1012"/>
      <c r="I1012"/>
    </row>
    <row r="1013" spans="6:9">
      <c r="F1013"/>
      <c r="G1013"/>
      <c r="H1013"/>
      <c r="I1013"/>
    </row>
    <row r="1014" spans="6:9">
      <c r="F1014"/>
      <c r="G1014"/>
      <c r="H1014"/>
      <c r="I1014"/>
    </row>
    <row r="1015" spans="6:9">
      <c r="F1015"/>
      <c r="G1015"/>
      <c r="H1015"/>
      <c r="I1015"/>
    </row>
    <row r="1016" spans="6:9">
      <c r="F1016"/>
      <c r="G1016"/>
      <c r="H1016"/>
      <c r="I1016"/>
    </row>
    <row r="1017" spans="6:9">
      <c r="F1017"/>
      <c r="G1017"/>
      <c r="H1017"/>
      <c r="I1017"/>
    </row>
    <row r="1018" spans="6:9">
      <c r="F1018"/>
      <c r="G1018"/>
      <c r="H1018"/>
      <c r="I1018"/>
    </row>
    <row r="1019" spans="6:9">
      <c r="F1019"/>
      <c r="G1019"/>
      <c r="H1019"/>
      <c r="I1019"/>
    </row>
    <row r="1020" spans="6:9">
      <c r="F1020"/>
      <c r="G1020"/>
      <c r="H1020"/>
      <c r="I1020"/>
    </row>
    <row r="1021" spans="6:9">
      <c r="F1021"/>
      <c r="G1021"/>
      <c r="H1021"/>
      <c r="I1021"/>
    </row>
    <row r="1022" spans="6:9">
      <c r="F1022"/>
      <c r="G1022"/>
      <c r="H1022"/>
      <c r="I1022"/>
    </row>
    <row r="1023" spans="6:9">
      <c r="F1023"/>
      <c r="G1023"/>
      <c r="H1023"/>
      <c r="I1023"/>
    </row>
    <row r="1024" spans="6:9">
      <c r="F1024"/>
      <c r="G1024"/>
      <c r="H1024"/>
      <c r="I1024"/>
    </row>
    <row r="1025" spans="6:9">
      <c r="F1025"/>
      <c r="G1025"/>
      <c r="H1025"/>
      <c r="I1025"/>
    </row>
    <row r="1026" spans="6:9">
      <c r="F1026"/>
      <c r="G1026"/>
      <c r="H1026"/>
      <c r="I1026"/>
    </row>
    <row r="1027" spans="6:9">
      <c r="F1027"/>
      <c r="G1027"/>
      <c r="H1027"/>
      <c r="I1027"/>
    </row>
    <row r="1028" spans="6:9">
      <c r="F1028"/>
      <c r="G1028"/>
      <c r="H1028"/>
      <c r="I1028"/>
    </row>
    <row r="1029" spans="6:9">
      <c r="F1029"/>
      <c r="G1029"/>
      <c r="H1029"/>
      <c r="I1029"/>
    </row>
    <row r="1030" spans="6:9">
      <c r="F1030"/>
      <c r="G1030"/>
      <c r="H1030"/>
      <c r="I1030"/>
    </row>
    <row r="1031" spans="6:9">
      <c r="F1031"/>
      <c r="G1031"/>
      <c r="H1031"/>
      <c r="I1031"/>
    </row>
    <row r="1032" spans="6:9">
      <c r="F1032"/>
      <c r="G1032"/>
      <c r="H1032"/>
      <c r="I1032"/>
    </row>
    <row r="1033" spans="6:9">
      <c r="F1033"/>
      <c r="G1033"/>
      <c r="H1033"/>
      <c r="I1033"/>
    </row>
    <row r="1034" spans="6:9">
      <c r="F1034"/>
      <c r="G1034"/>
      <c r="H1034"/>
      <c r="I1034"/>
    </row>
    <row r="1035" spans="6:9">
      <c r="F1035"/>
      <c r="G1035"/>
      <c r="H1035"/>
      <c r="I1035"/>
    </row>
    <row r="1036" spans="6:9">
      <c r="F1036"/>
      <c r="G1036"/>
      <c r="H1036"/>
      <c r="I1036"/>
    </row>
    <row r="1037" spans="6:9">
      <c r="F1037"/>
      <c r="G1037"/>
      <c r="H1037"/>
      <c r="I1037"/>
    </row>
    <row r="1038" spans="6:9">
      <c r="F1038"/>
      <c r="G1038"/>
      <c r="H1038"/>
      <c r="I1038"/>
    </row>
    <row r="1039" spans="6:9">
      <c r="F1039"/>
      <c r="G1039"/>
      <c r="H1039"/>
      <c r="I1039"/>
    </row>
    <row r="1040" spans="6:9">
      <c r="F1040"/>
      <c r="G1040"/>
      <c r="H1040"/>
      <c r="I1040"/>
    </row>
    <row r="1041" spans="6:9">
      <c r="F1041"/>
      <c r="G1041"/>
      <c r="H1041"/>
      <c r="I1041"/>
    </row>
    <row r="1042" spans="6:9">
      <c r="F1042"/>
      <c r="G1042"/>
      <c r="H1042"/>
      <c r="I1042"/>
    </row>
    <row r="1043" spans="6:9">
      <c r="F1043"/>
      <c r="G1043"/>
      <c r="H1043"/>
      <c r="I1043"/>
    </row>
    <row r="1044" spans="6:9">
      <c r="F1044"/>
      <c r="G1044"/>
      <c r="H1044"/>
      <c r="I1044"/>
    </row>
    <row r="1045" spans="6:9">
      <c r="F1045"/>
      <c r="G1045"/>
      <c r="H1045"/>
      <c r="I1045"/>
    </row>
    <row r="1046" spans="6:9">
      <c r="F1046"/>
      <c r="G1046"/>
      <c r="H1046"/>
      <c r="I1046"/>
    </row>
    <row r="1047" spans="6:9">
      <c r="F1047"/>
      <c r="G1047"/>
      <c r="H1047"/>
      <c r="I1047"/>
    </row>
    <row r="1048" spans="6:9">
      <c r="F1048"/>
      <c r="G1048"/>
      <c r="H1048"/>
      <c r="I1048"/>
    </row>
    <row r="1049" spans="6:9">
      <c r="F1049"/>
      <c r="G1049"/>
      <c r="H1049"/>
      <c r="I1049"/>
    </row>
    <row r="1050" spans="6:9">
      <c r="F1050"/>
      <c r="G1050"/>
      <c r="H1050"/>
      <c r="I1050"/>
    </row>
    <row r="1051" spans="6:9">
      <c r="F1051"/>
      <c r="G1051"/>
      <c r="H1051"/>
      <c r="I1051"/>
    </row>
    <row r="1052" spans="6:9">
      <c r="F1052"/>
      <c r="G1052"/>
      <c r="H1052"/>
      <c r="I1052"/>
    </row>
    <row r="1053" spans="6:9">
      <c r="F1053"/>
      <c r="G1053"/>
      <c r="H1053"/>
      <c r="I1053"/>
    </row>
    <row r="1054" spans="6:9">
      <c r="F1054"/>
      <c r="G1054"/>
      <c r="H1054"/>
      <c r="I1054"/>
    </row>
    <row r="1055" spans="6:9">
      <c r="F1055"/>
      <c r="G1055"/>
      <c r="H1055"/>
      <c r="I1055"/>
    </row>
    <row r="1056" spans="6:9">
      <c r="F1056"/>
      <c r="G1056"/>
      <c r="H1056"/>
      <c r="I1056"/>
    </row>
    <row r="1057" spans="6:9">
      <c r="F1057"/>
      <c r="G1057"/>
      <c r="H1057"/>
      <c r="I1057"/>
    </row>
    <row r="1058" spans="6:9">
      <c r="F1058"/>
      <c r="G1058"/>
      <c r="H1058"/>
      <c r="I1058"/>
    </row>
    <row r="1059" spans="6:9">
      <c r="F1059"/>
      <c r="G1059"/>
      <c r="H1059"/>
      <c r="I1059"/>
    </row>
    <row r="1060" spans="6:9">
      <c r="F1060"/>
      <c r="G1060"/>
      <c r="H1060"/>
      <c r="I1060"/>
    </row>
    <row r="1061" spans="6:9">
      <c r="F1061"/>
      <c r="G1061"/>
      <c r="H1061"/>
      <c r="I1061"/>
    </row>
    <row r="1062" spans="6:9">
      <c r="F1062"/>
      <c r="G1062"/>
      <c r="H1062"/>
      <c r="I1062"/>
    </row>
    <row r="1063" spans="6:9">
      <c r="F1063"/>
      <c r="G1063"/>
      <c r="H1063"/>
      <c r="I1063"/>
    </row>
    <row r="1064" spans="6:9">
      <c r="F1064"/>
      <c r="G1064"/>
      <c r="H1064"/>
      <c r="I1064"/>
    </row>
    <row r="1065" spans="6:9">
      <c r="F1065"/>
      <c r="G1065"/>
      <c r="H1065"/>
      <c r="I1065"/>
    </row>
    <row r="1066" spans="6:9">
      <c r="F1066"/>
      <c r="G1066"/>
      <c r="H1066"/>
      <c r="I1066"/>
    </row>
    <row r="1067" spans="6:9">
      <c r="F1067"/>
      <c r="G1067"/>
      <c r="H1067"/>
      <c r="I1067"/>
    </row>
    <row r="1068" spans="6:9">
      <c r="F1068"/>
      <c r="G1068"/>
      <c r="H1068"/>
      <c r="I1068"/>
    </row>
    <row r="1069" spans="6:9">
      <c r="F1069"/>
      <c r="G1069"/>
      <c r="H1069"/>
      <c r="I1069"/>
    </row>
    <row r="1070" spans="6:9">
      <c r="F1070"/>
      <c r="G1070"/>
      <c r="H1070"/>
      <c r="I1070"/>
    </row>
    <row r="1071" spans="6:9">
      <c r="F1071"/>
      <c r="G1071"/>
      <c r="H1071"/>
      <c r="I1071"/>
    </row>
    <row r="1072" spans="6:9">
      <c r="F1072"/>
      <c r="G1072"/>
      <c r="H1072"/>
      <c r="I1072"/>
    </row>
    <row r="1073" spans="6:9">
      <c r="F1073"/>
      <c r="G1073"/>
      <c r="H1073"/>
      <c r="I1073"/>
    </row>
    <row r="1074" spans="6:9">
      <c r="F1074"/>
      <c r="G1074"/>
      <c r="H1074"/>
      <c r="I1074"/>
    </row>
    <row r="1075" spans="6:9">
      <c r="F1075"/>
      <c r="G1075"/>
      <c r="H1075"/>
      <c r="I1075"/>
    </row>
    <row r="1076" spans="6:9">
      <c r="F1076"/>
      <c r="G1076"/>
      <c r="H1076"/>
      <c r="I1076"/>
    </row>
    <row r="1077" spans="6:9">
      <c r="F1077"/>
      <c r="G1077"/>
      <c r="H1077"/>
      <c r="I1077"/>
    </row>
    <row r="1078" spans="6:9">
      <c r="F1078"/>
      <c r="G1078"/>
      <c r="H1078"/>
      <c r="I1078"/>
    </row>
    <row r="1079" spans="6:9">
      <c r="F1079"/>
      <c r="G1079"/>
      <c r="H1079"/>
      <c r="I1079"/>
    </row>
    <row r="1080" spans="6:9">
      <c r="F1080"/>
      <c r="G1080"/>
      <c r="H1080"/>
      <c r="I1080"/>
    </row>
    <row r="1081" spans="6:9">
      <c r="F1081"/>
      <c r="G1081"/>
      <c r="H1081"/>
      <c r="I1081"/>
    </row>
    <row r="1082" spans="6:9">
      <c r="F1082"/>
      <c r="G1082"/>
      <c r="H1082"/>
      <c r="I1082"/>
    </row>
    <row r="1083" spans="6:9">
      <c r="F1083"/>
      <c r="G1083"/>
      <c r="H1083"/>
      <c r="I1083"/>
    </row>
    <row r="1084" spans="6:9">
      <c r="F1084"/>
      <c r="G1084"/>
      <c r="H1084"/>
      <c r="I1084"/>
    </row>
    <row r="1085" spans="6:9">
      <c r="F1085"/>
      <c r="G1085"/>
      <c r="H1085"/>
      <c r="I1085"/>
    </row>
    <row r="1086" spans="6:9">
      <c r="F1086"/>
      <c r="G1086"/>
      <c r="H1086"/>
      <c r="I1086"/>
    </row>
    <row r="1087" spans="6:9">
      <c r="F1087"/>
      <c r="G1087"/>
      <c r="H1087"/>
      <c r="I1087"/>
    </row>
    <row r="1088" spans="6:9">
      <c r="F1088"/>
      <c r="G1088"/>
      <c r="H1088"/>
      <c r="I1088"/>
    </row>
    <row r="1089" spans="6:9">
      <c r="F1089"/>
      <c r="G1089"/>
      <c r="H1089"/>
      <c r="I1089"/>
    </row>
    <row r="1090" spans="6:9">
      <c r="F1090"/>
      <c r="G1090"/>
      <c r="H1090"/>
      <c r="I1090"/>
    </row>
    <row r="1091" spans="6:9">
      <c r="F1091"/>
      <c r="G1091"/>
      <c r="H1091"/>
      <c r="I1091"/>
    </row>
    <row r="1092" spans="6:9">
      <c r="F1092"/>
      <c r="G1092"/>
      <c r="H1092"/>
      <c r="I1092"/>
    </row>
    <row r="1093" spans="6:9">
      <c r="F1093"/>
      <c r="G1093"/>
      <c r="H1093"/>
      <c r="I1093"/>
    </row>
    <row r="1094" spans="6:9">
      <c r="F1094"/>
      <c r="G1094"/>
      <c r="H1094"/>
      <c r="I1094"/>
    </row>
    <row r="1095" spans="6:9">
      <c r="F1095"/>
      <c r="G1095"/>
      <c r="H1095"/>
      <c r="I1095"/>
    </row>
    <row r="1096" spans="6:9">
      <c r="F1096"/>
      <c r="G1096"/>
      <c r="H1096"/>
      <c r="I1096"/>
    </row>
    <row r="1097" spans="6:9">
      <c r="F1097"/>
      <c r="G1097"/>
      <c r="H1097"/>
      <c r="I1097"/>
    </row>
    <row r="1098" spans="6:9">
      <c r="F1098"/>
      <c r="G1098"/>
      <c r="H1098"/>
      <c r="I1098"/>
    </row>
    <row r="1099" spans="6:9">
      <c r="F1099"/>
      <c r="G1099"/>
      <c r="H1099"/>
      <c r="I1099"/>
    </row>
    <row r="1100" spans="6:9">
      <c r="F1100"/>
      <c r="G1100"/>
      <c r="H1100"/>
      <c r="I1100"/>
    </row>
    <row r="1101" spans="6:9">
      <c r="F1101"/>
      <c r="G1101"/>
      <c r="H1101"/>
      <c r="I1101"/>
    </row>
    <row r="1102" spans="6:9">
      <c r="F1102"/>
      <c r="G1102"/>
      <c r="H1102"/>
      <c r="I1102"/>
    </row>
    <row r="1103" spans="6:9">
      <c r="F1103"/>
      <c r="G1103"/>
      <c r="H1103"/>
      <c r="I1103"/>
    </row>
    <row r="1104" spans="6:9">
      <c r="F1104"/>
      <c r="G1104"/>
      <c r="H1104"/>
      <c r="I1104"/>
    </row>
    <row r="1105" spans="6:9">
      <c r="F1105"/>
      <c r="G1105"/>
      <c r="H1105"/>
      <c r="I1105"/>
    </row>
    <row r="1106" spans="6:9">
      <c r="F1106"/>
      <c r="G1106"/>
      <c r="H1106"/>
      <c r="I1106"/>
    </row>
    <row r="1107" spans="6:9">
      <c r="F1107"/>
      <c r="G1107"/>
      <c r="H1107"/>
      <c r="I1107"/>
    </row>
    <row r="1108" spans="6:9">
      <c r="F1108"/>
      <c r="G1108"/>
      <c r="H1108"/>
      <c r="I1108"/>
    </row>
    <row r="1109" spans="6:9">
      <c r="F1109"/>
      <c r="G1109"/>
      <c r="H1109"/>
      <c r="I1109"/>
    </row>
    <row r="1110" spans="6:9">
      <c r="F1110"/>
      <c r="G1110"/>
      <c r="H1110"/>
      <c r="I1110"/>
    </row>
    <row r="1111" spans="6:9">
      <c r="F1111"/>
      <c r="G1111"/>
      <c r="H1111"/>
      <c r="I1111"/>
    </row>
    <row r="1112" spans="6:9">
      <c r="F1112"/>
      <c r="G1112"/>
      <c r="H1112"/>
      <c r="I1112"/>
    </row>
    <row r="1113" spans="6:9">
      <c r="F1113"/>
      <c r="G1113"/>
      <c r="H1113"/>
      <c r="I1113"/>
    </row>
    <row r="1114" spans="6:9">
      <c r="F1114"/>
      <c r="G1114"/>
      <c r="H1114"/>
      <c r="I1114"/>
    </row>
    <row r="1115" spans="6:9">
      <c r="F1115"/>
      <c r="G1115"/>
      <c r="H1115"/>
      <c r="I1115"/>
    </row>
    <row r="1116" spans="6:9">
      <c r="F1116"/>
      <c r="G1116"/>
      <c r="H1116"/>
      <c r="I1116"/>
    </row>
    <row r="1117" spans="6:9">
      <c r="F1117"/>
      <c r="G1117"/>
      <c r="H1117"/>
      <c r="I1117"/>
    </row>
    <row r="1118" spans="6:9">
      <c r="F1118"/>
      <c r="G1118"/>
      <c r="H1118"/>
      <c r="I1118"/>
    </row>
    <row r="1119" spans="6:9">
      <c r="F1119"/>
      <c r="G1119"/>
      <c r="H1119"/>
      <c r="I1119"/>
    </row>
    <row r="1120" spans="6:9">
      <c r="F1120"/>
      <c r="G1120"/>
      <c r="H1120"/>
      <c r="I1120"/>
    </row>
    <row r="1121" spans="6:9">
      <c r="F1121"/>
      <c r="G1121"/>
      <c r="H1121"/>
      <c r="I1121"/>
    </row>
    <row r="1122" spans="6:9">
      <c r="F1122"/>
      <c r="G1122"/>
      <c r="H1122"/>
      <c r="I1122"/>
    </row>
    <row r="1123" spans="6:9">
      <c r="F1123"/>
      <c r="G1123"/>
      <c r="H1123"/>
      <c r="I1123"/>
    </row>
    <row r="1124" spans="6:9">
      <c r="F1124"/>
      <c r="G1124"/>
      <c r="H1124"/>
      <c r="I1124"/>
    </row>
    <row r="1125" spans="6:9">
      <c r="F1125"/>
      <c r="G1125"/>
      <c r="H1125"/>
      <c r="I1125"/>
    </row>
    <row r="1126" spans="6:9">
      <c r="F1126"/>
      <c r="G1126"/>
      <c r="H1126"/>
      <c r="I1126"/>
    </row>
    <row r="1127" spans="6:9">
      <c r="F1127"/>
      <c r="G1127"/>
      <c r="H1127"/>
      <c r="I1127"/>
    </row>
    <row r="1128" spans="6:9">
      <c r="F1128"/>
      <c r="G1128"/>
      <c r="H1128"/>
      <c r="I1128"/>
    </row>
    <row r="1129" spans="6:9">
      <c r="F1129"/>
      <c r="G1129"/>
      <c r="H1129"/>
      <c r="I1129"/>
    </row>
    <row r="1130" spans="6:9">
      <c r="F1130"/>
      <c r="G1130"/>
      <c r="H1130"/>
      <c r="I1130"/>
    </row>
    <row r="1131" spans="6:9">
      <c r="F1131"/>
      <c r="G1131"/>
      <c r="H1131"/>
      <c r="I1131"/>
    </row>
    <row r="1132" spans="6:9">
      <c r="F1132"/>
      <c r="G1132"/>
      <c r="H1132"/>
      <c r="I1132"/>
    </row>
    <row r="1133" spans="6:9">
      <c r="F1133"/>
      <c r="G1133"/>
      <c r="H1133"/>
      <c r="I1133"/>
    </row>
    <row r="1134" spans="6:9">
      <c r="F1134"/>
      <c r="G1134"/>
      <c r="H1134"/>
      <c r="I1134"/>
    </row>
    <row r="1135" spans="6:9">
      <c r="F1135"/>
      <c r="G1135"/>
      <c r="H1135"/>
      <c r="I1135"/>
    </row>
    <row r="1136" spans="6:9">
      <c r="F1136"/>
      <c r="G1136"/>
      <c r="H1136"/>
      <c r="I1136"/>
    </row>
    <row r="1137" spans="6:9">
      <c r="F1137"/>
      <c r="G1137"/>
      <c r="H1137"/>
      <c r="I1137"/>
    </row>
    <row r="1138" spans="6:9">
      <c r="F1138"/>
      <c r="G1138"/>
      <c r="H1138"/>
      <c r="I1138"/>
    </row>
    <row r="1139" spans="6:9">
      <c r="F1139"/>
      <c r="G1139"/>
      <c r="H1139"/>
      <c r="I1139"/>
    </row>
    <row r="1140" spans="6:9">
      <c r="F1140"/>
      <c r="G1140"/>
      <c r="H1140"/>
      <c r="I1140"/>
    </row>
    <row r="1141" spans="6:9">
      <c r="F1141"/>
      <c r="G1141"/>
      <c r="H1141"/>
      <c r="I1141"/>
    </row>
    <row r="1142" spans="6:9">
      <c r="F1142"/>
      <c r="G1142"/>
      <c r="H1142"/>
      <c r="I1142"/>
    </row>
    <row r="1143" spans="6:9">
      <c r="F1143"/>
      <c r="G1143"/>
      <c r="H1143"/>
      <c r="I1143"/>
    </row>
    <row r="1144" spans="6:9">
      <c r="F1144"/>
      <c r="G1144"/>
      <c r="H1144"/>
      <c r="I1144"/>
    </row>
    <row r="1145" spans="6:9">
      <c r="F1145"/>
      <c r="G1145"/>
      <c r="H1145"/>
      <c r="I1145"/>
    </row>
    <row r="1146" spans="6:9">
      <c r="F1146"/>
      <c r="G1146"/>
      <c r="H1146"/>
      <c r="I1146"/>
    </row>
    <row r="1147" spans="6:9">
      <c r="F1147"/>
      <c r="G1147"/>
      <c r="H1147"/>
      <c r="I1147"/>
    </row>
    <row r="1148" spans="6:9">
      <c r="F1148"/>
      <c r="G1148"/>
      <c r="H1148"/>
      <c r="I1148"/>
    </row>
    <row r="1149" spans="6:9">
      <c r="F1149"/>
      <c r="G1149"/>
      <c r="H1149"/>
      <c r="I1149"/>
    </row>
    <row r="1150" spans="6:9">
      <c r="F1150"/>
      <c r="G1150"/>
      <c r="H1150"/>
      <c r="I1150"/>
    </row>
    <row r="1151" spans="6:9">
      <c r="F1151"/>
      <c r="G1151"/>
      <c r="H1151"/>
      <c r="I1151"/>
    </row>
    <row r="1152" spans="6:9">
      <c r="F1152"/>
      <c r="G1152"/>
      <c r="H1152"/>
      <c r="I1152"/>
    </row>
    <row r="1153" spans="6:9">
      <c r="F1153"/>
      <c r="G1153"/>
      <c r="H1153"/>
      <c r="I1153"/>
    </row>
    <row r="1154" spans="6:9">
      <c r="F1154"/>
      <c r="G1154"/>
      <c r="H1154"/>
      <c r="I1154"/>
    </row>
    <row r="1155" spans="6:9">
      <c r="F1155"/>
      <c r="G1155"/>
      <c r="H1155"/>
      <c r="I1155"/>
    </row>
    <row r="1156" spans="6:9">
      <c r="F1156"/>
      <c r="G1156"/>
      <c r="H1156"/>
      <c r="I1156"/>
    </row>
    <row r="1157" spans="6:9">
      <c r="F1157"/>
      <c r="G1157"/>
      <c r="H1157"/>
      <c r="I1157"/>
    </row>
    <row r="1158" spans="6:9">
      <c r="F1158"/>
      <c r="G1158"/>
      <c r="H1158"/>
      <c r="I1158"/>
    </row>
    <row r="1159" spans="6:9">
      <c r="F1159"/>
      <c r="G1159"/>
      <c r="H1159"/>
      <c r="I1159"/>
    </row>
    <row r="1160" spans="6:9">
      <c r="F1160"/>
      <c r="G1160"/>
      <c r="H1160"/>
      <c r="I1160"/>
    </row>
    <row r="1161" spans="6:9">
      <c r="F1161"/>
      <c r="G1161"/>
      <c r="H1161"/>
      <c r="I1161"/>
    </row>
    <row r="1162" spans="6:9">
      <c r="F1162"/>
      <c r="G1162"/>
      <c r="H1162"/>
      <c r="I1162"/>
    </row>
    <row r="1163" spans="6:9">
      <c r="F1163"/>
      <c r="G1163"/>
      <c r="H1163"/>
      <c r="I1163"/>
    </row>
    <row r="1164" spans="6:9">
      <c r="F1164"/>
      <c r="G1164"/>
      <c r="H1164"/>
      <c r="I1164"/>
    </row>
    <row r="1165" spans="6:9">
      <c r="F1165"/>
      <c r="G1165"/>
      <c r="H1165"/>
      <c r="I1165"/>
    </row>
    <row r="1166" spans="6:9">
      <c r="F1166"/>
      <c r="G1166"/>
      <c r="H1166"/>
      <c r="I1166"/>
    </row>
    <row r="1167" spans="6:9">
      <c r="F1167"/>
      <c r="G1167"/>
      <c r="H1167"/>
      <c r="I1167"/>
    </row>
    <row r="1168" spans="6:9">
      <c r="F1168"/>
      <c r="G1168"/>
      <c r="H1168"/>
      <c r="I1168"/>
    </row>
    <row r="1169" spans="6:9">
      <c r="F1169"/>
      <c r="G1169"/>
      <c r="H1169"/>
      <c r="I1169"/>
    </row>
    <row r="1170" spans="6:9">
      <c r="F1170"/>
      <c r="G1170"/>
      <c r="H1170"/>
      <c r="I1170"/>
    </row>
    <row r="1171" spans="6:9">
      <c r="F1171"/>
      <c r="G1171"/>
      <c r="H1171"/>
      <c r="I1171"/>
    </row>
    <row r="1172" spans="6:9">
      <c r="F1172"/>
      <c r="G1172"/>
      <c r="H1172"/>
      <c r="I1172"/>
    </row>
    <row r="1173" spans="6:9">
      <c r="F1173"/>
      <c r="G1173"/>
      <c r="H1173"/>
      <c r="I1173"/>
    </row>
    <row r="1174" spans="6:9">
      <c r="F1174"/>
      <c r="G1174"/>
      <c r="H1174"/>
      <c r="I1174"/>
    </row>
    <row r="1175" spans="6:9">
      <c r="F1175"/>
      <c r="G1175"/>
      <c r="H1175"/>
      <c r="I1175"/>
    </row>
    <row r="1176" spans="6:9">
      <c r="F1176"/>
      <c r="G1176"/>
      <c r="H1176"/>
      <c r="I1176"/>
    </row>
    <row r="1177" spans="6:9">
      <c r="F1177"/>
      <c r="G1177"/>
      <c r="H1177"/>
      <c r="I1177"/>
    </row>
    <row r="1178" spans="6:9">
      <c r="F1178"/>
      <c r="G1178"/>
      <c r="H1178"/>
      <c r="I1178"/>
    </row>
    <row r="1179" spans="6:9">
      <c r="F1179"/>
      <c r="G1179"/>
      <c r="H1179"/>
      <c r="I1179"/>
    </row>
    <row r="1180" spans="6:9">
      <c r="F1180"/>
      <c r="G1180"/>
      <c r="H1180"/>
      <c r="I1180"/>
    </row>
    <row r="1181" spans="6:9">
      <c r="F1181"/>
      <c r="G1181"/>
      <c r="H1181"/>
      <c r="I1181"/>
    </row>
    <row r="1182" spans="6:9">
      <c r="F1182"/>
      <c r="G1182"/>
      <c r="H1182"/>
      <c r="I1182"/>
    </row>
    <row r="1183" spans="6:9">
      <c r="F1183"/>
      <c r="G1183"/>
      <c r="H1183"/>
      <c r="I1183"/>
    </row>
    <row r="1184" spans="6:9">
      <c r="F1184"/>
      <c r="G1184"/>
      <c r="H1184"/>
      <c r="I1184"/>
    </row>
    <row r="1185" spans="6:9">
      <c r="F1185"/>
      <c r="G1185"/>
      <c r="H1185"/>
      <c r="I1185"/>
    </row>
    <row r="1186" spans="6:9">
      <c r="F1186"/>
      <c r="G1186"/>
      <c r="H1186"/>
      <c r="I1186"/>
    </row>
    <row r="1187" spans="6:9">
      <c r="F1187"/>
      <c r="G1187"/>
      <c r="H1187"/>
      <c r="I1187"/>
    </row>
    <row r="1188" spans="6:9">
      <c r="F1188"/>
      <c r="G1188"/>
      <c r="H1188"/>
      <c r="I1188"/>
    </row>
    <row r="1189" spans="6:9">
      <c r="F1189"/>
      <c r="G1189"/>
      <c r="H1189"/>
      <c r="I1189"/>
    </row>
    <row r="1190" spans="6:9">
      <c r="F1190"/>
      <c r="G1190"/>
      <c r="H1190"/>
      <c r="I1190"/>
    </row>
    <row r="1191" spans="6:9">
      <c r="F1191"/>
      <c r="G1191"/>
      <c r="H1191"/>
      <c r="I1191"/>
    </row>
    <row r="1192" spans="6:9">
      <c r="F1192"/>
      <c r="G1192"/>
      <c r="H1192"/>
      <c r="I1192"/>
    </row>
    <row r="1193" spans="6:9">
      <c r="F1193"/>
      <c r="G1193"/>
      <c r="H1193"/>
      <c r="I1193"/>
    </row>
    <row r="1194" spans="6:9">
      <c r="F1194"/>
      <c r="G1194"/>
      <c r="H1194"/>
      <c r="I1194"/>
    </row>
    <row r="1195" spans="6:9">
      <c r="F1195"/>
      <c r="G1195"/>
      <c r="H1195"/>
      <c r="I1195"/>
    </row>
    <row r="1196" spans="6:9">
      <c r="F1196"/>
      <c r="G1196"/>
      <c r="H1196"/>
      <c r="I1196"/>
    </row>
    <row r="1197" spans="6:9">
      <c r="F1197"/>
      <c r="G1197"/>
      <c r="H1197"/>
      <c r="I1197"/>
    </row>
    <row r="1198" spans="6:9">
      <c r="F1198"/>
      <c r="G1198"/>
      <c r="H1198"/>
      <c r="I1198"/>
    </row>
    <row r="1199" spans="6:9">
      <c r="F1199"/>
      <c r="G1199"/>
      <c r="H1199"/>
      <c r="I1199"/>
    </row>
    <row r="1200" spans="6:9">
      <c r="F1200"/>
      <c r="G1200"/>
      <c r="H1200"/>
      <c r="I1200"/>
    </row>
    <row r="1201" spans="6:9">
      <c r="F1201"/>
      <c r="G1201"/>
      <c r="H1201"/>
      <c r="I1201"/>
    </row>
    <row r="1202" spans="6:9">
      <c r="F1202"/>
      <c r="G1202"/>
      <c r="H1202"/>
      <c r="I1202"/>
    </row>
    <row r="1203" spans="6:9">
      <c r="F1203"/>
      <c r="G1203"/>
      <c r="H1203"/>
      <c r="I1203"/>
    </row>
    <row r="1204" spans="6:9">
      <c r="F1204"/>
      <c r="G1204"/>
      <c r="H1204"/>
      <c r="I1204"/>
    </row>
    <row r="1205" spans="6:9">
      <c r="F1205"/>
      <c r="G1205"/>
      <c r="H1205"/>
      <c r="I1205"/>
    </row>
    <row r="1206" spans="6:9">
      <c r="F1206"/>
      <c r="G1206"/>
      <c r="H1206"/>
      <c r="I1206"/>
    </row>
    <row r="1207" spans="6:9">
      <c r="F1207"/>
      <c r="G1207"/>
      <c r="H1207"/>
      <c r="I1207"/>
    </row>
    <row r="1208" spans="6:9">
      <c r="F1208"/>
      <c r="G1208"/>
      <c r="H1208"/>
      <c r="I1208"/>
    </row>
    <row r="1209" spans="6:9">
      <c r="F1209"/>
      <c r="G1209"/>
      <c r="H1209"/>
      <c r="I1209"/>
    </row>
    <row r="1210" spans="6:9">
      <c r="F1210"/>
      <c r="G1210"/>
      <c r="H1210"/>
      <c r="I1210"/>
    </row>
    <row r="1211" spans="6:9">
      <c r="F1211"/>
      <c r="G1211"/>
      <c r="H1211"/>
      <c r="I1211"/>
    </row>
    <row r="1212" spans="6:9">
      <c r="F1212"/>
      <c r="G1212"/>
      <c r="H1212"/>
      <c r="I1212"/>
    </row>
    <row r="1213" spans="6:9">
      <c r="F1213"/>
      <c r="G1213"/>
      <c r="H1213"/>
      <c r="I1213"/>
    </row>
    <row r="1214" spans="6:9">
      <c r="F1214"/>
      <c r="G1214"/>
      <c r="H1214"/>
      <c r="I1214"/>
    </row>
    <row r="1215" spans="6:9">
      <c r="F1215"/>
      <c r="G1215"/>
      <c r="H1215"/>
      <c r="I1215"/>
    </row>
    <row r="1216" spans="6:9">
      <c r="F1216"/>
      <c r="G1216"/>
      <c r="H1216"/>
      <c r="I1216"/>
    </row>
    <row r="1217" spans="6:9">
      <c r="F1217"/>
      <c r="G1217"/>
      <c r="H1217"/>
      <c r="I1217"/>
    </row>
    <row r="1218" spans="6:9">
      <c r="F1218"/>
      <c r="G1218"/>
      <c r="H1218"/>
      <c r="I1218"/>
    </row>
    <row r="1219" spans="6:9">
      <c r="F1219"/>
      <c r="G1219"/>
      <c r="H1219"/>
      <c r="I1219"/>
    </row>
    <row r="1220" spans="6:9">
      <c r="F1220"/>
      <c r="G1220"/>
      <c r="H1220"/>
      <c r="I1220"/>
    </row>
    <row r="1221" spans="6:9">
      <c r="F1221"/>
      <c r="G1221"/>
      <c r="H1221"/>
      <c r="I1221"/>
    </row>
    <row r="1222" spans="6:9">
      <c r="F1222"/>
      <c r="G1222"/>
      <c r="H1222"/>
      <c r="I1222"/>
    </row>
    <row r="1223" spans="6:9">
      <c r="F1223"/>
      <c r="G1223"/>
      <c r="H1223"/>
      <c r="I1223"/>
    </row>
    <row r="1224" spans="6:9">
      <c r="F1224"/>
      <c r="G1224"/>
      <c r="H1224"/>
      <c r="I1224"/>
    </row>
    <row r="1225" spans="6:9">
      <c r="F1225"/>
      <c r="G1225"/>
      <c r="H1225"/>
      <c r="I1225"/>
    </row>
    <row r="1226" spans="6:9">
      <c r="F1226"/>
      <c r="G1226"/>
      <c r="H1226"/>
      <c r="I1226"/>
    </row>
    <row r="1227" spans="6:9">
      <c r="F1227"/>
      <c r="G1227"/>
      <c r="H1227"/>
      <c r="I1227"/>
    </row>
    <row r="1228" spans="6:9">
      <c r="F1228"/>
      <c r="G1228"/>
      <c r="H1228"/>
      <c r="I1228"/>
    </row>
    <row r="1229" spans="6:9">
      <c r="F1229"/>
      <c r="G1229"/>
      <c r="H1229"/>
      <c r="I1229"/>
    </row>
    <row r="1230" spans="6:9">
      <c r="F1230"/>
      <c r="G1230"/>
      <c r="H1230"/>
      <c r="I1230"/>
    </row>
    <row r="1231" spans="6:9">
      <c r="F1231"/>
      <c r="G1231"/>
      <c r="H1231"/>
      <c r="I1231"/>
    </row>
    <row r="1232" spans="6:9">
      <c r="F1232"/>
      <c r="G1232"/>
      <c r="H1232"/>
      <c r="I1232"/>
    </row>
    <row r="1233" spans="6:9">
      <c r="F1233"/>
      <c r="G1233"/>
      <c r="H1233"/>
      <c r="I1233"/>
    </row>
    <row r="1234" spans="6:9">
      <c r="F1234"/>
      <c r="G1234"/>
      <c r="H1234"/>
      <c r="I1234"/>
    </row>
    <row r="1235" spans="6:9">
      <c r="F1235"/>
      <c r="G1235"/>
      <c r="H1235"/>
      <c r="I1235"/>
    </row>
    <row r="1236" spans="6:9">
      <c r="F1236"/>
      <c r="G1236"/>
      <c r="H1236"/>
      <c r="I1236"/>
    </row>
    <row r="1237" spans="6:9">
      <c r="F1237"/>
      <c r="G1237"/>
      <c r="H1237"/>
      <c r="I1237"/>
    </row>
    <row r="1238" spans="6:9">
      <c r="F1238"/>
      <c r="G1238"/>
      <c r="H1238"/>
      <c r="I1238"/>
    </row>
    <row r="1239" spans="6:9">
      <c r="F1239"/>
      <c r="G1239"/>
      <c r="H1239"/>
      <c r="I1239"/>
    </row>
    <row r="1240" spans="6:9">
      <c r="F1240"/>
      <c r="G1240"/>
      <c r="H1240"/>
      <c r="I1240"/>
    </row>
    <row r="1241" spans="6:9">
      <c r="F1241"/>
      <c r="G1241"/>
      <c r="H1241"/>
      <c r="I1241"/>
    </row>
    <row r="1242" spans="6:9">
      <c r="F1242"/>
      <c r="G1242"/>
      <c r="H1242"/>
      <c r="I1242"/>
    </row>
    <row r="1243" spans="6:9">
      <c r="F1243"/>
      <c r="G1243"/>
      <c r="H1243"/>
      <c r="I1243"/>
    </row>
    <row r="1244" spans="6:9">
      <c r="F1244"/>
      <c r="G1244"/>
      <c r="H1244"/>
      <c r="I1244"/>
    </row>
    <row r="1245" spans="6:9">
      <c r="F1245"/>
      <c r="G1245"/>
      <c r="H1245"/>
      <c r="I1245"/>
    </row>
    <row r="1246" spans="6:9">
      <c r="F1246"/>
      <c r="G1246"/>
      <c r="H1246"/>
      <c r="I1246"/>
    </row>
    <row r="1247" spans="6:9">
      <c r="F1247"/>
      <c r="G1247"/>
      <c r="H1247"/>
      <c r="I1247"/>
    </row>
    <row r="1248" spans="6:9">
      <c r="F1248"/>
      <c r="G1248"/>
      <c r="H1248"/>
      <c r="I1248"/>
    </row>
    <row r="1249" spans="6:9">
      <c r="F1249"/>
      <c r="G1249"/>
      <c r="H1249"/>
      <c r="I1249"/>
    </row>
    <row r="1250" spans="6:9">
      <c r="F1250"/>
      <c r="G1250"/>
      <c r="H1250"/>
      <c r="I1250"/>
    </row>
    <row r="1251" spans="6:9">
      <c r="F1251"/>
      <c r="G1251"/>
      <c r="H1251"/>
      <c r="I1251"/>
    </row>
    <row r="1252" spans="6:9">
      <c r="F1252"/>
      <c r="G1252"/>
      <c r="H1252"/>
      <c r="I1252"/>
    </row>
    <row r="1253" spans="6:9">
      <c r="F1253"/>
      <c r="G1253"/>
      <c r="H1253"/>
      <c r="I1253"/>
    </row>
    <row r="1254" spans="6:9">
      <c r="F1254"/>
      <c r="G1254"/>
      <c r="H1254"/>
      <c r="I1254"/>
    </row>
    <row r="1255" spans="6:9">
      <c r="F1255"/>
      <c r="G1255"/>
      <c r="H1255"/>
      <c r="I1255"/>
    </row>
    <row r="1256" spans="6:9">
      <c r="F1256"/>
      <c r="G1256"/>
      <c r="H1256"/>
      <c r="I1256"/>
    </row>
    <row r="1257" spans="6:9">
      <c r="F1257"/>
      <c r="G1257"/>
      <c r="H1257"/>
      <c r="I1257"/>
    </row>
    <row r="1258" spans="6:9">
      <c r="F1258"/>
      <c r="G1258"/>
      <c r="H1258"/>
      <c r="I1258"/>
    </row>
    <row r="1259" spans="6:9">
      <c r="F1259"/>
      <c r="G1259"/>
      <c r="H1259"/>
      <c r="I1259"/>
    </row>
    <row r="1260" spans="6:9">
      <c r="F1260"/>
      <c r="G1260"/>
      <c r="H1260"/>
      <c r="I1260"/>
    </row>
    <row r="1261" spans="6:9">
      <c r="F1261"/>
      <c r="G1261"/>
      <c r="H1261"/>
      <c r="I1261"/>
    </row>
    <row r="1262" spans="6:9">
      <c r="F1262"/>
      <c r="G1262"/>
      <c r="H1262"/>
      <c r="I1262"/>
    </row>
    <row r="1263" spans="6:9">
      <c r="F1263"/>
      <c r="G1263"/>
      <c r="H1263"/>
      <c r="I1263"/>
    </row>
    <row r="1264" spans="6:9">
      <c r="F1264"/>
      <c r="G1264"/>
      <c r="H1264"/>
      <c r="I1264"/>
    </row>
    <row r="1265" spans="6:9">
      <c r="F1265"/>
      <c r="G1265"/>
      <c r="H1265"/>
      <c r="I1265"/>
    </row>
    <row r="1266" spans="6:9">
      <c r="F1266"/>
      <c r="G1266"/>
      <c r="H1266"/>
      <c r="I1266"/>
    </row>
    <row r="1267" spans="6:9">
      <c r="F1267"/>
      <c r="G1267"/>
      <c r="H1267"/>
      <c r="I1267"/>
    </row>
    <row r="1268" spans="6:9">
      <c r="F1268"/>
      <c r="G1268"/>
      <c r="H1268"/>
      <c r="I1268"/>
    </row>
    <row r="1269" spans="6:9">
      <c r="F1269"/>
      <c r="G1269"/>
      <c r="H1269"/>
      <c r="I1269"/>
    </row>
    <row r="1270" spans="6:9">
      <c r="F1270"/>
      <c r="G1270"/>
      <c r="H1270"/>
      <c r="I1270"/>
    </row>
    <row r="1271" spans="6:9">
      <c r="F1271"/>
      <c r="G1271"/>
      <c r="H1271"/>
      <c r="I1271"/>
    </row>
    <row r="1272" spans="6:9">
      <c r="F1272"/>
      <c r="G1272"/>
      <c r="H1272"/>
      <c r="I1272"/>
    </row>
    <row r="1273" spans="6:9">
      <c r="F1273"/>
      <c r="G1273"/>
      <c r="H1273"/>
      <c r="I1273"/>
    </row>
    <row r="1274" spans="6:9">
      <c r="F1274"/>
      <c r="G1274"/>
      <c r="H1274"/>
      <c r="I1274"/>
    </row>
    <row r="1275" spans="6:9">
      <c r="F1275"/>
      <c r="G1275"/>
      <c r="H1275"/>
      <c r="I1275"/>
    </row>
    <row r="1276" spans="6:9">
      <c r="F1276"/>
      <c r="G1276"/>
      <c r="H1276"/>
      <c r="I1276"/>
    </row>
    <row r="1277" spans="6:9">
      <c r="F1277"/>
      <c r="G1277"/>
      <c r="H1277"/>
      <c r="I1277"/>
    </row>
    <row r="1278" spans="6:9">
      <c r="F1278"/>
      <c r="G1278"/>
      <c r="H1278"/>
      <c r="I1278"/>
    </row>
    <row r="1279" spans="6:9">
      <c r="F1279"/>
      <c r="G1279"/>
      <c r="H1279"/>
      <c r="I1279"/>
    </row>
    <row r="1280" spans="6:9">
      <c r="F1280"/>
      <c r="G1280"/>
      <c r="H1280"/>
      <c r="I1280"/>
    </row>
    <row r="1281" spans="6:9">
      <c r="F1281"/>
      <c r="G1281"/>
      <c r="H1281"/>
      <c r="I1281"/>
    </row>
    <row r="1282" spans="6:9">
      <c r="F1282"/>
      <c r="G1282"/>
      <c r="H1282"/>
      <c r="I1282"/>
    </row>
    <row r="1283" spans="6:9">
      <c r="F1283"/>
      <c r="G1283"/>
      <c r="H1283"/>
      <c r="I1283"/>
    </row>
    <row r="1284" spans="6:9">
      <c r="F1284"/>
      <c r="G1284"/>
      <c r="H1284"/>
      <c r="I1284"/>
    </row>
    <row r="1285" spans="6:9">
      <c r="F1285"/>
      <c r="G1285"/>
      <c r="H1285"/>
      <c r="I1285"/>
    </row>
    <row r="1286" spans="6:9">
      <c r="F1286"/>
      <c r="G1286"/>
      <c r="H1286"/>
      <c r="I1286"/>
    </row>
    <row r="1287" spans="6:9">
      <c r="F1287"/>
      <c r="G1287"/>
      <c r="H1287"/>
      <c r="I1287"/>
    </row>
    <row r="1288" spans="6:9">
      <c r="F1288"/>
      <c r="G1288"/>
      <c r="H1288"/>
      <c r="I1288"/>
    </row>
    <row r="1289" spans="6:9">
      <c r="F1289"/>
      <c r="G1289"/>
      <c r="H1289"/>
      <c r="I1289"/>
    </row>
    <row r="1290" spans="6:9">
      <c r="F1290"/>
      <c r="G1290"/>
      <c r="H1290"/>
      <c r="I1290"/>
    </row>
    <row r="1291" spans="6:9">
      <c r="F1291"/>
      <c r="G1291"/>
      <c r="H1291"/>
      <c r="I1291"/>
    </row>
    <row r="1292" spans="6:9">
      <c r="F1292"/>
      <c r="G1292"/>
      <c r="H1292"/>
      <c r="I1292"/>
    </row>
    <row r="1293" spans="6:9">
      <c r="F1293"/>
      <c r="G1293"/>
      <c r="H1293"/>
      <c r="I1293"/>
    </row>
    <row r="1294" spans="6:9">
      <c r="F1294"/>
      <c r="G1294"/>
      <c r="H1294"/>
      <c r="I1294"/>
    </row>
    <row r="1295" spans="6:9">
      <c r="F1295"/>
      <c r="G1295"/>
      <c r="H1295"/>
      <c r="I1295"/>
    </row>
    <row r="1296" spans="6:9">
      <c r="F1296"/>
      <c r="G1296"/>
      <c r="H1296"/>
      <c r="I1296"/>
    </row>
    <row r="1297" spans="6:9">
      <c r="F1297"/>
      <c r="G1297"/>
      <c r="H1297"/>
      <c r="I1297"/>
    </row>
    <row r="1298" spans="6:9">
      <c r="F1298"/>
      <c r="G1298"/>
      <c r="H1298"/>
      <c r="I1298"/>
    </row>
    <row r="1299" spans="6:9">
      <c r="F1299"/>
      <c r="G1299"/>
      <c r="H1299"/>
      <c r="I1299"/>
    </row>
    <row r="1300" spans="6:9">
      <c r="F1300"/>
      <c r="G1300"/>
      <c r="H1300"/>
      <c r="I1300"/>
    </row>
    <row r="1301" spans="6:9">
      <c r="F1301"/>
      <c r="G1301"/>
      <c r="H1301"/>
      <c r="I1301"/>
    </row>
    <row r="1302" spans="6:9">
      <c r="F1302"/>
      <c r="G1302"/>
      <c r="H1302"/>
      <c r="I1302"/>
    </row>
    <row r="1303" spans="6:9">
      <c r="F1303"/>
      <c r="G1303"/>
      <c r="H1303"/>
      <c r="I1303"/>
    </row>
    <row r="1304" spans="6:9">
      <c r="F1304"/>
      <c r="G1304"/>
      <c r="H1304"/>
      <c r="I1304"/>
    </row>
    <row r="1305" spans="6:9">
      <c r="F1305"/>
      <c r="G1305"/>
      <c r="H1305"/>
      <c r="I1305"/>
    </row>
    <row r="1306" spans="6:9">
      <c r="F1306"/>
      <c r="G1306"/>
      <c r="H1306"/>
      <c r="I1306"/>
    </row>
    <row r="1307" spans="6:9">
      <c r="F1307"/>
      <c r="G1307"/>
      <c r="H1307"/>
      <c r="I1307"/>
    </row>
    <row r="1308" spans="6:9">
      <c r="F1308"/>
      <c r="G1308"/>
      <c r="H1308"/>
      <c r="I1308"/>
    </row>
    <row r="1309" spans="6:9">
      <c r="F1309"/>
      <c r="G1309"/>
      <c r="H1309"/>
      <c r="I1309"/>
    </row>
    <row r="1310" spans="6:9">
      <c r="F1310"/>
      <c r="G1310"/>
      <c r="H1310"/>
      <c r="I1310"/>
    </row>
    <row r="1311" spans="6:9">
      <c r="F1311"/>
      <c r="G1311"/>
      <c r="H1311"/>
      <c r="I1311"/>
    </row>
    <row r="1312" spans="6:9">
      <c r="F1312"/>
      <c r="G1312"/>
      <c r="H1312"/>
      <c r="I1312"/>
    </row>
    <row r="1313" spans="6:9">
      <c r="F1313"/>
      <c r="G1313"/>
      <c r="H1313"/>
      <c r="I1313"/>
    </row>
    <row r="1314" spans="6:9">
      <c r="F1314"/>
      <c r="G1314"/>
      <c r="H1314"/>
      <c r="I1314"/>
    </row>
    <row r="1315" spans="6:9">
      <c r="F1315"/>
      <c r="G1315"/>
      <c r="H1315"/>
      <c r="I1315"/>
    </row>
    <row r="1316" spans="6:9">
      <c r="F1316"/>
      <c r="G1316"/>
      <c r="H1316"/>
      <c r="I1316"/>
    </row>
    <row r="1317" spans="6:9">
      <c r="F1317"/>
      <c r="G1317"/>
      <c r="H1317"/>
      <c r="I1317"/>
    </row>
    <row r="1318" spans="6:9">
      <c r="F1318"/>
      <c r="G1318"/>
      <c r="H1318"/>
      <c r="I1318"/>
    </row>
    <row r="1319" spans="6:9">
      <c r="F1319"/>
      <c r="G1319"/>
      <c r="H1319"/>
      <c r="I1319"/>
    </row>
    <row r="1320" spans="6:9">
      <c r="F1320"/>
      <c r="G1320"/>
      <c r="H1320"/>
      <c r="I1320"/>
    </row>
    <row r="1321" spans="6:9">
      <c r="F1321"/>
      <c r="G1321"/>
      <c r="H1321"/>
      <c r="I1321"/>
    </row>
    <row r="1322" spans="6:9">
      <c r="F1322"/>
      <c r="G1322"/>
      <c r="H1322"/>
      <c r="I1322"/>
    </row>
    <row r="1323" spans="6:9">
      <c r="F1323"/>
      <c r="G1323"/>
      <c r="H1323"/>
      <c r="I1323"/>
    </row>
    <row r="1324" spans="6:9">
      <c r="F1324"/>
      <c r="G1324"/>
      <c r="H1324"/>
      <c r="I1324"/>
    </row>
    <row r="1325" spans="6:9">
      <c r="F1325"/>
      <c r="G1325"/>
      <c r="H1325"/>
      <c r="I1325"/>
    </row>
    <row r="1326" spans="6:9">
      <c r="F1326"/>
      <c r="G1326"/>
      <c r="H1326"/>
      <c r="I1326"/>
    </row>
    <row r="1327" spans="6:9">
      <c r="F1327"/>
      <c r="G1327"/>
      <c r="H1327"/>
      <c r="I1327"/>
    </row>
    <row r="1328" spans="6:9">
      <c r="F1328"/>
      <c r="G1328"/>
      <c r="H1328"/>
      <c r="I1328"/>
    </row>
    <row r="1329" spans="6:9">
      <c r="F1329"/>
      <c r="G1329"/>
      <c r="H1329"/>
      <c r="I1329"/>
    </row>
    <row r="1330" spans="6:9">
      <c r="F1330"/>
      <c r="G1330"/>
      <c r="H1330"/>
      <c r="I1330"/>
    </row>
    <row r="1331" spans="6:9">
      <c r="F1331"/>
      <c r="G1331"/>
      <c r="H1331"/>
      <c r="I1331"/>
    </row>
    <row r="1332" spans="6:9">
      <c r="F1332"/>
      <c r="G1332"/>
      <c r="H1332"/>
      <c r="I1332"/>
    </row>
    <row r="1333" spans="6:9">
      <c r="F1333"/>
      <c r="G1333"/>
      <c r="H1333"/>
      <c r="I1333"/>
    </row>
    <row r="1334" spans="6:9">
      <c r="F1334"/>
      <c r="G1334"/>
      <c r="H1334"/>
      <c r="I1334"/>
    </row>
    <row r="1335" spans="6:9">
      <c r="F1335"/>
      <c r="G1335"/>
      <c r="H1335"/>
      <c r="I1335"/>
    </row>
    <row r="1336" spans="6:9">
      <c r="F1336"/>
      <c r="G1336"/>
      <c r="H1336"/>
      <c r="I1336"/>
    </row>
    <row r="1337" spans="6:9">
      <c r="F1337"/>
      <c r="G1337"/>
      <c r="H1337"/>
      <c r="I1337"/>
    </row>
    <row r="1338" spans="6:9">
      <c r="F1338"/>
      <c r="G1338"/>
      <c r="H1338"/>
      <c r="I1338"/>
    </row>
    <row r="1339" spans="6:9">
      <c r="F1339"/>
      <c r="G1339"/>
      <c r="H1339"/>
      <c r="I1339"/>
    </row>
    <row r="1340" spans="6:9">
      <c r="F1340"/>
      <c r="G1340"/>
      <c r="H1340"/>
      <c r="I1340"/>
    </row>
    <row r="1341" spans="6:9">
      <c r="F1341"/>
      <c r="G1341"/>
      <c r="H1341"/>
      <c r="I1341"/>
    </row>
    <row r="1342" spans="6:9">
      <c r="F1342"/>
      <c r="G1342"/>
      <c r="H1342"/>
      <c r="I1342"/>
    </row>
    <row r="1343" spans="6:9">
      <c r="F1343"/>
      <c r="G1343"/>
      <c r="H1343"/>
      <c r="I1343"/>
    </row>
    <row r="1344" spans="6:9">
      <c r="F1344"/>
      <c r="G1344"/>
      <c r="H1344"/>
      <c r="I1344"/>
    </row>
    <row r="1345" spans="6:9">
      <c r="F1345"/>
      <c r="G1345"/>
      <c r="H1345"/>
      <c r="I1345"/>
    </row>
    <row r="1346" spans="6:9">
      <c r="F1346"/>
      <c r="G1346"/>
      <c r="H1346"/>
      <c r="I1346"/>
    </row>
    <row r="1347" spans="6:9">
      <c r="F1347"/>
      <c r="G1347"/>
      <c r="H1347"/>
      <c r="I1347"/>
    </row>
    <row r="1348" spans="6:9">
      <c r="F1348"/>
      <c r="G1348"/>
      <c r="H1348"/>
      <c r="I1348"/>
    </row>
    <row r="1349" spans="6:9">
      <c r="F1349"/>
      <c r="G1349"/>
      <c r="H1349"/>
      <c r="I1349"/>
    </row>
    <row r="1350" spans="6:9">
      <c r="F1350"/>
      <c r="G1350"/>
      <c r="H1350"/>
      <c r="I1350"/>
    </row>
    <row r="1351" spans="6:9">
      <c r="F1351"/>
      <c r="G1351"/>
      <c r="H1351"/>
      <c r="I1351"/>
    </row>
    <row r="1352" spans="6:9">
      <c r="F1352"/>
      <c r="G1352"/>
      <c r="H1352"/>
      <c r="I1352"/>
    </row>
    <row r="1353" spans="6:9">
      <c r="F1353"/>
      <c r="G1353"/>
      <c r="H1353"/>
      <c r="I1353"/>
    </row>
    <row r="1354" spans="6:9">
      <c r="F1354"/>
      <c r="G1354"/>
      <c r="H1354"/>
      <c r="I1354"/>
    </row>
    <row r="1355" spans="6:9">
      <c r="F1355"/>
      <c r="G1355"/>
      <c r="H1355"/>
      <c r="I1355"/>
    </row>
    <row r="1356" spans="6:9">
      <c r="F1356"/>
      <c r="G1356"/>
      <c r="H1356"/>
      <c r="I1356"/>
    </row>
    <row r="1357" spans="6:9">
      <c r="F1357"/>
      <c r="G1357"/>
      <c r="H1357"/>
      <c r="I1357"/>
    </row>
    <row r="1358" spans="6:9">
      <c r="F1358"/>
      <c r="G1358"/>
      <c r="H1358"/>
      <c r="I1358"/>
    </row>
    <row r="1359" spans="6:9">
      <c r="F1359"/>
      <c r="G1359"/>
      <c r="H1359"/>
      <c r="I1359"/>
    </row>
    <row r="1360" spans="6:9">
      <c r="F1360"/>
      <c r="G1360"/>
      <c r="H1360"/>
      <c r="I1360"/>
    </row>
    <row r="1361" spans="6:9">
      <c r="F1361"/>
      <c r="G1361"/>
      <c r="H1361"/>
      <c r="I1361"/>
    </row>
    <row r="1362" spans="6:9">
      <c r="F1362"/>
      <c r="G1362"/>
      <c r="H1362"/>
      <c r="I1362"/>
    </row>
    <row r="1363" spans="6:9">
      <c r="F1363"/>
      <c r="G1363"/>
      <c r="H1363"/>
      <c r="I1363"/>
    </row>
    <row r="1364" spans="6:9">
      <c r="F1364"/>
      <c r="G1364"/>
      <c r="H1364"/>
      <c r="I1364"/>
    </row>
    <row r="1365" spans="6:9">
      <c r="F1365"/>
      <c r="G1365"/>
      <c r="H1365"/>
      <c r="I1365"/>
    </row>
    <row r="1366" spans="6:9">
      <c r="F1366"/>
      <c r="G1366"/>
      <c r="H1366"/>
      <c r="I1366"/>
    </row>
    <row r="1367" spans="6:9">
      <c r="F1367"/>
      <c r="G1367"/>
      <c r="H1367"/>
      <c r="I1367"/>
    </row>
    <row r="1368" spans="6:9">
      <c r="F1368"/>
      <c r="G1368"/>
      <c r="H1368"/>
      <c r="I1368"/>
    </row>
    <row r="1369" spans="6:9">
      <c r="F1369"/>
      <c r="G1369"/>
      <c r="H1369"/>
      <c r="I1369"/>
    </row>
    <row r="1370" spans="6:9">
      <c r="F1370"/>
      <c r="G1370"/>
      <c r="H1370"/>
      <c r="I1370"/>
    </row>
    <row r="1371" spans="6:9">
      <c r="F1371"/>
      <c r="G1371"/>
      <c r="H1371"/>
      <c r="I1371"/>
    </row>
    <row r="1372" spans="6:9">
      <c r="F1372"/>
      <c r="G1372"/>
      <c r="H1372"/>
      <c r="I1372"/>
    </row>
    <row r="1373" spans="6:9">
      <c r="F1373"/>
      <c r="G1373"/>
      <c r="H1373"/>
      <c r="I1373"/>
    </row>
    <row r="1374" spans="6:9">
      <c r="F1374"/>
      <c r="G1374"/>
      <c r="H1374"/>
      <c r="I1374"/>
    </row>
    <row r="1375" spans="6:9">
      <c r="F1375"/>
      <c r="G1375"/>
      <c r="H1375"/>
      <c r="I1375"/>
    </row>
    <row r="1376" spans="6:9">
      <c r="F1376"/>
      <c r="G1376"/>
      <c r="H1376"/>
      <c r="I1376"/>
    </row>
    <row r="1377" spans="6:9">
      <c r="F1377"/>
      <c r="G1377"/>
      <c r="H1377"/>
      <c r="I1377"/>
    </row>
    <row r="1378" spans="6:9">
      <c r="F1378"/>
      <c r="G1378"/>
      <c r="H1378"/>
      <c r="I1378"/>
    </row>
    <row r="1379" spans="6:9">
      <c r="F1379"/>
      <c r="G1379"/>
      <c r="H1379"/>
      <c r="I1379"/>
    </row>
    <row r="1380" spans="6:9">
      <c r="F1380"/>
      <c r="G1380"/>
      <c r="H1380"/>
      <c r="I1380"/>
    </row>
    <row r="1381" spans="6:9">
      <c r="F1381"/>
      <c r="G1381"/>
      <c r="H1381"/>
      <c r="I1381"/>
    </row>
    <row r="1382" spans="6:9">
      <c r="F1382"/>
      <c r="G1382"/>
      <c r="H1382"/>
      <c r="I1382"/>
    </row>
    <row r="1383" spans="6:9">
      <c r="F1383"/>
      <c r="G1383"/>
      <c r="H1383"/>
      <c r="I1383"/>
    </row>
    <row r="1384" spans="6:9">
      <c r="F1384"/>
      <c r="G1384"/>
      <c r="H1384"/>
      <c r="I1384"/>
    </row>
    <row r="1385" spans="6:9">
      <c r="F1385"/>
      <c r="G1385"/>
      <c r="H1385"/>
      <c r="I1385"/>
    </row>
    <row r="1386" spans="6:9">
      <c r="F1386"/>
      <c r="G1386"/>
      <c r="H1386"/>
      <c r="I1386"/>
    </row>
    <row r="1387" spans="6:9">
      <c r="F1387"/>
      <c r="G1387"/>
      <c r="H1387"/>
      <c r="I1387"/>
    </row>
    <row r="1388" spans="6:9">
      <c r="F1388"/>
      <c r="G1388"/>
      <c r="H1388"/>
      <c r="I1388"/>
    </row>
    <row r="1389" spans="6:9">
      <c r="F1389"/>
      <c r="G1389"/>
      <c r="H1389"/>
      <c r="I1389"/>
    </row>
    <row r="1390" spans="6:9">
      <c r="F1390"/>
      <c r="G1390"/>
      <c r="H1390"/>
      <c r="I1390"/>
    </row>
    <row r="1391" spans="6:9">
      <c r="F1391"/>
      <c r="G1391"/>
      <c r="H1391"/>
      <c r="I1391"/>
    </row>
    <row r="1392" spans="6:9">
      <c r="F1392"/>
      <c r="G1392"/>
      <c r="H1392"/>
      <c r="I1392"/>
    </row>
    <row r="1393" spans="6:9">
      <c r="F1393"/>
      <c r="G1393"/>
      <c r="H1393"/>
      <c r="I1393"/>
    </row>
    <row r="1394" spans="6:9">
      <c r="F1394"/>
      <c r="G1394"/>
      <c r="H1394"/>
      <c r="I1394"/>
    </row>
    <row r="1395" spans="6:9">
      <c r="F1395"/>
      <c r="G1395"/>
      <c r="H1395"/>
      <c r="I1395"/>
    </row>
    <row r="1396" spans="6:9">
      <c r="F1396"/>
      <c r="G1396"/>
      <c r="H1396"/>
      <c r="I1396"/>
    </row>
    <row r="1397" spans="6:9">
      <c r="F1397"/>
      <c r="G1397"/>
      <c r="H1397"/>
      <c r="I1397"/>
    </row>
    <row r="1398" spans="6:9">
      <c r="F1398"/>
      <c r="G1398"/>
      <c r="H1398"/>
      <c r="I1398"/>
    </row>
    <row r="1399" spans="6:9">
      <c r="F1399"/>
      <c r="G1399"/>
      <c r="H1399"/>
      <c r="I1399"/>
    </row>
    <row r="1400" spans="6:9">
      <c r="F1400"/>
      <c r="G1400"/>
      <c r="H1400"/>
      <c r="I1400"/>
    </row>
    <row r="1401" spans="6:9">
      <c r="F1401"/>
      <c r="G1401"/>
      <c r="H1401"/>
      <c r="I1401"/>
    </row>
    <row r="1402" spans="6:9">
      <c r="F1402"/>
      <c r="G1402"/>
      <c r="H1402"/>
      <c r="I1402"/>
    </row>
    <row r="1403" spans="6:9">
      <c r="F1403"/>
      <c r="G1403"/>
      <c r="H1403"/>
      <c r="I1403"/>
    </row>
    <row r="1404" spans="6:9">
      <c r="F1404"/>
      <c r="G1404"/>
      <c r="H1404"/>
      <c r="I1404"/>
    </row>
    <row r="1405" spans="6:9">
      <c r="F1405"/>
      <c r="G1405"/>
      <c r="H1405"/>
      <c r="I1405"/>
    </row>
    <row r="1406" spans="6:9">
      <c r="F1406"/>
      <c r="G1406"/>
      <c r="H1406"/>
      <c r="I1406"/>
    </row>
    <row r="1407" spans="6:9">
      <c r="F1407"/>
      <c r="G1407"/>
      <c r="H1407"/>
      <c r="I1407"/>
    </row>
    <row r="1408" spans="6:9">
      <c r="F1408"/>
      <c r="G1408"/>
      <c r="H1408"/>
      <c r="I1408"/>
    </row>
    <row r="1409" spans="6:9">
      <c r="F1409"/>
      <c r="G1409"/>
      <c r="H1409"/>
      <c r="I1409"/>
    </row>
    <row r="1410" spans="6:9">
      <c r="F1410"/>
      <c r="G1410"/>
      <c r="H1410"/>
      <c r="I1410"/>
    </row>
    <row r="1411" spans="6:9">
      <c r="F1411"/>
      <c r="G1411"/>
      <c r="H1411"/>
      <c r="I1411"/>
    </row>
    <row r="1412" spans="6:9">
      <c r="F1412"/>
      <c r="G1412"/>
      <c r="H1412"/>
      <c r="I1412"/>
    </row>
    <row r="1413" spans="6:9">
      <c r="F1413"/>
      <c r="G1413"/>
      <c r="H1413"/>
      <c r="I1413"/>
    </row>
    <row r="1414" spans="6:9">
      <c r="F1414"/>
      <c r="G1414"/>
      <c r="H1414"/>
      <c r="I1414"/>
    </row>
    <row r="1415" spans="6:9">
      <c r="F1415"/>
      <c r="G1415"/>
      <c r="H1415"/>
      <c r="I1415"/>
    </row>
    <row r="1416" spans="6:9">
      <c r="F1416"/>
      <c r="G1416"/>
      <c r="H1416"/>
      <c r="I1416"/>
    </row>
    <row r="1417" spans="6:9">
      <c r="F1417"/>
      <c r="G1417"/>
      <c r="H1417"/>
      <c r="I1417"/>
    </row>
    <row r="1418" spans="6:9">
      <c r="F1418"/>
      <c r="G1418"/>
      <c r="H1418"/>
      <c r="I1418"/>
    </row>
    <row r="1419" spans="6:9">
      <c r="F1419"/>
      <c r="G1419"/>
      <c r="H1419"/>
      <c r="I1419"/>
    </row>
    <row r="1420" spans="6:9">
      <c r="F1420"/>
      <c r="G1420"/>
      <c r="H1420"/>
      <c r="I1420"/>
    </row>
    <row r="1421" spans="6:9">
      <c r="F1421"/>
      <c r="G1421"/>
      <c r="H1421"/>
      <c r="I1421"/>
    </row>
    <row r="1422" spans="6:9">
      <c r="F1422"/>
      <c r="G1422"/>
      <c r="H1422"/>
      <c r="I1422"/>
    </row>
    <row r="1423" spans="6:9">
      <c r="F1423"/>
      <c r="G1423"/>
      <c r="H1423"/>
      <c r="I1423"/>
    </row>
    <row r="1424" spans="6:9">
      <c r="F1424"/>
      <c r="G1424"/>
      <c r="H1424"/>
      <c r="I1424"/>
    </row>
    <row r="1425" spans="6:9">
      <c r="F1425"/>
      <c r="G1425"/>
      <c r="H1425"/>
      <c r="I1425"/>
    </row>
    <row r="1426" spans="6:9">
      <c r="F1426"/>
      <c r="G1426"/>
      <c r="H1426"/>
      <c r="I1426"/>
    </row>
    <row r="1427" spans="6:9">
      <c r="F1427"/>
      <c r="G1427"/>
      <c r="H1427"/>
      <c r="I1427"/>
    </row>
    <row r="1428" spans="6:9">
      <c r="F1428"/>
      <c r="G1428"/>
      <c r="H1428"/>
      <c r="I1428"/>
    </row>
    <row r="1429" spans="6:9">
      <c r="F1429"/>
      <c r="G1429"/>
      <c r="H1429"/>
      <c r="I1429"/>
    </row>
    <row r="1430" spans="6:9">
      <c r="F1430"/>
      <c r="G1430"/>
      <c r="H1430"/>
      <c r="I1430"/>
    </row>
    <row r="1431" spans="6:9">
      <c r="F1431"/>
      <c r="G1431"/>
      <c r="H1431"/>
      <c r="I1431"/>
    </row>
    <row r="1432" spans="6:9">
      <c r="F1432"/>
      <c r="G1432"/>
      <c r="H1432"/>
      <c r="I1432"/>
    </row>
    <row r="1433" spans="6:9">
      <c r="F1433"/>
      <c r="G1433"/>
      <c r="H1433"/>
      <c r="I1433"/>
    </row>
    <row r="1434" spans="6:9">
      <c r="F1434"/>
      <c r="G1434"/>
      <c r="H1434"/>
      <c r="I1434"/>
    </row>
    <row r="1435" spans="6:9">
      <c r="F1435"/>
      <c r="G1435"/>
      <c r="H1435"/>
      <c r="I1435"/>
    </row>
    <row r="1436" spans="6:9">
      <c r="F1436"/>
      <c r="G1436"/>
      <c r="H1436"/>
      <c r="I1436"/>
    </row>
    <row r="1437" spans="6:9">
      <c r="F1437"/>
      <c r="G1437"/>
      <c r="H1437"/>
      <c r="I1437"/>
    </row>
    <row r="1438" spans="6:9">
      <c r="F1438"/>
      <c r="G1438"/>
      <c r="H1438"/>
      <c r="I1438"/>
    </row>
    <row r="1439" spans="6:9">
      <c r="F1439"/>
      <c r="G1439"/>
      <c r="H1439"/>
      <c r="I1439"/>
    </row>
    <row r="1440" spans="6:9">
      <c r="F1440"/>
      <c r="G1440"/>
      <c r="H1440"/>
      <c r="I1440"/>
    </row>
    <row r="1441" spans="6:9">
      <c r="F1441"/>
      <c r="G1441"/>
      <c r="H1441"/>
      <c r="I1441"/>
    </row>
    <row r="1442" spans="6:9">
      <c r="F1442"/>
      <c r="G1442"/>
      <c r="H1442"/>
      <c r="I1442"/>
    </row>
    <row r="1443" spans="6:9">
      <c r="F1443"/>
      <c r="G1443"/>
      <c r="H1443"/>
      <c r="I1443"/>
    </row>
    <row r="1444" spans="6:9">
      <c r="F1444"/>
      <c r="G1444"/>
      <c r="H1444"/>
      <c r="I1444"/>
    </row>
    <row r="1445" spans="6:9">
      <c r="F1445"/>
      <c r="G1445"/>
      <c r="H1445"/>
      <c r="I1445"/>
    </row>
    <row r="1446" spans="6:9">
      <c r="F1446"/>
      <c r="G1446"/>
      <c r="H1446"/>
      <c r="I1446"/>
    </row>
    <row r="1447" spans="6:9">
      <c r="F1447"/>
      <c r="G1447"/>
      <c r="H1447"/>
      <c r="I1447"/>
    </row>
    <row r="1448" spans="6:9">
      <c r="F1448"/>
      <c r="G1448"/>
      <c r="H1448"/>
      <c r="I1448"/>
    </row>
    <row r="1449" spans="6:9">
      <c r="F1449"/>
      <c r="G1449"/>
      <c r="H1449"/>
      <c r="I1449"/>
    </row>
    <row r="1450" spans="6:9">
      <c r="F1450"/>
      <c r="G1450"/>
      <c r="H1450"/>
      <c r="I1450"/>
    </row>
    <row r="1451" spans="6:9">
      <c r="F1451"/>
      <c r="G1451"/>
      <c r="H1451"/>
      <c r="I1451"/>
    </row>
    <row r="1452" spans="6:9">
      <c r="F1452"/>
      <c r="G1452"/>
      <c r="H1452"/>
      <c r="I1452"/>
    </row>
    <row r="1453" spans="6:9">
      <c r="F1453"/>
      <c r="G1453"/>
      <c r="H1453"/>
      <c r="I1453"/>
    </row>
    <row r="1454" spans="6:9">
      <c r="F1454"/>
      <c r="G1454"/>
      <c r="H1454"/>
      <c r="I1454"/>
    </row>
    <row r="1455" spans="6:9">
      <c r="F1455"/>
      <c r="G1455"/>
      <c r="H1455"/>
      <c r="I1455"/>
    </row>
    <row r="1456" spans="6:9">
      <c r="F1456"/>
      <c r="G1456"/>
      <c r="H1456"/>
      <c r="I1456"/>
    </row>
    <row r="1457" spans="6:9">
      <c r="F1457"/>
      <c r="G1457"/>
      <c r="H1457"/>
      <c r="I1457"/>
    </row>
    <row r="1458" spans="6:9">
      <c r="F1458"/>
      <c r="G1458"/>
      <c r="H1458"/>
      <c r="I1458"/>
    </row>
    <row r="1459" spans="6:9">
      <c r="F1459"/>
      <c r="G1459"/>
      <c r="H1459"/>
      <c r="I1459"/>
    </row>
    <row r="1460" spans="6:9">
      <c r="F1460"/>
      <c r="G1460"/>
      <c r="H1460"/>
      <c r="I1460"/>
    </row>
    <row r="1461" spans="6:9">
      <c r="F1461"/>
      <c r="G1461"/>
      <c r="H1461"/>
      <c r="I1461"/>
    </row>
    <row r="1462" spans="6:9">
      <c r="F1462"/>
      <c r="G1462"/>
      <c r="H1462"/>
      <c r="I1462"/>
    </row>
    <row r="1463" spans="6:9">
      <c r="F1463"/>
      <c r="G1463"/>
      <c r="H1463"/>
      <c r="I1463"/>
    </row>
    <row r="1464" spans="6:9">
      <c r="F1464"/>
      <c r="G1464"/>
      <c r="H1464"/>
      <c r="I1464"/>
    </row>
    <row r="1465" spans="6:9">
      <c r="F1465"/>
      <c r="G1465"/>
      <c r="H1465"/>
      <c r="I1465"/>
    </row>
    <row r="1466" spans="6:9">
      <c r="F1466"/>
      <c r="G1466"/>
      <c r="H1466"/>
      <c r="I1466"/>
    </row>
    <row r="1467" spans="6:9">
      <c r="F1467"/>
      <c r="G1467"/>
      <c r="H1467"/>
      <c r="I1467"/>
    </row>
    <row r="1468" spans="6:9">
      <c r="F1468"/>
      <c r="G1468"/>
      <c r="H1468"/>
      <c r="I1468"/>
    </row>
    <row r="1469" spans="6:9">
      <c r="F1469"/>
      <c r="G1469"/>
      <c r="H1469"/>
      <c r="I1469"/>
    </row>
    <row r="1470" spans="6:9">
      <c r="F1470"/>
      <c r="G1470"/>
      <c r="H1470"/>
      <c r="I1470"/>
    </row>
    <row r="1471" spans="6:9">
      <c r="F1471"/>
      <c r="G1471"/>
      <c r="H1471"/>
      <c r="I1471"/>
    </row>
    <row r="1472" spans="6:9">
      <c r="F1472"/>
      <c r="G1472"/>
      <c r="H1472"/>
      <c r="I1472"/>
    </row>
    <row r="1473" spans="6:9">
      <c r="F1473"/>
      <c r="G1473"/>
      <c r="H1473"/>
      <c r="I1473"/>
    </row>
    <row r="1474" spans="6:9">
      <c r="F1474"/>
      <c r="G1474"/>
      <c r="H1474"/>
      <c r="I1474"/>
    </row>
    <row r="1475" spans="6:9">
      <c r="F1475"/>
      <c r="G1475"/>
      <c r="H1475"/>
      <c r="I1475"/>
    </row>
    <row r="1476" spans="6:9">
      <c r="F1476"/>
      <c r="G1476"/>
      <c r="H1476"/>
      <c r="I1476"/>
    </row>
    <row r="1477" spans="6:9">
      <c r="F1477"/>
      <c r="G1477"/>
      <c r="H1477"/>
      <c r="I1477"/>
    </row>
    <row r="1478" spans="6:9">
      <c r="F1478"/>
      <c r="G1478"/>
      <c r="H1478"/>
      <c r="I1478"/>
    </row>
    <row r="1479" spans="6:9">
      <c r="F1479"/>
      <c r="G1479"/>
      <c r="H1479"/>
      <c r="I1479"/>
    </row>
    <row r="1480" spans="6:9">
      <c r="F1480"/>
      <c r="G1480"/>
      <c r="H1480"/>
      <c r="I1480"/>
    </row>
    <row r="1481" spans="6:9">
      <c r="F1481"/>
      <c r="G1481"/>
      <c r="H1481"/>
      <c r="I1481"/>
    </row>
    <row r="1482" spans="6:9">
      <c r="F1482"/>
      <c r="G1482"/>
      <c r="H1482"/>
      <c r="I1482"/>
    </row>
    <row r="1483" spans="6:9">
      <c r="F1483"/>
      <c r="G1483"/>
      <c r="H1483"/>
      <c r="I1483"/>
    </row>
    <row r="1484" spans="6:9">
      <c r="F1484"/>
      <c r="G1484"/>
      <c r="H1484"/>
      <c r="I1484"/>
    </row>
    <row r="1485" spans="6:9">
      <c r="F1485"/>
      <c r="G1485"/>
      <c r="H1485"/>
      <c r="I1485"/>
    </row>
    <row r="1486" spans="6:9">
      <c r="F1486"/>
      <c r="G1486"/>
      <c r="H1486"/>
      <c r="I1486"/>
    </row>
    <row r="1487" spans="6:9">
      <c r="F1487"/>
      <c r="G1487"/>
      <c r="H1487"/>
      <c r="I1487"/>
    </row>
    <row r="1488" spans="6:9">
      <c r="F1488"/>
      <c r="G1488"/>
      <c r="H1488"/>
      <c r="I1488"/>
    </row>
    <row r="1489" spans="6:9">
      <c r="F1489"/>
      <c r="G1489"/>
      <c r="H1489"/>
      <c r="I1489"/>
    </row>
    <row r="1490" spans="6:9">
      <c r="F1490"/>
      <c r="G1490"/>
      <c r="H1490"/>
      <c r="I1490"/>
    </row>
    <row r="1491" spans="6:9">
      <c r="F1491"/>
      <c r="G1491"/>
      <c r="H1491"/>
      <c r="I1491"/>
    </row>
    <row r="1492" spans="6:9">
      <c r="F1492"/>
      <c r="G1492"/>
      <c r="H1492"/>
      <c r="I1492"/>
    </row>
    <row r="1493" spans="6:9">
      <c r="F1493"/>
      <c r="G1493"/>
      <c r="H1493"/>
      <c r="I1493"/>
    </row>
    <row r="1494" spans="6:9">
      <c r="F1494"/>
      <c r="G1494"/>
      <c r="H1494"/>
      <c r="I1494"/>
    </row>
    <row r="1495" spans="6:9">
      <c r="F1495"/>
      <c r="G1495"/>
      <c r="H1495"/>
      <c r="I1495"/>
    </row>
    <row r="1496" spans="6:9">
      <c r="F1496"/>
      <c r="G1496"/>
      <c r="H1496"/>
      <c r="I1496"/>
    </row>
    <row r="1497" spans="6:9">
      <c r="F1497"/>
      <c r="G1497"/>
      <c r="H1497"/>
      <c r="I1497"/>
    </row>
    <row r="1498" spans="6:9">
      <c r="F1498"/>
      <c r="G1498"/>
      <c r="H1498"/>
      <c r="I1498"/>
    </row>
    <row r="1499" spans="6:9">
      <c r="F1499"/>
      <c r="G1499"/>
      <c r="H1499"/>
      <c r="I1499"/>
    </row>
    <row r="1500" spans="6:9">
      <c r="F1500"/>
      <c r="G1500"/>
      <c r="H1500"/>
      <c r="I1500"/>
    </row>
    <row r="1501" spans="6:9">
      <c r="F1501"/>
      <c r="G1501"/>
      <c r="H1501"/>
      <c r="I1501"/>
    </row>
    <row r="1502" spans="6:9">
      <c r="F1502"/>
      <c r="G1502"/>
      <c r="H1502"/>
      <c r="I1502"/>
    </row>
    <row r="1503" spans="6:9">
      <c r="F1503"/>
      <c r="G1503"/>
      <c r="H1503"/>
      <c r="I1503"/>
    </row>
    <row r="1504" spans="6:9">
      <c r="F1504"/>
      <c r="G1504"/>
      <c r="H1504"/>
      <c r="I1504"/>
    </row>
    <row r="1505" spans="6:9">
      <c r="F1505"/>
      <c r="G1505"/>
      <c r="H1505"/>
      <c r="I1505"/>
    </row>
    <row r="1506" spans="6:9">
      <c r="F1506"/>
      <c r="G1506"/>
      <c r="H1506"/>
      <c r="I1506"/>
    </row>
    <row r="1507" spans="6:9">
      <c r="F1507"/>
      <c r="G1507"/>
      <c r="H1507"/>
      <c r="I1507"/>
    </row>
    <row r="1508" spans="6:9">
      <c r="F1508"/>
      <c r="G1508"/>
      <c r="H1508"/>
      <c r="I1508"/>
    </row>
    <row r="1509" spans="6:9">
      <c r="F1509"/>
      <c r="G1509"/>
      <c r="H1509"/>
      <c r="I1509"/>
    </row>
    <row r="1510" spans="6:9">
      <c r="F1510"/>
      <c r="G1510"/>
      <c r="H1510"/>
      <c r="I1510"/>
    </row>
    <row r="1511" spans="6:9">
      <c r="F1511"/>
      <c r="G1511"/>
      <c r="H1511"/>
      <c r="I1511"/>
    </row>
    <row r="1512" spans="6:9">
      <c r="F1512"/>
      <c r="G1512"/>
      <c r="H1512"/>
      <c r="I1512"/>
    </row>
    <row r="1513" spans="6:9">
      <c r="F1513"/>
      <c r="G1513"/>
      <c r="H1513"/>
      <c r="I1513"/>
    </row>
    <row r="1514" spans="6:9">
      <c r="F1514"/>
      <c r="G1514"/>
      <c r="H1514"/>
      <c r="I1514"/>
    </row>
    <row r="1515" spans="6:9">
      <c r="F1515"/>
      <c r="G1515"/>
      <c r="H1515"/>
      <c r="I1515"/>
    </row>
    <row r="1516" spans="6:9">
      <c r="F1516"/>
      <c r="G1516"/>
      <c r="H1516"/>
      <c r="I1516"/>
    </row>
    <row r="1517" spans="6:9">
      <c r="F1517"/>
      <c r="G1517"/>
      <c r="H1517"/>
      <c r="I1517"/>
    </row>
    <row r="1518" spans="6:9">
      <c r="F1518"/>
      <c r="G1518"/>
      <c r="H1518"/>
      <c r="I1518"/>
    </row>
    <row r="1519" spans="6:9">
      <c r="F1519"/>
      <c r="G1519"/>
      <c r="H1519"/>
      <c r="I1519"/>
    </row>
    <row r="1520" spans="6:9">
      <c r="F1520"/>
      <c r="G1520"/>
      <c r="H1520"/>
      <c r="I1520"/>
    </row>
    <row r="1521" spans="6:9">
      <c r="F1521"/>
      <c r="G1521"/>
      <c r="H1521"/>
      <c r="I1521"/>
    </row>
    <row r="1522" spans="6:9">
      <c r="F1522"/>
      <c r="G1522"/>
      <c r="H1522"/>
      <c r="I1522"/>
    </row>
    <row r="1523" spans="6:9">
      <c r="F1523"/>
      <c r="G1523"/>
      <c r="H1523"/>
      <c r="I1523"/>
    </row>
    <row r="1524" spans="6:9">
      <c r="F1524"/>
      <c r="G1524"/>
      <c r="H1524"/>
      <c r="I1524"/>
    </row>
    <row r="1525" spans="6:9">
      <c r="F1525"/>
      <c r="G1525"/>
      <c r="H1525"/>
      <c r="I1525"/>
    </row>
    <row r="1526" spans="6:9">
      <c r="F1526"/>
      <c r="G1526"/>
      <c r="H1526"/>
      <c r="I1526"/>
    </row>
    <row r="1527" spans="6:9">
      <c r="F1527"/>
      <c r="G1527"/>
      <c r="H1527"/>
      <c r="I1527"/>
    </row>
    <row r="1528" spans="6:9">
      <c r="F1528"/>
      <c r="G1528"/>
      <c r="H1528"/>
      <c r="I1528"/>
    </row>
    <row r="1529" spans="6:9">
      <c r="F1529"/>
      <c r="G1529"/>
      <c r="H1529"/>
      <c r="I1529"/>
    </row>
    <row r="1530" spans="6:9">
      <c r="F1530"/>
      <c r="G1530"/>
      <c r="H1530"/>
      <c r="I1530"/>
    </row>
    <row r="1531" spans="6:9">
      <c r="F1531"/>
      <c r="G1531"/>
      <c r="H1531"/>
      <c r="I1531"/>
    </row>
    <row r="1532" spans="6:9">
      <c r="F1532"/>
      <c r="G1532"/>
      <c r="H1532"/>
      <c r="I1532"/>
    </row>
    <row r="1533" spans="6:9">
      <c r="F1533"/>
      <c r="G1533"/>
      <c r="H1533"/>
      <c r="I1533"/>
    </row>
    <row r="1534" spans="6:9">
      <c r="F1534"/>
      <c r="G1534"/>
      <c r="H1534"/>
      <c r="I1534"/>
    </row>
    <row r="1535" spans="6:9">
      <c r="F1535"/>
      <c r="G1535"/>
      <c r="H1535"/>
      <c r="I1535"/>
    </row>
    <row r="1536" spans="6:9">
      <c r="F1536"/>
      <c r="G1536"/>
      <c r="H1536"/>
      <c r="I1536"/>
    </row>
    <row r="1537" spans="6:9">
      <c r="F1537"/>
      <c r="G1537"/>
      <c r="H1537"/>
      <c r="I1537"/>
    </row>
    <row r="1538" spans="6:9">
      <c r="F1538"/>
      <c r="G1538"/>
      <c r="H1538"/>
      <c r="I1538"/>
    </row>
    <row r="1539" spans="6:9">
      <c r="F1539"/>
      <c r="G1539"/>
      <c r="H1539"/>
      <c r="I1539"/>
    </row>
    <row r="1540" spans="6:9">
      <c r="F1540"/>
      <c r="G1540"/>
      <c r="H1540"/>
      <c r="I1540"/>
    </row>
    <row r="1541" spans="6:9">
      <c r="F1541"/>
      <c r="G1541"/>
      <c r="H1541"/>
      <c r="I1541"/>
    </row>
    <row r="1542" spans="6:9">
      <c r="F1542"/>
      <c r="G1542"/>
      <c r="H1542"/>
      <c r="I1542"/>
    </row>
    <row r="1543" spans="6:9">
      <c r="F1543"/>
      <c r="G1543"/>
      <c r="H1543"/>
      <c r="I1543"/>
    </row>
    <row r="1544" spans="6:9">
      <c r="F1544"/>
      <c r="G1544"/>
      <c r="H1544"/>
      <c r="I1544"/>
    </row>
    <row r="1545" spans="6:9">
      <c r="F1545"/>
      <c r="G1545"/>
      <c r="H1545"/>
      <c r="I1545"/>
    </row>
    <row r="1546" spans="6:9">
      <c r="F1546"/>
      <c r="G1546"/>
      <c r="H1546"/>
      <c r="I1546"/>
    </row>
    <row r="1547" spans="6:9">
      <c r="F1547"/>
      <c r="G1547"/>
      <c r="H1547"/>
      <c r="I1547"/>
    </row>
    <row r="1548" spans="6:9">
      <c r="F1548"/>
      <c r="G1548"/>
      <c r="H1548"/>
      <c r="I1548"/>
    </row>
    <row r="1549" spans="6:9">
      <c r="F1549"/>
      <c r="G1549"/>
      <c r="H1549"/>
      <c r="I1549"/>
    </row>
    <row r="1550" spans="6:9">
      <c r="F1550"/>
      <c r="G1550"/>
      <c r="H1550"/>
      <c r="I1550"/>
    </row>
    <row r="1551" spans="6:9">
      <c r="F1551"/>
      <c r="G1551"/>
      <c r="H1551"/>
      <c r="I1551"/>
    </row>
    <row r="1552" spans="6:9">
      <c r="F1552"/>
      <c r="G1552"/>
      <c r="H1552"/>
      <c r="I1552"/>
    </row>
    <row r="1553" spans="6:9">
      <c r="F1553"/>
      <c r="G1553"/>
      <c r="H1553"/>
      <c r="I1553"/>
    </row>
    <row r="1554" spans="6:9">
      <c r="F1554"/>
      <c r="G1554"/>
      <c r="H1554"/>
      <c r="I1554"/>
    </row>
    <row r="1555" spans="6:9">
      <c r="F1555"/>
      <c r="G1555"/>
      <c r="H1555"/>
      <c r="I1555"/>
    </row>
    <row r="1556" spans="6:9">
      <c r="F1556"/>
      <c r="G1556"/>
      <c r="H1556"/>
      <c r="I1556"/>
    </row>
    <row r="1557" spans="6:9">
      <c r="F1557"/>
      <c r="G1557"/>
      <c r="H1557"/>
      <c r="I1557"/>
    </row>
    <row r="1558" spans="6:9">
      <c r="F1558"/>
      <c r="G1558"/>
      <c r="H1558"/>
      <c r="I1558"/>
    </row>
    <row r="1559" spans="6:9">
      <c r="F1559"/>
      <c r="G1559"/>
      <c r="H1559"/>
      <c r="I1559"/>
    </row>
    <row r="1560" spans="6:9">
      <c r="F1560"/>
      <c r="G1560"/>
      <c r="H1560"/>
      <c r="I1560"/>
    </row>
    <row r="1561" spans="6:9">
      <c r="F1561"/>
      <c r="G1561"/>
      <c r="H1561"/>
      <c r="I1561"/>
    </row>
    <row r="1562" spans="6:9">
      <c r="F1562"/>
      <c r="G1562"/>
      <c r="H1562"/>
      <c r="I1562"/>
    </row>
    <row r="1563" spans="6:9">
      <c r="F1563"/>
      <c r="G1563"/>
      <c r="H1563"/>
      <c r="I1563"/>
    </row>
    <row r="1564" spans="6:9">
      <c r="F1564"/>
      <c r="G1564"/>
      <c r="H1564"/>
      <c r="I1564"/>
    </row>
    <row r="1565" spans="6:9">
      <c r="F1565"/>
      <c r="G1565"/>
      <c r="H1565"/>
      <c r="I1565"/>
    </row>
    <row r="1566" spans="6:9">
      <c r="F1566"/>
      <c r="G1566"/>
      <c r="H1566"/>
      <c r="I1566"/>
    </row>
    <row r="1567" spans="6:9">
      <c r="F1567"/>
      <c r="G1567"/>
      <c r="H1567"/>
      <c r="I1567"/>
    </row>
    <row r="1568" spans="6:9">
      <c r="F1568"/>
      <c r="G1568"/>
      <c r="H1568"/>
      <c r="I1568"/>
    </row>
    <row r="1569" spans="6:9">
      <c r="F1569"/>
      <c r="G1569"/>
      <c r="H1569"/>
      <c r="I1569"/>
    </row>
    <row r="1570" spans="6:9">
      <c r="F1570"/>
      <c r="G1570"/>
      <c r="H1570"/>
      <c r="I1570"/>
    </row>
    <row r="1571" spans="6:9">
      <c r="F1571"/>
      <c r="G1571"/>
      <c r="H1571"/>
      <c r="I1571"/>
    </row>
    <row r="1572" spans="6:9">
      <c r="F1572"/>
      <c r="G1572"/>
      <c r="H1572"/>
      <c r="I1572"/>
    </row>
    <row r="1573" spans="6:9">
      <c r="F1573"/>
      <c r="G1573"/>
      <c r="H1573"/>
      <c r="I1573"/>
    </row>
    <row r="1574" spans="6:9">
      <c r="F1574"/>
      <c r="G1574"/>
      <c r="H1574"/>
      <c r="I1574"/>
    </row>
    <row r="1575" spans="6:9">
      <c r="F1575"/>
      <c r="G1575"/>
      <c r="H1575"/>
      <c r="I1575"/>
    </row>
    <row r="1576" spans="6:9">
      <c r="F1576"/>
      <c r="G1576"/>
      <c r="H1576"/>
      <c r="I1576"/>
    </row>
    <row r="1577" spans="6:9">
      <c r="F1577"/>
      <c r="G1577"/>
      <c r="H1577"/>
      <c r="I1577"/>
    </row>
    <row r="1578" spans="6:9">
      <c r="F1578"/>
      <c r="G1578"/>
      <c r="H1578"/>
      <c r="I1578"/>
    </row>
    <row r="1579" spans="6:9">
      <c r="F1579"/>
      <c r="G1579"/>
      <c r="H1579"/>
      <c r="I1579"/>
    </row>
    <row r="1580" spans="6:9">
      <c r="F1580"/>
      <c r="G1580"/>
      <c r="H1580"/>
      <c r="I1580"/>
    </row>
    <row r="1581" spans="6:9">
      <c r="F1581"/>
      <c r="G1581"/>
      <c r="H1581"/>
      <c r="I1581"/>
    </row>
    <row r="1582" spans="6:9">
      <c r="F1582"/>
      <c r="G1582"/>
      <c r="H1582"/>
      <c r="I1582"/>
    </row>
    <row r="1583" spans="6:9">
      <c r="F1583"/>
      <c r="G1583"/>
      <c r="H1583"/>
      <c r="I1583"/>
    </row>
    <row r="1584" spans="6:9">
      <c r="F1584"/>
      <c r="G1584"/>
      <c r="H1584"/>
      <c r="I1584"/>
    </row>
    <row r="1585" spans="6:9">
      <c r="F1585"/>
      <c r="G1585"/>
      <c r="H1585"/>
      <c r="I1585"/>
    </row>
    <row r="1586" spans="6:9">
      <c r="F1586"/>
      <c r="G1586"/>
      <c r="H1586"/>
      <c r="I1586"/>
    </row>
    <row r="1587" spans="6:9">
      <c r="F1587"/>
      <c r="G1587"/>
      <c r="H1587"/>
      <c r="I1587"/>
    </row>
    <row r="1588" spans="6:9">
      <c r="F1588"/>
      <c r="G1588"/>
      <c r="H1588"/>
      <c r="I1588"/>
    </row>
    <row r="1589" spans="6:9">
      <c r="F1589"/>
      <c r="G1589"/>
      <c r="H1589"/>
      <c r="I1589"/>
    </row>
    <row r="1590" spans="6:9">
      <c r="F1590"/>
      <c r="G1590"/>
      <c r="H1590"/>
      <c r="I1590"/>
    </row>
    <row r="1591" spans="6:9">
      <c r="F1591"/>
      <c r="G1591"/>
      <c r="H1591"/>
      <c r="I1591"/>
    </row>
    <row r="1592" spans="6:9">
      <c r="F1592"/>
      <c r="G1592"/>
      <c r="H1592"/>
      <c r="I1592"/>
    </row>
    <row r="1593" spans="6:9">
      <c r="F1593"/>
      <c r="G1593"/>
      <c r="H1593"/>
      <c r="I1593"/>
    </row>
    <row r="1594" spans="6:9">
      <c r="F1594"/>
      <c r="G1594"/>
      <c r="H1594"/>
      <c r="I1594"/>
    </row>
    <row r="1595" spans="6:9">
      <c r="F1595"/>
      <c r="G1595"/>
      <c r="H1595"/>
      <c r="I1595"/>
    </row>
    <row r="1596" spans="6:9">
      <c r="F1596"/>
      <c r="G1596"/>
      <c r="H1596"/>
      <c r="I1596"/>
    </row>
    <row r="1597" spans="6:9">
      <c r="F1597"/>
      <c r="G1597"/>
      <c r="H1597"/>
      <c r="I1597"/>
    </row>
    <row r="1598" spans="6:9">
      <c r="F1598"/>
      <c r="G1598"/>
      <c r="H1598"/>
      <c r="I1598"/>
    </row>
    <row r="1599" spans="6:9">
      <c r="F1599"/>
      <c r="G1599"/>
      <c r="H1599"/>
      <c r="I1599"/>
    </row>
    <row r="1600" spans="6:9">
      <c r="F1600"/>
      <c r="G1600"/>
      <c r="H1600"/>
      <c r="I1600"/>
    </row>
    <row r="1601" spans="6:9">
      <c r="F1601"/>
      <c r="G1601"/>
      <c r="H1601"/>
      <c r="I1601"/>
    </row>
    <row r="1602" spans="6:9">
      <c r="F1602"/>
      <c r="G1602"/>
      <c r="H1602"/>
      <c r="I1602"/>
    </row>
    <row r="1603" spans="6:9">
      <c r="F1603"/>
      <c r="G1603"/>
      <c r="H1603"/>
      <c r="I1603"/>
    </row>
    <row r="1604" spans="6:9">
      <c r="F1604"/>
      <c r="G1604"/>
      <c r="H1604"/>
      <c r="I1604"/>
    </row>
    <row r="1605" spans="6:9">
      <c r="F1605"/>
      <c r="G1605"/>
      <c r="H1605"/>
      <c r="I1605"/>
    </row>
    <row r="1606" spans="6:9">
      <c r="F1606"/>
      <c r="G1606"/>
      <c r="H1606"/>
      <c r="I1606"/>
    </row>
    <row r="1607" spans="6:9">
      <c r="F1607"/>
      <c r="G1607"/>
      <c r="H1607"/>
      <c r="I1607"/>
    </row>
    <row r="1608" spans="6:9">
      <c r="F1608"/>
      <c r="G1608"/>
      <c r="H1608"/>
      <c r="I1608"/>
    </row>
    <row r="1609" spans="6:9">
      <c r="F1609"/>
      <c r="G1609"/>
      <c r="H1609"/>
      <c r="I1609"/>
    </row>
    <row r="1610" spans="6:9">
      <c r="F1610"/>
      <c r="G1610"/>
      <c r="H1610"/>
      <c r="I1610"/>
    </row>
    <row r="1611" spans="6:9">
      <c r="F1611"/>
      <c r="G1611"/>
      <c r="H1611"/>
      <c r="I1611"/>
    </row>
    <row r="1612" spans="6:9">
      <c r="F1612"/>
      <c r="G1612"/>
      <c r="H1612"/>
      <c r="I1612"/>
    </row>
    <row r="1613" spans="6:9">
      <c r="F1613"/>
      <c r="G1613"/>
      <c r="H1613"/>
      <c r="I1613"/>
    </row>
    <row r="1614" spans="6:9">
      <c r="F1614"/>
      <c r="G1614"/>
      <c r="H1614"/>
      <c r="I1614"/>
    </row>
    <row r="1615" spans="6:9">
      <c r="F1615"/>
      <c r="G1615"/>
      <c r="H1615"/>
      <c r="I1615"/>
    </row>
    <row r="1616" spans="6:9">
      <c r="F1616"/>
      <c r="G1616"/>
      <c r="H1616"/>
      <c r="I1616"/>
    </row>
    <row r="1617" spans="6:9">
      <c r="F1617"/>
      <c r="G1617"/>
      <c r="H1617"/>
      <c r="I1617"/>
    </row>
    <row r="1618" spans="6:9">
      <c r="F1618"/>
      <c r="G1618"/>
      <c r="H1618"/>
      <c r="I1618"/>
    </row>
    <row r="1619" spans="6:9">
      <c r="F1619"/>
      <c r="G1619"/>
      <c r="H1619"/>
      <c r="I1619"/>
    </row>
    <row r="1620" spans="6:9">
      <c r="F1620"/>
      <c r="G1620"/>
      <c r="H1620"/>
      <c r="I1620"/>
    </row>
    <row r="1621" spans="6:9">
      <c r="F1621"/>
      <c r="G1621"/>
      <c r="H1621"/>
      <c r="I1621"/>
    </row>
    <row r="1622" spans="6:9">
      <c r="F1622"/>
      <c r="G1622"/>
      <c r="H1622"/>
      <c r="I1622"/>
    </row>
    <row r="1623" spans="6:9">
      <c r="F1623"/>
      <c r="G1623"/>
      <c r="H1623"/>
      <c r="I1623"/>
    </row>
    <row r="1624" spans="6:9">
      <c r="F1624"/>
      <c r="G1624"/>
      <c r="H1624"/>
      <c r="I1624"/>
    </row>
    <row r="1625" spans="6:9">
      <c r="F1625"/>
      <c r="G1625"/>
      <c r="H1625"/>
      <c r="I1625"/>
    </row>
    <row r="1626" spans="6:9">
      <c r="F1626"/>
      <c r="G1626"/>
      <c r="H1626"/>
      <c r="I1626"/>
    </row>
    <row r="1627" spans="6:9">
      <c r="F1627"/>
      <c r="G1627"/>
      <c r="H1627"/>
      <c r="I1627"/>
    </row>
    <row r="1628" spans="6:9">
      <c r="F1628"/>
      <c r="G1628"/>
      <c r="H1628"/>
      <c r="I1628"/>
    </row>
    <row r="1629" spans="6:9">
      <c r="F1629"/>
      <c r="G1629"/>
      <c r="H1629"/>
      <c r="I1629"/>
    </row>
    <row r="1630" spans="6:9">
      <c r="F1630"/>
      <c r="G1630"/>
      <c r="H1630"/>
      <c r="I1630"/>
    </row>
    <row r="1631" spans="6:9">
      <c r="F1631"/>
      <c r="G1631"/>
      <c r="H1631"/>
      <c r="I1631"/>
    </row>
    <row r="1632" spans="6:9">
      <c r="F1632"/>
      <c r="G1632"/>
      <c r="H1632"/>
      <c r="I1632"/>
    </row>
    <row r="1633" spans="6:9">
      <c r="F1633"/>
      <c r="G1633"/>
      <c r="H1633"/>
      <c r="I1633"/>
    </row>
    <row r="1634" spans="6:9">
      <c r="F1634"/>
      <c r="G1634"/>
      <c r="H1634"/>
      <c r="I1634"/>
    </row>
    <row r="1635" spans="6:9">
      <c r="F1635"/>
      <c r="G1635"/>
      <c r="H1635"/>
      <c r="I1635"/>
    </row>
    <row r="1636" spans="6:9">
      <c r="F1636"/>
      <c r="G1636"/>
      <c r="H1636"/>
      <c r="I1636"/>
    </row>
    <row r="1637" spans="6:9">
      <c r="F1637"/>
      <c r="G1637"/>
      <c r="H1637"/>
      <c r="I1637"/>
    </row>
    <row r="1638" spans="6:9">
      <c r="F1638"/>
      <c r="G1638"/>
      <c r="H1638"/>
      <c r="I1638"/>
    </row>
    <row r="1639" spans="6:9">
      <c r="F1639"/>
      <c r="G1639"/>
      <c r="H1639"/>
      <c r="I1639"/>
    </row>
    <row r="1640" spans="6:9">
      <c r="F1640"/>
      <c r="G1640"/>
      <c r="H1640"/>
      <c r="I1640"/>
    </row>
    <row r="1641" spans="6:9">
      <c r="F1641"/>
      <c r="G1641"/>
      <c r="H1641"/>
      <c r="I1641"/>
    </row>
    <row r="1642" spans="6:9">
      <c r="F1642"/>
      <c r="G1642"/>
      <c r="H1642"/>
      <c r="I1642"/>
    </row>
    <row r="1643" spans="6:9">
      <c r="F1643"/>
      <c r="G1643"/>
      <c r="H1643"/>
      <c r="I1643"/>
    </row>
    <row r="1644" spans="6:9">
      <c r="F1644"/>
      <c r="G1644"/>
      <c r="H1644"/>
      <c r="I1644"/>
    </row>
    <row r="1645" spans="6:9">
      <c r="F1645"/>
      <c r="G1645"/>
      <c r="H1645"/>
      <c r="I1645"/>
    </row>
    <row r="1646" spans="6:9">
      <c r="F1646"/>
      <c r="G1646"/>
      <c r="H1646"/>
      <c r="I1646"/>
    </row>
    <row r="1647" spans="6:9">
      <c r="F1647"/>
      <c r="G1647"/>
      <c r="H1647"/>
      <c r="I1647"/>
    </row>
    <row r="1648" spans="6:9">
      <c r="F1648"/>
      <c r="G1648"/>
      <c r="H1648"/>
      <c r="I1648"/>
    </row>
    <row r="1649" spans="6:9">
      <c r="F1649"/>
      <c r="G1649"/>
      <c r="H1649"/>
      <c r="I1649"/>
    </row>
    <row r="1650" spans="6:9">
      <c r="F1650"/>
      <c r="G1650"/>
      <c r="H1650"/>
      <c r="I1650"/>
    </row>
    <row r="1651" spans="6:9">
      <c r="F1651"/>
      <c r="G1651"/>
      <c r="H1651"/>
      <c r="I1651"/>
    </row>
    <row r="1652" spans="6:9">
      <c r="F1652"/>
      <c r="G1652"/>
      <c r="H1652"/>
      <c r="I1652"/>
    </row>
    <row r="1653" spans="6:9">
      <c r="F1653"/>
      <c r="G1653"/>
      <c r="H1653"/>
      <c r="I1653"/>
    </row>
    <row r="1654" spans="6:9">
      <c r="F1654"/>
      <c r="G1654"/>
      <c r="H1654"/>
      <c r="I1654"/>
    </row>
    <row r="1655" spans="6:9">
      <c r="F1655"/>
      <c r="G1655"/>
      <c r="H1655"/>
      <c r="I1655"/>
    </row>
    <row r="1656" spans="6:9">
      <c r="F1656"/>
      <c r="G1656"/>
      <c r="H1656"/>
      <c r="I1656"/>
    </row>
    <row r="1657" spans="6:9">
      <c r="F1657"/>
      <c r="G1657"/>
      <c r="H1657"/>
      <c r="I1657"/>
    </row>
    <row r="1658" spans="6:9">
      <c r="F1658"/>
      <c r="G1658"/>
      <c r="H1658"/>
      <c r="I1658"/>
    </row>
    <row r="1659" spans="6:9">
      <c r="F1659"/>
      <c r="G1659"/>
      <c r="H1659"/>
      <c r="I1659"/>
    </row>
    <row r="1660" spans="6:9">
      <c r="F1660"/>
      <c r="G1660"/>
      <c r="H1660"/>
      <c r="I1660"/>
    </row>
    <row r="1661" spans="6:9">
      <c r="F1661"/>
      <c r="G1661"/>
      <c r="H1661"/>
      <c r="I1661"/>
    </row>
    <row r="1662" spans="6:9">
      <c r="F1662"/>
      <c r="G1662"/>
      <c r="H1662"/>
      <c r="I1662"/>
    </row>
    <row r="1663" spans="6:9">
      <c r="F1663"/>
      <c r="G1663"/>
      <c r="H1663"/>
      <c r="I1663"/>
    </row>
    <row r="1664" spans="6:9">
      <c r="F1664"/>
      <c r="G1664"/>
      <c r="H1664"/>
      <c r="I1664"/>
    </row>
    <row r="1665" spans="6:9">
      <c r="F1665"/>
      <c r="G1665"/>
      <c r="H1665"/>
      <c r="I1665"/>
    </row>
    <row r="1666" spans="6:9">
      <c r="F1666"/>
      <c r="G1666"/>
      <c r="H1666"/>
      <c r="I1666"/>
    </row>
    <row r="1667" spans="6:9">
      <c r="F1667"/>
      <c r="G1667"/>
      <c r="H1667"/>
      <c r="I1667"/>
    </row>
    <row r="1668" spans="6:9">
      <c r="F1668"/>
      <c r="G1668"/>
      <c r="H1668"/>
      <c r="I1668"/>
    </row>
    <row r="1669" spans="6:9">
      <c r="F1669"/>
      <c r="G1669"/>
      <c r="H1669"/>
      <c r="I1669"/>
    </row>
    <row r="1670" spans="6:9">
      <c r="F1670"/>
      <c r="G1670"/>
      <c r="H1670"/>
      <c r="I1670"/>
    </row>
    <row r="1671" spans="6:9">
      <c r="F1671"/>
      <c r="G1671"/>
      <c r="H1671"/>
      <c r="I1671"/>
    </row>
    <row r="1672" spans="6:9">
      <c r="F1672"/>
      <c r="G1672"/>
      <c r="H1672"/>
      <c r="I1672"/>
    </row>
    <row r="1673" spans="6:9">
      <c r="F1673"/>
      <c r="G1673"/>
      <c r="H1673"/>
      <c r="I1673"/>
    </row>
    <row r="1674" spans="6:9">
      <c r="F1674"/>
      <c r="G1674"/>
      <c r="H1674"/>
      <c r="I1674"/>
    </row>
    <row r="1675" spans="6:9">
      <c r="F1675"/>
      <c r="G1675"/>
      <c r="H1675"/>
      <c r="I1675"/>
    </row>
    <row r="1676" spans="6:9">
      <c r="F1676"/>
      <c r="G1676"/>
      <c r="H1676"/>
      <c r="I1676"/>
    </row>
    <row r="1677" spans="6:9">
      <c r="F1677"/>
      <c r="G1677"/>
      <c r="H1677"/>
      <c r="I1677"/>
    </row>
    <row r="1678" spans="6:9">
      <c r="F1678"/>
      <c r="G1678"/>
      <c r="H1678"/>
      <c r="I1678"/>
    </row>
    <row r="1679" spans="6:9">
      <c r="F1679"/>
      <c r="G1679"/>
      <c r="H1679"/>
      <c r="I1679"/>
    </row>
    <row r="1680" spans="6:9">
      <c r="F1680"/>
      <c r="G1680"/>
      <c r="H1680"/>
      <c r="I1680"/>
    </row>
    <row r="1681" spans="6:9">
      <c r="F1681"/>
      <c r="G1681"/>
      <c r="H1681"/>
      <c r="I1681"/>
    </row>
    <row r="1682" spans="6:9">
      <c r="F1682"/>
      <c r="G1682"/>
      <c r="H1682"/>
      <c r="I1682"/>
    </row>
    <row r="1683" spans="6:9">
      <c r="F1683"/>
      <c r="G1683"/>
      <c r="H1683"/>
      <c r="I1683"/>
    </row>
    <row r="1684" spans="6:9">
      <c r="F1684"/>
      <c r="G1684"/>
      <c r="H1684"/>
      <c r="I1684"/>
    </row>
    <row r="1685" spans="6:9">
      <c r="F1685"/>
      <c r="G1685"/>
      <c r="H1685"/>
      <c r="I1685"/>
    </row>
    <row r="1686" spans="6:9">
      <c r="F1686"/>
      <c r="G1686"/>
      <c r="H1686"/>
      <c r="I1686"/>
    </row>
    <row r="1687" spans="6:9">
      <c r="F1687"/>
      <c r="G1687"/>
      <c r="H1687"/>
      <c r="I1687"/>
    </row>
    <row r="1688" spans="6:9">
      <c r="F1688"/>
      <c r="G1688"/>
      <c r="H1688"/>
      <c r="I1688"/>
    </row>
    <row r="1689" spans="6:9">
      <c r="F1689"/>
      <c r="G1689"/>
      <c r="H1689"/>
      <c r="I1689"/>
    </row>
    <row r="1690" spans="6:9">
      <c r="F1690"/>
      <c r="G1690"/>
      <c r="H1690"/>
      <c r="I1690"/>
    </row>
    <row r="1691" spans="6:9">
      <c r="F1691"/>
      <c r="G1691"/>
      <c r="H1691"/>
      <c r="I1691"/>
    </row>
    <row r="1692" spans="6:9">
      <c r="F1692"/>
      <c r="G1692"/>
      <c r="H1692"/>
      <c r="I1692"/>
    </row>
    <row r="1693" spans="6:9">
      <c r="F1693"/>
      <c r="G1693"/>
      <c r="H1693"/>
      <c r="I1693"/>
    </row>
    <row r="1694" spans="6:9">
      <c r="F1694"/>
      <c r="G1694"/>
      <c r="H1694"/>
      <c r="I1694"/>
    </row>
    <row r="1695" spans="6:9">
      <c r="F1695"/>
      <c r="G1695"/>
      <c r="H1695"/>
      <c r="I1695"/>
    </row>
    <row r="1696" spans="6:9">
      <c r="F1696"/>
      <c r="G1696"/>
      <c r="H1696"/>
      <c r="I1696"/>
    </row>
    <row r="1697" spans="6:9">
      <c r="F1697"/>
      <c r="G1697"/>
      <c r="H1697"/>
      <c r="I1697"/>
    </row>
    <row r="1698" spans="6:9">
      <c r="F1698"/>
      <c r="G1698"/>
      <c r="H1698"/>
      <c r="I1698"/>
    </row>
    <row r="1699" spans="6:9">
      <c r="F1699"/>
      <c r="G1699"/>
      <c r="H1699"/>
      <c r="I1699"/>
    </row>
    <row r="1700" spans="6:9">
      <c r="F1700"/>
      <c r="G1700"/>
      <c r="H1700"/>
      <c r="I1700"/>
    </row>
    <row r="1701" spans="6:9">
      <c r="F1701"/>
      <c r="G1701"/>
      <c r="H1701"/>
      <c r="I1701"/>
    </row>
    <row r="1702" spans="6:9">
      <c r="F1702"/>
      <c r="G1702"/>
      <c r="H1702"/>
      <c r="I1702"/>
    </row>
    <row r="1703" spans="6:9">
      <c r="F1703"/>
      <c r="G1703"/>
      <c r="H1703"/>
      <c r="I1703"/>
    </row>
    <row r="1704" spans="6:9">
      <c r="F1704"/>
      <c r="G1704"/>
      <c r="H1704"/>
      <c r="I1704"/>
    </row>
    <row r="1705" spans="6:9">
      <c r="F1705"/>
      <c r="G1705"/>
      <c r="H1705"/>
      <c r="I1705"/>
    </row>
    <row r="1706" spans="6:9">
      <c r="F1706"/>
      <c r="G1706"/>
      <c r="H1706"/>
      <c r="I1706"/>
    </row>
    <row r="1707" spans="6:9">
      <c r="F1707"/>
      <c r="G1707"/>
      <c r="H1707"/>
      <c r="I1707"/>
    </row>
    <row r="1708" spans="6:9">
      <c r="F1708"/>
      <c r="G1708"/>
      <c r="H1708"/>
      <c r="I1708"/>
    </row>
    <row r="1709" spans="6:9">
      <c r="F1709"/>
      <c r="G1709"/>
      <c r="H1709"/>
      <c r="I1709"/>
    </row>
    <row r="1710" spans="6:9">
      <c r="F1710"/>
      <c r="G1710"/>
      <c r="H1710"/>
      <c r="I1710"/>
    </row>
    <row r="1711" spans="6:9">
      <c r="F1711"/>
      <c r="G1711"/>
      <c r="H1711"/>
      <c r="I1711"/>
    </row>
    <row r="1712" spans="6:9">
      <c r="F1712"/>
      <c r="G1712"/>
      <c r="H1712"/>
      <c r="I1712"/>
    </row>
    <row r="1713" spans="6:9">
      <c r="F1713"/>
      <c r="G1713"/>
      <c r="H1713"/>
      <c r="I1713"/>
    </row>
    <row r="1714" spans="6:9">
      <c r="F1714"/>
      <c r="G1714"/>
      <c r="H1714"/>
      <c r="I1714"/>
    </row>
    <row r="1715" spans="6:9">
      <c r="F1715"/>
      <c r="G1715"/>
      <c r="H1715"/>
      <c r="I1715"/>
    </row>
    <row r="1716" spans="6:9">
      <c r="F1716"/>
      <c r="G1716"/>
      <c r="H1716"/>
      <c r="I1716"/>
    </row>
    <row r="1717" spans="6:9">
      <c r="F1717"/>
      <c r="G1717"/>
      <c r="H1717"/>
      <c r="I1717"/>
    </row>
    <row r="1718" spans="6:9">
      <c r="F1718"/>
      <c r="G1718"/>
      <c r="H1718"/>
      <c r="I1718"/>
    </row>
    <row r="1719" spans="6:9">
      <c r="F1719"/>
      <c r="G1719"/>
      <c r="H1719"/>
      <c r="I1719"/>
    </row>
    <row r="1720" spans="6:9">
      <c r="F1720"/>
      <c r="G1720"/>
      <c r="H1720"/>
      <c r="I1720"/>
    </row>
    <row r="1721" spans="6:9">
      <c r="F1721"/>
      <c r="G1721"/>
      <c r="H1721"/>
      <c r="I1721"/>
    </row>
    <row r="1722" spans="6:9">
      <c r="F1722"/>
      <c r="G1722"/>
      <c r="H1722"/>
      <c r="I1722"/>
    </row>
    <row r="1723" spans="6:9">
      <c r="F1723"/>
      <c r="G1723"/>
      <c r="H1723"/>
      <c r="I1723"/>
    </row>
    <row r="1724" spans="6:9">
      <c r="F1724"/>
      <c r="G1724"/>
      <c r="H1724"/>
      <c r="I1724"/>
    </row>
    <row r="1725" spans="6:9">
      <c r="F1725"/>
      <c r="G1725"/>
      <c r="H1725"/>
      <c r="I1725"/>
    </row>
    <row r="1726" spans="6:9">
      <c r="F1726"/>
      <c r="G1726"/>
      <c r="H1726"/>
      <c r="I1726"/>
    </row>
    <row r="1727" spans="6:9">
      <c r="F1727"/>
      <c r="G1727"/>
      <c r="H1727"/>
      <c r="I1727"/>
    </row>
    <row r="1728" spans="6:9">
      <c r="F1728"/>
      <c r="G1728"/>
      <c r="H1728"/>
      <c r="I1728"/>
    </row>
    <row r="1729" spans="6:9">
      <c r="F1729"/>
      <c r="G1729"/>
      <c r="H1729"/>
      <c r="I1729"/>
    </row>
    <row r="1730" spans="6:9">
      <c r="F1730"/>
      <c r="G1730"/>
      <c r="H1730"/>
      <c r="I1730"/>
    </row>
    <row r="1731" spans="6:9">
      <c r="F1731"/>
      <c r="G1731"/>
      <c r="H1731"/>
      <c r="I1731"/>
    </row>
    <row r="1732" spans="6:9">
      <c r="F1732"/>
      <c r="G1732"/>
      <c r="H1732"/>
      <c r="I1732"/>
    </row>
    <row r="1733" spans="6:9">
      <c r="F1733"/>
      <c r="G1733"/>
      <c r="H1733"/>
      <c r="I1733"/>
    </row>
    <row r="1734" spans="6:9">
      <c r="F1734"/>
      <c r="G1734"/>
      <c r="H1734"/>
      <c r="I1734"/>
    </row>
    <row r="1735" spans="6:9">
      <c r="F1735"/>
      <c r="G1735"/>
      <c r="H1735"/>
      <c r="I1735"/>
    </row>
    <row r="1736" spans="6:9">
      <c r="F1736"/>
      <c r="G1736"/>
      <c r="H1736"/>
      <c r="I1736"/>
    </row>
    <row r="1737" spans="6:9">
      <c r="F1737"/>
      <c r="G1737"/>
      <c r="H1737"/>
      <c r="I1737"/>
    </row>
    <row r="1738" spans="6:9">
      <c r="F1738"/>
      <c r="G1738"/>
      <c r="H1738"/>
      <c r="I1738"/>
    </row>
    <row r="1739" spans="6:9">
      <c r="F1739"/>
      <c r="G1739"/>
      <c r="H1739"/>
      <c r="I1739"/>
    </row>
    <row r="1740" spans="6:9">
      <c r="F1740"/>
      <c r="G1740"/>
      <c r="H1740"/>
      <c r="I1740"/>
    </row>
    <row r="1741" spans="6:9">
      <c r="F1741"/>
      <c r="G1741"/>
      <c r="H1741"/>
      <c r="I1741"/>
    </row>
    <row r="1742" spans="6:9">
      <c r="F1742"/>
      <c r="G1742"/>
      <c r="H1742"/>
      <c r="I1742"/>
    </row>
    <row r="1743" spans="6:9">
      <c r="F1743"/>
      <c r="G1743"/>
      <c r="H1743"/>
      <c r="I1743"/>
    </row>
    <row r="1744" spans="6:9">
      <c r="F1744"/>
      <c r="G1744"/>
      <c r="H1744"/>
      <c r="I1744"/>
    </row>
    <row r="1745" spans="6:9">
      <c r="F1745"/>
      <c r="G1745"/>
      <c r="H1745"/>
      <c r="I1745"/>
    </row>
    <row r="1746" spans="6:9">
      <c r="F1746"/>
      <c r="G1746"/>
      <c r="H1746"/>
      <c r="I1746"/>
    </row>
    <row r="1747" spans="6:9">
      <c r="F1747"/>
      <c r="G1747"/>
      <c r="H1747"/>
      <c r="I1747"/>
    </row>
    <row r="1748" spans="6:9">
      <c r="F1748"/>
      <c r="G1748"/>
      <c r="H1748"/>
      <c r="I1748"/>
    </row>
    <row r="1749" spans="6:9">
      <c r="F1749"/>
      <c r="G1749"/>
      <c r="H1749"/>
      <c r="I1749"/>
    </row>
    <row r="1750" spans="6:9">
      <c r="F1750"/>
      <c r="G1750"/>
      <c r="H1750"/>
      <c r="I1750"/>
    </row>
    <row r="1751" spans="6:9">
      <c r="F1751"/>
      <c r="G1751"/>
      <c r="H1751"/>
      <c r="I1751"/>
    </row>
    <row r="1752" spans="6:9">
      <c r="F1752"/>
      <c r="G1752"/>
      <c r="H1752"/>
      <c r="I1752"/>
    </row>
    <row r="1753" spans="6:9">
      <c r="F1753"/>
      <c r="G1753"/>
      <c r="H1753"/>
      <c r="I1753"/>
    </row>
    <row r="1754" spans="6:9">
      <c r="F1754"/>
      <c r="G1754"/>
      <c r="H1754"/>
      <c r="I1754"/>
    </row>
    <row r="1755" spans="6:9">
      <c r="F1755"/>
      <c r="G1755"/>
      <c r="H1755"/>
      <c r="I1755"/>
    </row>
    <row r="1756" spans="6:9">
      <c r="F1756"/>
      <c r="G1756"/>
      <c r="H1756"/>
      <c r="I1756"/>
    </row>
    <row r="1757" spans="6:9">
      <c r="F1757"/>
      <c r="G1757"/>
      <c r="H1757"/>
      <c r="I1757"/>
    </row>
    <row r="1758" spans="6:9">
      <c r="F1758"/>
      <c r="G1758"/>
      <c r="H1758"/>
      <c r="I1758"/>
    </row>
    <row r="1759" spans="6:9">
      <c r="F1759"/>
      <c r="G1759"/>
      <c r="H1759"/>
      <c r="I1759"/>
    </row>
    <row r="1760" spans="6:9">
      <c r="F1760"/>
      <c r="G1760"/>
      <c r="H1760"/>
      <c r="I1760"/>
    </row>
    <row r="1761" spans="6:9">
      <c r="F1761"/>
      <c r="G1761"/>
      <c r="H1761"/>
      <c r="I1761"/>
    </row>
    <row r="1762" spans="6:9">
      <c r="F1762"/>
      <c r="G1762"/>
      <c r="H1762"/>
      <c r="I1762"/>
    </row>
    <row r="1763" spans="6:9">
      <c r="F1763"/>
      <c r="G1763"/>
      <c r="H1763"/>
      <c r="I1763"/>
    </row>
    <row r="1764" spans="6:9">
      <c r="F1764"/>
      <c r="G1764"/>
      <c r="H1764"/>
      <c r="I1764"/>
    </row>
    <row r="1765" spans="6:9">
      <c r="F1765"/>
      <c r="G1765"/>
      <c r="H1765"/>
      <c r="I1765"/>
    </row>
    <row r="1766" spans="6:9">
      <c r="F1766"/>
      <c r="G1766"/>
      <c r="H1766"/>
      <c r="I1766"/>
    </row>
    <row r="1767" spans="6:9">
      <c r="F1767"/>
      <c r="G1767"/>
      <c r="H1767"/>
      <c r="I1767"/>
    </row>
    <row r="1768" spans="6:9">
      <c r="F1768"/>
      <c r="G1768"/>
      <c r="H1768"/>
      <c r="I1768"/>
    </row>
    <row r="1769" spans="6:9">
      <c r="F1769"/>
      <c r="G1769"/>
      <c r="H1769"/>
      <c r="I1769"/>
    </row>
    <row r="1770" spans="6:9">
      <c r="F1770"/>
      <c r="G1770"/>
      <c r="H1770"/>
      <c r="I1770"/>
    </row>
    <row r="1771" spans="6:9">
      <c r="F1771"/>
      <c r="G1771"/>
      <c r="H1771"/>
      <c r="I1771"/>
    </row>
    <row r="1772" spans="6:9">
      <c r="F1772"/>
      <c r="G1772"/>
      <c r="H1772"/>
      <c r="I1772"/>
    </row>
    <row r="1773" spans="6:9">
      <c r="F1773"/>
      <c r="G1773"/>
      <c r="H1773"/>
      <c r="I1773"/>
    </row>
    <row r="1774" spans="6:9">
      <c r="F1774"/>
      <c r="G1774"/>
      <c r="H1774"/>
      <c r="I1774"/>
    </row>
    <row r="1775" spans="6:9">
      <c r="F1775"/>
      <c r="G1775"/>
      <c r="H1775"/>
      <c r="I1775"/>
    </row>
    <row r="1776" spans="6:9">
      <c r="F1776"/>
      <c r="G1776"/>
      <c r="H1776"/>
      <c r="I1776"/>
    </row>
    <row r="1777" spans="6:9">
      <c r="F1777"/>
      <c r="G1777"/>
      <c r="H1777"/>
      <c r="I1777"/>
    </row>
    <row r="1778" spans="6:9">
      <c r="F1778"/>
      <c r="G1778"/>
      <c r="H1778"/>
      <c r="I1778"/>
    </row>
    <row r="1779" spans="6:9">
      <c r="F1779"/>
      <c r="G1779"/>
      <c r="H1779"/>
      <c r="I1779"/>
    </row>
    <row r="1780" spans="6:9">
      <c r="F1780"/>
      <c r="G1780"/>
      <c r="H1780"/>
      <c r="I1780"/>
    </row>
    <row r="1781" spans="6:9">
      <c r="F1781"/>
      <c r="G1781"/>
      <c r="H1781"/>
      <c r="I1781"/>
    </row>
    <row r="1782" spans="6:9">
      <c r="F1782"/>
      <c r="G1782"/>
      <c r="H1782"/>
      <c r="I1782"/>
    </row>
    <row r="1783" spans="6:9">
      <c r="F1783"/>
      <c r="G1783"/>
      <c r="H1783"/>
      <c r="I1783"/>
    </row>
    <row r="1784" spans="6:9">
      <c r="F1784"/>
      <c r="G1784"/>
      <c r="H1784"/>
      <c r="I1784"/>
    </row>
    <row r="1785" spans="6:9">
      <c r="F1785"/>
      <c r="G1785"/>
      <c r="H1785"/>
      <c r="I1785"/>
    </row>
    <row r="1786" spans="6:9">
      <c r="F1786"/>
      <c r="G1786"/>
      <c r="H1786"/>
      <c r="I1786"/>
    </row>
    <row r="1787" spans="6:9">
      <c r="F1787"/>
      <c r="G1787"/>
      <c r="H1787"/>
      <c r="I1787"/>
    </row>
    <row r="1788" spans="6:9">
      <c r="F1788"/>
      <c r="G1788"/>
      <c r="H1788"/>
      <c r="I1788"/>
    </row>
    <row r="1789" spans="6:9">
      <c r="F1789"/>
      <c r="G1789"/>
      <c r="H1789"/>
      <c r="I1789"/>
    </row>
    <row r="1790" spans="6:9">
      <c r="F1790"/>
      <c r="G1790"/>
      <c r="H1790"/>
      <c r="I1790"/>
    </row>
    <row r="1791" spans="6:9">
      <c r="F1791"/>
      <c r="G1791"/>
      <c r="H1791"/>
      <c r="I1791"/>
    </row>
    <row r="1792" spans="6:9">
      <c r="F1792"/>
      <c r="G1792"/>
      <c r="H1792"/>
      <c r="I1792"/>
    </row>
    <row r="1793" spans="6:9">
      <c r="F1793"/>
      <c r="G1793"/>
      <c r="H1793"/>
      <c r="I1793"/>
    </row>
    <row r="1794" spans="6:9">
      <c r="F1794"/>
      <c r="G1794"/>
      <c r="H1794"/>
      <c r="I1794"/>
    </row>
    <row r="1795" spans="6:9">
      <c r="F1795"/>
      <c r="G1795"/>
      <c r="H1795"/>
      <c r="I1795"/>
    </row>
    <row r="1796" spans="6:9">
      <c r="F1796"/>
      <c r="G1796"/>
      <c r="H1796"/>
      <c r="I1796"/>
    </row>
    <row r="1797" spans="6:9">
      <c r="F1797"/>
      <c r="G1797"/>
      <c r="H1797"/>
      <c r="I1797"/>
    </row>
    <row r="1798" spans="6:9">
      <c r="F1798"/>
      <c r="G1798"/>
      <c r="H1798"/>
      <c r="I1798"/>
    </row>
    <row r="1799" spans="6:9">
      <c r="F1799"/>
      <c r="G1799"/>
      <c r="H1799"/>
      <c r="I1799"/>
    </row>
    <row r="1800" spans="6:9">
      <c r="F1800"/>
      <c r="G1800"/>
      <c r="H1800"/>
      <c r="I1800"/>
    </row>
    <row r="1801" spans="6:9">
      <c r="F1801"/>
      <c r="G1801"/>
      <c r="H1801"/>
      <c r="I1801"/>
    </row>
    <row r="1802" spans="6:9">
      <c r="F1802"/>
      <c r="G1802"/>
      <c r="H1802"/>
      <c r="I1802"/>
    </row>
    <row r="1803" spans="6:9">
      <c r="F1803"/>
      <c r="G1803"/>
      <c r="H1803"/>
      <c r="I1803"/>
    </row>
    <row r="1804" spans="6:9">
      <c r="F1804"/>
      <c r="G1804"/>
      <c r="H1804"/>
      <c r="I1804"/>
    </row>
    <row r="1805" spans="6:9">
      <c r="F1805"/>
      <c r="G1805"/>
      <c r="H1805"/>
      <c r="I1805"/>
    </row>
    <row r="1806" spans="6:9">
      <c r="F1806"/>
      <c r="G1806"/>
      <c r="H1806"/>
      <c r="I1806"/>
    </row>
    <row r="1807" spans="6:9">
      <c r="F1807"/>
      <c r="G1807"/>
      <c r="H1807"/>
      <c r="I1807"/>
    </row>
    <row r="1808" spans="6:9">
      <c r="F1808"/>
      <c r="G1808"/>
      <c r="H1808"/>
      <c r="I1808"/>
    </row>
    <row r="1809" spans="6:9">
      <c r="F1809"/>
      <c r="G1809"/>
      <c r="H1809"/>
      <c r="I1809"/>
    </row>
    <row r="1810" spans="6:9">
      <c r="F1810"/>
      <c r="G1810"/>
      <c r="H1810"/>
      <c r="I1810"/>
    </row>
    <row r="1811" spans="6:9">
      <c r="F1811"/>
      <c r="G1811"/>
      <c r="H1811"/>
      <c r="I1811"/>
    </row>
    <row r="1812" spans="6:9">
      <c r="F1812"/>
      <c r="G1812"/>
      <c r="H1812"/>
      <c r="I1812"/>
    </row>
    <row r="1813" spans="6:9">
      <c r="F1813"/>
      <c r="G1813"/>
      <c r="H1813"/>
      <c r="I1813"/>
    </row>
    <row r="1814" spans="6:9">
      <c r="F1814"/>
      <c r="G1814"/>
      <c r="H1814"/>
      <c r="I1814"/>
    </row>
    <row r="1815" spans="6:9">
      <c r="F1815"/>
      <c r="G1815"/>
      <c r="H1815"/>
      <c r="I1815"/>
    </row>
    <row r="1816" spans="6:9">
      <c r="F1816"/>
      <c r="G1816"/>
      <c r="H1816"/>
      <c r="I1816"/>
    </row>
    <row r="1817" spans="6:9">
      <c r="F1817"/>
      <c r="G1817"/>
      <c r="H1817"/>
      <c r="I1817"/>
    </row>
    <row r="1818" spans="6:9">
      <c r="F1818"/>
      <c r="G1818"/>
      <c r="H1818"/>
      <c r="I1818"/>
    </row>
    <row r="1819" spans="6:9">
      <c r="F1819"/>
      <c r="G1819"/>
      <c r="H1819"/>
      <c r="I1819"/>
    </row>
    <row r="1820" spans="6:9">
      <c r="F1820"/>
      <c r="G1820"/>
      <c r="H1820"/>
      <c r="I1820"/>
    </row>
    <row r="1821" spans="6:9">
      <c r="F1821"/>
      <c r="G1821"/>
      <c r="H1821"/>
      <c r="I1821"/>
    </row>
    <row r="1822" spans="6:9">
      <c r="F1822"/>
      <c r="G1822"/>
      <c r="H1822"/>
      <c r="I1822"/>
    </row>
    <row r="1823" spans="6:9">
      <c r="F1823"/>
      <c r="G1823"/>
      <c r="H1823"/>
      <c r="I1823"/>
    </row>
    <row r="1824" spans="6:9">
      <c r="F1824"/>
      <c r="G1824"/>
      <c r="H1824"/>
      <c r="I1824"/>
    </row>
    <row r="1825" spans="6:9">
      <c r="F1825"/>
      <c r="G1825"/>
      <c r="H1825"/>
      <c r="I1825"/>
    </row>
    <row r="1826" spans="6:9">
      <c r="F1826"/>
      <c r="G1826"/>
      <c r="H1826"/>
      <c r="I1826"/>
    </row>
    <row r="1827" spans="6:9">
      <c r="F1827"/>
      <c r="G1827"/>
      <c r="H1827"/>
      <c r="I1827"/>
    </row>
    <row r="1828" spans="6:9">
      <c r="F1828"/>
      <c r="G1828"/>
      <c r="H1828"/>
      <c r="I1828"/>
    </row>
    <row r="1829" spans="6:9">
      <c r="F1829"/>
      <c r="G1829"/>
      <c r="H1829"/>
      <c r="I1829"/>
    </row>
    <row r="1830" spans="6:9">
      <c r="F1830"/>
      <c r="G1830"/>
      <c r="H1830"/>
      <c r="I1830"/>
    </row>
    <row r="1831" spans="6:9">
      <c r="F1831"/>
      <c r="G1831"/>
      <c r="H1831"/>
      <c r="I1831"/>
    </row>
    <row r="1832" spans="6:9">
      <c r="F1832"/>
      <c r="G1832"/>
      <c r="H1832"/>
      <c r="I1832"/>
    </row>
    <row r="1833" spans="6:9">
      <c r="F1833"/>
      <c r="G1833"/>
      <c r="H1833"/>
      <c r="I1833"/>
    </row>
    <row r="1834" spans="6:9">
      <c r="F1834"/>
      <c r="G1834"/>
      <c r="H1834"/>
      <c r="I1834"/>
    </row>
    <row r="1835" spans="6:9">
      <c r="F1835"/>
      <c r="G1835"/>
      <c r="H1835"/>
      <c r="I1835"/>
    </row>
    <row r="1836" spans="6:9">
      <c r="F1836"/>
      <c r="G1836"/>
      <c r="H1836"/>
      <c r="I1836"/>
    </row>
    <row r="1837" spans="6:9">
      <c r="F1837"/>
      <c r="G1837"/>
      <c r="H1837"/>
      <c r="I1837"/>
    </row>
    <row r="1838" spans="6:9">
      <c r="F1838"/>
      <c r="G1838"/>
      <c r="H1838"/>
      <c r="I1838"/>
    </row>
    <row r="1839" spans="6:9">
      <c r="F1839"/>
      <c r="G1839"/>
      <c r="H1839"/>
      <c r="I1839"/>
    </row>
    <row r="1840" spans="6:9">
      <c r="F1840"/>
      <c r="G1840"/>
      <c r="H1840"/>
      <c r="I1840"/>
    </row>
    <row r="1841" spans="6:9">
      <c r="F1841"/>
      <c r="G1841"/>
      <c r="H1841"/>
      <c r="I1841"/>
    </row>
    <row r="1842" spans="6:9">
      <c r="F1842"/>
      <c r="G1842"/>
      <c r="H1842"/>
      <c r="I1842"/>
    </row>
    <row r="1843" spans="6:9">
      <c r="F1843"/>
      <c r="G1843"/>
      <c r="H1843"/>
      <c r="I1843"/>
    </row>
    <row r="1844" spans="6:9">
      <c r="F1844"/>
      <c r="G1844"/>
      <c r="H1844"/>
      <c r="I1844"/>
    </row>
    <row r="1845" spans="6:9">
      <c r="F1845"/>
      <c r="G1845"/>
      <c r="H1845"/>
      <c r="I1845"/>
    </row>
    <row r="1846" spans="6:9">
      <c r="F1846"/>
      <c r="G1846"/>
      <c r="H1846"/>
      <c r="I1846"/>
    </row>
    <row r="1847" spans="6:9">
      <c r="F1847"/>
      <c r="G1847"/>
      <c r="H1847"/>
      <c r="I1847"/>
    </row>
    <row r="1848" spans="6:9">
      <c r="F1848"/>
      <c r="G1848"/>
      <c r="H1848"/>
      <c r="I1848"/>
    </row>
    <row r="1849" spans="6:9">
      <c r="F1849"/>
      <c r="G1849"/>
      <c r="H1849"/>
      <c r="I1849"/>
    </row>
    <row r="1850" spans="6:9">
      <c r="F1850"/>
      <c r="G1850"/>
      <c r="H1850"/>
      <c r="I1850"/>
    </row>
    <row r="1851" spans="6:9">
      <c r="F1851"/>
      <c r="G1851"/>
      <c r="H1851"/>
      <c r="I1851"/>
    </row>
    <row r="1852" spans="6:9">
      <c r="F1852"/>
      <c r="G1852"/>
      <c r="H1852"/>
      <c r="I1852"/>
    </row>
    <row r="1853" spans="6:9">
      <c r="F1853"/>
      <c r="G1853"/>
      <c r="H1853"/>
      <c r="I1853"/>
    </row>
    <row r="1854" spans="6:9">
      <c r="F1854"/>
      <c r="G1854"/>
      <c r="H1854"/>
      <c r="I1854"/>
    </row>
    <row r="1855" spans="6:9">
      <c r="F1855"/>
      <c r="G1855"/>
      <c r="H1855"/>
      <c r="I1855"/>
    </row>
    <row r="1856" spans="6:9">
      <c r="F1856"/>
      <c r="G1856"/>
      <c r="H1856"/>
      <c r="I1856"/>
    </row>
    <row r="1857" spans="6:9">
      <c r="F1857"/>
      <c r="G1857"/>
      <c r="H1857"/>
      <c r="I1857"/>
    </row>
    <row r="1858" spans="6:9">
      <c r="F1858"/>
      <c r="G1858"/>
      <c r="H1858"/>
      <c r="I1858"/>
    </row>
    <row r="1859" spans="6:9">
      <c r="F1859"/>
      <c r="G1859"/>
      <c r="H1859"/>
      <c r="I1859"/>
    </row>
    <row r="1860" spans="6:9">
      <c r="F1860"/>
      <c r="G1860"/>
      <c r="H1860"/>
      <c r="I1860"/>
    </row>
    <row r="1861" spans="6:9">
      <c r="F1861"/>
      <c r="G1861"/>
      <c r="H1861"/>
      <c r="I1861"/>
    </row>
    <row r="1862" spans="6:9">
      <c r="F1862"/>
      <c r="G1862"/>
      <c r="H1862"/>
      <c r="I1862"/>
    </row>
    <row r="1863" spans="6:9">
      <c r="F1863"/>
      <c r="G1863"/>
      <c r="H1863"/>
      <c r="I1863"/>
    </row>
    <row r="1864" spans="6:9">
      <c r="F1864"/>
      <c r="G1864"/>
      <c r="H1864"/>
      <c r="I1864"/>
    </row>
    <row r="1865" spans="6:9">
      <c r="F1865"/>
      <c r="G1865"/>
      <c r="H1865"/>
      <c r="I1865"/>
    </row>
    <row r="1866" spans="6:9">
      <c r="F1866"/>
      <c r="G1866"/>
      <c r="H1866"/>
      <c r="I1866"/>
    </row>
    <row r="1867" spans="6:9">
      <c r="F1867"/>
      <c r="G1867"/>
      <c r="H1867"/>
      <c r="I1867"/>
    </row>
    <row r="1868" spans="6:9">
      <c r="F1868"/>
      <c r="G1868"/>
      <c r="H1868"/>
      <c r="I1868"/>
    </row>
    <row r="1869" spans="6:9">
      <c r="F1869"/>
      <c r="G1869"/>
      <c r="H1869"/>
      <c r="I1869"/>
    </row>
    <row r="1870" spans="6:9">
      <c r="F1870"/>
      <c r="G1870"/>
      <c r="H1870"/>
      <c r="I1870"/>
    </row>
    <row r="1871" spans="6:9">
      <c r="F1871"/>
      <c r="G1871"/>
      <c r="H1871"/>
      <c r="I1871"/>
    </row>
    <row r="1872" spans="6:9">
      <c r="F1872"/>
      <c r="G1872"/>
      <c r="H1872"/>
      <c r="I1872"/>
    </row>
    <row r="1873" spans="6:9">
      <c r="F1873"/>
      <c r="G1873"/>
      <c r="H1873"/>
      <c r="I1873"/>
    </row>
    <row r="1874" spans="6:9">
      <c r="F1874"/>
      <c r="G1874"/>
      <c r="H1874"/>
      <c r="I1874"/>
    </row>
    <row r="1875" spans="6:9">
      <c r="F1875"/>
      <c r="G1875"/>
      <c r="H1875"/>
      <c r="I1875"/>
    </row>
    <row r="1876" spans="6:9">
      <c r="F1876"/>
      <c r="G1876"/>
      <c r="H1876"/>
      <c r="I1876"/>
    </row>
    <row r="1877" spans="6:9">
      <c r="F1877"/>
      <c r="G1877"/>
      <c r="H1877"/>
      <c r="I1877"/>
    </row>
    <row r="1878" spans="6:9">
      <c r="F1878"/>
      <c r="G1878"/>
      <c r="H1878"/>
      <c r="I1878"/>
    </row>
    <row r="1879" spans="6:9">
      <c r="F1879"/>
      <c r="G1879"/>
      <c r="H1879"/>
      <c r="I1879"/>
    </row>
    <row r="1880" spans="6:9">
      <c r="F1880"/>
      <c r="G1880"/>
      <c r="H1880"/>
      <c r="I1880"/>
    </row>
    <row r="1881" spans="6:9">
      <c r="F1881"/>
      <c r="G1881"/>
      <c r="H1881"/>
      <c r="I1881"/>
    </row>
    <row r="1882" spans="6:9">
      <c r="F1882"/>
      <c r="G1882"/>
      <c r="H1882"/>
      <c r="I1882"/>
    </row>
    <row r="1883" spans="6:9">
      <c r="F1883"/>
      <c r="G1883"/>
      <c r="H1883"/>
      <c r="I1883"/>
    </row>
    <row r="1884" spans="6:9">
      <c r="F1884"/>
      <c r="G1884"/>
      <c r="H1884"/>
      <c r="I1884"/>
    </row>
    <row r="1885" spans="6:9">
      <c r="F1885"/>
      <c r="G1885"/>
      <c r="H1885"/>
      <c r="I1885"/>
    </row>
    <row r="1886" spans="6:9">
      <c r="F1886"/>
      <c r="G1886"/>
      <c r="H1886"/>
      <c r="I1886"/>
    </row>
    <row r="1887" spans="6:9">
      <c r="F1887"/>
      <c r="G1887"/>
      <c r="H1887"/>
      <c r="I1887"/>
    </row>
    <row r="1888" spans="6:9">
      <c r="F1888"/>
      <c r="G1888"/>
      <c r="H1888"/>
      <c r="I1888"/>
    </row>
    <row r="1889" spans="6:9">
      <c r="F1889"/>
      <c r="G1889"/>
      <c r="H1889"/>
      <c r="I1889"/>
    </row>
    <row r="1890" spans="6:9">
      <c r="F1890"/>
      <c r="G1890"/>
      <c r="H1890"/>
      <c r="I1890"/>
    </row>
    <row r="1891" spans="6:9">
      <c r="F1891"/>
      <c r="G1891"/>
      <c r="H1891"/>
      <c r="I1891"/>
    </row>
    <row r="1892" spans="6:9">
      <c r="F1892"/>
      <c r="G1892"/>
      <c r="H1892"/>
      <c r="I1892"/>
    </row>
    <row r="1893" spans="6:9">
      <c r="F1893"/>
      <c r="G1893"/>
      <c r="H1893"/>
      <c r="I1893"/>
    </row>
    <row r="1894" spans="6:9">
      <c r="F1894"/>
      <c r="G1894"/>
      <c r="H1894"/>
      <c r="I1894"/>
    </row>
    <row r="1895" spans="6:9">
      <c r="F1895"/>
      <c r="G1895"/>
      <c r="H1895"/>
      <c r="I1895"/>
    </row>
    <row r="1896" spans="6:9">
      <c r="F1896"/>
      <c r="G1896"/>
      <c r="H1896"/>
      <c r="I1896"/>
    </row>
    <row r="1897" spans="6:9">
      <c r="F1897"/>
      <c r="G1897"/>
      <c r="H1897"/>
      <c r="I1897"/>
    </row>
    <row r="1898" spans="6:9">
      <c r="F1898"/>
      <c r="G1898"/>
      <c r="H1898"/>
      <c r="I1898"/>
    </row>
    <row r="1899" spans="6:9">
      <c r="F1899"/>
      <c r="G1899"/>
      <c r="H1899"/>
      <c r="I1899"/>
    </row>
    <row r="1900" spans="6:9">
      <c r="F1900"/>
      <c r="G1900"/>
      <c r="H1900"/>
      <c r="I1900"/>
    </row>
    <row r="1901" spans="6:9">
      <c r="F1901"/>
      <c r="G1901"/>
      <c r="H1901"/>
      <c r="I1901"/>
    </row>
    <row r="1902" spans="6:9">
      <c r="F1902"/>
      <c r="G1902"/>
      <c r="H1902"/>
      <c r="I1902"/>
    </row>
    <row r="1903" spans="6:9">
      <c r="F1903"/>
      <c r="G1903"/>
      <c r="H1903"/>
      <c r="I1903"/>
    </row>
    <row r="1904" spans="6:9">
      <c r="F1904"/>
      <c r="G1904"/>
      <c r="H1904"/>
      <c r="I1904"/>
    </row>
    <row r="1905" spans="6:9">
      <c r="F1905"/>
      <c r="G1905"/>
      <c r="H1905"/>
      <c r="I1905"/>
    </row>
    <row r="1906" spans="6:9">
      <c r="F1906"/>
      <c r="G1906"/>
      <c r="H1906"/>
      <c r="I1906"/>
    </row>
    <row r="1907" spans="6:9">
      <c r="F1907"/>
      <c r="G1907"/>
      <c r="H1907"/>
      <c r="I1907"/>
    </row>
    <row r="1908" spans="6:9">
      <c r="F1908"/>
      <c r="G1908"/>
      <c r="H1908"/>
      <c r="I1908"/>
    </row>
    <row r="1909" spans="6:9">
      <c r="F1909"/>
      <c r="G1909"/>
      <c r="H1909"/>
      <c r="I1909"/>
    </row>
    <row r="1910" spans="6:9">
      <c r="F1910"/>
      <c r="G1910"/>
      <c r="H1910"/>
      <c r="I1910"/>
    </row>
    <row r="1911" spans="6:9">
      <c r="F1911"/>
      <c r="G1911"/>
      <c r="H1911"/>
      <c r="I1911"/>
    </row>
    <row r="1912" spans="6:9">
      <c r="F1912"/>
      <c r="G1912"/>
      <c r="H1912"/>
      <c r="I1912"/>
    </row>
    <row r="1913" spans="6:9">
      <c r="F1913"/>
      <c r="G1913"/>
      <c r="H1913"/>
      <c r="I1913"/>
    </row>
    <row r="1914" spans="6:9">
      <c r="F1914"/>
      <c r="G1914"/>
      <c r="H1914"/>
      <c r="I1914"/>
    </row>
    <row r="1915" spans="6:9">
      <c r="F1915"/>
      <c r="G1915"/>
      <c r="H1915"/>
      <c r="I1915"/>
    </row>
    <row r="1916" spans="6:9">
      <c r="F1916"/>
      <c r="G1916"/>
      <c r="H1916"/>
      <c r="I1916"/>
    </row>
    <row r="1917" spans="6:9">
      <c r="F1917"/>
      <c r="G1917"/>
      <c r="H1917"/>
      <c r="I1917"/>
    </row>
    <row r="1918" spans="6:9">
      <c r="F1918"/>
      <c r="G1918"/>
      <c r="H1918"/>
      <c r="I1918"/>
    </row>
    <row r="1919" spans="6:9">
      <c r="F1919"/>
      <c r="G1919"/>
      <c r="H1919"/>
      <c r="I1919"/>
    </row>
    <row r="1920" spans="6:9">
      <c r="F1920"/>
      <c r="G1920"/>
      <c r="H1920"/>
      <c r="I1920"/>
    </row>
    <row r="1921" spans="6:9">
      <c r="F1921"/>
      <c r="G1921"/>
      <c r="H1921"/>
      <c r="I1921"/>
    </row>
    <row r="1922" spans="6:9">
      <c r="F1922"/>
      <c r="G1922"/>
      <c r="H1922"/>
      <c r="I1922"/>
    </row>
    <row r="1923" spans="6:9">
      <c r="F1923"/>
      <c r="G1923"/>
      <c r="H1923"/>
      <c r="I1923"/>
    </row>
    <row r="1924" spans="6:9">
      <c r="F1924"/>
      <c r="G1924"/>
      <c r="H1924"/>
      <c r="I1924"/>
    </row>
    <row r="1925" spans="6:9">
      <c r="F1925"/>
      <c r="G1925"/>
      <c r="H1925"/>
      <c r="I1925"/>
    </row>
    <row r="1926" spans="6:9">
      <c r="F1926"/>
      <c r="G1926"/>
      <c r="H1926"/>
      <c r="I1926"/>
    </row>
    <row r="1927" spans="6:9">
      <c r="F1927"/>
      <c r="G1927"/>
      <c r="H1927"/>
      <c r="I1927"/>
    </row>
    <row r="1928" spans="6:9">
      <c r="F1928"/>
      <c r="G1928"/>
      <c r="H1928"/>
      <c r="I1928"/>
    </row>
    <row r="1929" spans="6:9">
      <c r="F1929"/>
      <c r="G1929"/>
      <c r="H1929"/>
      <c r="I1929"/>
    </row>
    <row r="1930" spans="6:9">
      <c r="F1930"/>
      <c r="G1930"/>
      <c r="H1930"/>
      <c r="I1930"/>
    </row>
    <row r="1931" spans="6:9">
      <c r="F1931"/>
      <c r="G1931"/>
      <c r="H1931"/>
      <c r="I1931"/>
    </row>
    <row r="1932" spans="6:9">
      <c r="F1932"/>
      <c r="G1932"/>
      <c r="H1932"/>
      <c r="I1932"/>
    </row>
    <row r="1933" spans="6:9">
      <c r="F1933"/>
      <c r="G1933"/>
      <c r="H1933"/>
      <c r="I1933"/>
    </row>
    <row r="1934" spans="6:9">
      <c r="F1934"/>
      <c r="G1934"/>
      <c r="H1934"/>
      <c r="I1934"/>
    </row>
    <row r="1935" spans="6:9">
      <c r="F1935"/>
      <c r="G1935"/>
      <c r="H1935"/>
      <c r="I1935"/>
    </row>
    <row r="1936" spans="6:9">
      <c r="F1936"/>
      <c r="G1936"/>
      <c r="H1936"/>
      <c r="I1936"/>
    </row>
    <row r="1937" spans="6:9">
      <c r="F1937"/>
      <c r="G1937"/>
      <c r="H1937"/>
      <c r="I1937"/>
    </row>
    <row r="1938" spans="6:9">
      <c r="F1938"/>
      <c r="G1938"/>
      <c r="H1938"/>
      <c r="I1938"/>
    </row>
    <row r="1939" spans="6:9">
      <c r="F1939"/>
      <c r="G1939"/>
      <c r="H1939"/>
      <c r="I1939"/>
    </row>
    <row r="1940" spans="6:9">
      <c r="F1940"/>
      <c r="G1940"/>
      <c r="H1940"/>
      <c r="I1940"/>
    </row>
    <row r="1941" spans="6:9">
      <c r="F1941"/>
      <c r="G1941"/>
      <c r="H1941"/>
      <c r="I1941"/>
    </row>
    <row r="1942" spans="6:9">
      <c r="F1942"/>
      <c r="G1942"/>
      <c r="H1942"/>
      <c r="I1942"/>
    </row>
    <row r="1943" spans="6:9">
      <c r="F1943"/>
      <c r="G1943"/>
      <c r="H1943"/>
      <c r="I1943"/>
    </row>
    <row r="1944" spans="6:9">
      <c r="F1944"/>
      <c r="G1944"/>
      <c r="H1944"/>
      <c r="I1944"/>
    </row>
    <row r="1945" spans="6:9">
      <c r="F1945"/>
      <c r="G1945"/>
      <c r="H1945"/>
      <c r="I1945"/>
    </row>
    <row r="1946" spans="6:9">
      <c r="F1946"/>
      <c r="G1946"/>
      <c r="H1946"/>
      <c r="I1946"/>
    </row>
    <row r="1947" spans="6:9">
      <c r="F1947"/>
      <c r="G1947"/>
      <c r="H1947"/>
      <c r="I1947"/>
    </row>
    <row r="1948" spans="6:9">
      <c r="F1948"/>
      <c r="G1948"/>
      <c r="H1948"/>
      <c r="I1948"/>
    </row>
    <row r="1949" spans="6:9">
      <c r="F1949"/>
      <c r="G1949"/>
      <c r="H1949"/>
      <c r="I1949"/>
    </row>
    <row r="1950" spans="6:9">
      <c r="F1950"/>
      <c r="G1950"/>
      <c r="H1950"/>
      <c r="I1950"/>
    </row>
    <row r="1951" spans="6:9">
      <c r="F1951"/>
      <c r="G1951"/>
      <c r="H1951"/>
      <c r="I1951"/>
    </row>
    <row r="1952" spans="6:9">
      <c r="F1952"/>
      <c r="G1952"/>
      <c r="H1952"/>
      <c r="I1952"/>
    </row>
    <row r="1953" spans="6:9">
      <c r="F1953"/>
      <c r="G1953"/>
      <c r="H1953"/>
      <c r="I1953"/>
    </row>
    <row r="1954" spans="6:9">
      <c r="F1954"/>
      <c r="G1954"/>
      <c r="H1954"/>
      <c r="I1954"/>
    </row>
    <row r="1955" spans="6:9">
      <c r="F1955"/>
      <c r="G1955"/>
      <c r="H1955"/>
      <c r="I1955"/>
    </row>
    <row r="1956" spans="6:9">
      <c r="F1956"/>
      <c r="G1956"/>
      <c r="H1956"/>
      <c r="I1956"/>
    </row>
    <row r="1957" spans="6:9">
      <c r="F1957"/>
      <c r="G1957"/>
      <c r="H1957"/>
      <c r="I1957"/>
    </row>
    <row r="1958" spans="6:9">
      <c r="F1958"/>
      <c r="G1958"/>
      <c r="H1958"/>
      <c r="I1958"/>
    </row>
    <row r="1959" spans="6:9">
      <c r="F1959"/>
      <c r="G1959"/>
      <c r="H1959"/>
      <c r="I1959"/>
    </row>
    <row r="1960" spans="6:9">
      <c r="F1960"/>
      <c r="G1960"/>
      <c r="H1960"/>
      <c r="I1960"/>
    </row>
    <row r="1961" spans="6:9">
      <c r="F1961"/>
      <c r="G1961"/>
      <c r="H1961"/>
      <c r="I1961"/>
    </row>
    <row r="1962" spans="6:9">
      <c r="F1962"/>
      <c r="G1962"/>
      <c r="H1962"/>
      <c r="I1962"/>
    </row>
    <row r="1963" spans="6:9">
      <c r="F1963"/>
      <c r="G1963"/>
      <c r="H1963"/>
      <c r="I1963"/>
    </row>
    <row r="1964" spans="6:9">
      <c r="F1964"/>
      <c r="G1964"/>
      <c r="H1964"/>
      <c r="I1964"/>
    </row>
    <row r="1965" spans="6:9">
      <c r="F1965"/>
      <c r="G1965"/>
      <c r="H1965"/>
      <c r="I1965"/>
    </row>
    <row r="1966" spans="6:9">
      <c r="F1966"/>
      <c r="G1966"/>
      <c r="H1966"/>
      <c r="I1966"/>
    </row>
    <row r="1967" spans="6:9">
      <c r="F1967"/>
      <c r="G1967"/>
      <c r="H1967"/>
      <c r="I1967"/>
    </row>
    <row r="1968" spans="6:9">
      <c r="F1968"/>
      <c r="G1968"/>
      <c r="H1968"/>
      <c r="I1968"/>
    </row>
    <row r="1969" spans="6:9">
      <c r="F1969"/>
      <c r="G1969"/>
      <c r="H1969"/>
      <c r="I1969"/>
    </row>
    <row r="1970" spans="6:9">
      <c r="F1970"/>
      <c r="G1970"/>
      <c r="H1970"/>
      <c r="I1970"/>
    </row>
    <row r="1971" spans="6:9">
      <c r="F1971"/>
      <c r="G1971"/>
      <c r="H1971"/>
      <c r="I1971"/>
    </row>
    <row r="1972" spans="6:9">
      <c r="F1972"/>
      <c r="G1972"/>
      <c r="H1972"/>
      <c r="I1972"/>
    </row>
    <row r="1973" spans="6:9">
      <c r="F1973"/>
      <c r="G1973"/>
      <c r="H1973"/>
      <c r="I1973"/>
    </row>
    <row r="1974" spans="6:9">
      <c r="F1974"/>
      <c r="G1974"/>
      <c r="H1974"/>
      <c r="I1974"/>
    </row>
    <row r="1975" spans="6:9">
      <c r="F1975"/>
      <c r="G1975"/>
      <c r="H1975"/>
      <c r="I1975"/>
    </row>
    <row r="1976" spans="6:9">
      <c r="F1976"/>
      <c r="G1976"/>
      <c r="H1976"/>
      <c r="I1976"/>
    </row>
    <row r="1977" spans="6:9">
      <c r="F1977"/>
      <c r="G1977"/>
      <c r="H1977"/>
      <c r="I1977"/>
    </row>
    <row r="1978" spans="6:9">
      <c r="F1978"/>
      <c r="G1978"/>
      <c r="H1978"/>
      <c r="I1978"/>
    </row>
    <row r="1979" spans="6:9">
      <c r="F1979"/>
      <c r="G1979"/>
      <c r="H1979"/>
      <c r="I1979"/>
    </row>
    <row r="1980" spans="6:9">
      <c r="F1980"/>
      <c r="G1980"/>
      <c r="H1980"/>
      <c r="I1980"/>
    </row>
    <row r="1981" spans="6:9">
      <c r="F1981"/>
      <c r="G1981"/>
      <c r="H1981"/>
      <c r="I1981"/>
    </row>
    <row r="1982" spans="6:9">
      <c r="F1982"/>
      <c r="G1982"/>
      <c r="H1982"/>
      <c r="I1982"/>
    </row>
    <row r="1983" spans="6:9">
      <c r="F1983"/>
      <c r="G1983"/>
      <c r="H1983"/>
      <c r="I1983"/>
    </row>
    <row r="1984" spans="6:9">
      <c r="F1984"/>
      <c r="G1984"/>
      <c r="H1984"/>
      <c r="I1984"/>
    </row>
    <row r="1985" spans="6:9">
      <c r="F1985"/>
      <c r="G1985"/>
      <c r="H1985"/>
      <c r="I1985"/>
    </row>
    <row r="1986" spans="6:9">
      <c r="F1986"/>
      <c r="G1986"/>
      <c r="H1986"/>
      <c r="I1986"/>
    </row>
    <row r="1987" spans="6:9">
      <c r="F1987"/>
      <c r="G1987"/>
      <c r="H1987"/>
      <c r="I1987"/>
    </row>
    <row r="1988" spans="6:9">
      <c r="F1988"/>
      <c r="G1988"/>
      <c r="H1988"/>
      <c r="I1988"/>
    </row>
    <row r="1989" spans="6:9">
      <c r="F1989"/>
      <c r="G1989"/>
      <c r="H1989"/>
      <c r="I1989"/>
    </row>
    <row r="1990" spans="6:9">
      <c r="F1990"/>
      <c r="G1990"/>
      <c r="H1990"/>
      <c r="I1990"/>
    </row>
    <row r="1991" spans="6:9">
      <c r="F1991"/>
      <c r="G1991"/>
      <c r="H1991"/>
      <c r="I1991"/>
    </row>
    <row r="1992" spans="6:9">
      <c r="F1992"/>
      <c r="G1992"/>
      <c r="H1992"/>
      <c r="I1992"/>
    </row>
    <row r="1993" spans="6:9">
      <c r="F1993"/>
      <c r="G1993"/>
      <c r="H1993"/>
      <c r="I1993"/>
    </row>
    <row r="1994" spans="6:9">
      <c r="F1994"/>
      <c r="G1994"/>
      <c r="H1994"/>
      <c r="I1994"/>
    </row>
    <row r="1995" spans="6:9">
      <c r="F1995"/>
      <c r="G1995"/>
      <c r="H1995"/>
      <c r="I1995"/>
    </row>
    <row r="1996" spans="6:9">
      <c r="F1996"/>
      <c r="G1996"/>
      <c r="H1996"/>
      <c r="I1996"/>
    </row>
    <row r="1997" spans="6:9">
      <c r="F1997"/>
      <c r="G1997"/>
      <c r="H1997"/>
      <c r="I1997"/>
    </row>
    <row r="1998" spans="6:9">
      <c r="F1998"/>
      <c r="G1998"/>
      <c r="H1998"/>
      <c r="I1998"/>
    </row>
    <row r="1999" spans="6:9">
      <c r="F1999"/>
      <c r="G1999"/>
      <c r="H1999"/>
      <c r="I1999"/>
    </row>
    <row r="2000" spans="6:9">
      <c r="F2000"/>
      <c r="G2000"/>
      <c r="H2000"/>
      <c r="I2000"/>
    </row>
    <row r="2001" spans="6:9">
      <c r="F2001"/>
      <c r="G2001"/>
      <c r="H2001"/>
      <c r="I2001"/>
    </row>
    <row r="2002" spans="6:9">
      <c r="F2002"/>
      <c r="G2002"/>
      <c r="H2002"/>
      <c r="I2002"/>
    </row>
    <row r="2003" spans="6:9">
      <c r="F2003"/>
      <c r="G2003"/>
      <c r="H2003"/>
      <c r="I2003"/>
    </row>
    <row r="2004" spans="6:9">
      <c r="F2004"/>
      <c r="G2004"/>
      <c r="H2004"/>
      <c r="I2004"/>
    </row>
    <row r="2005" spans="6:9">
      <c r="F2005"/>
      <c r="G2005"/>
      <c r="H2005"/>
      <c r="I2005"/>
    </row>
    <row r="2006" spans="6:9">
      <c r="F2006"/>
      <c r="G2006"/>
      <c r="H2006"/>
      <c r="I2006"/>
    </row>
    <row r="2007" spans="6:9">
      <c r="F2007"/>
      <c r="G2007"/>
      <c r="H2007"/>
      <c r="I2007"/>
    </row>
    <row r="2008" spans="6:9">
      <c r="F2008"/>
      <c r="G2008"/>
      <c r="H2008"/>
      <c r="I2008"/>
    </row>
    <row r="2009" spans="6:9">
      <c r="F2009"/>
      <c r="G2009"/>
      <c r="H2009"/>
      <c r="I2009"/>
    </row>
    <row r="2010" spans="6:9">
      <c r="F2010"/>
      <c r="G2010"/>
      <c r="H2010"/>
      <c r="I2010"/>
    </row>
    <row r="2011" spans="6:9">
      <c r="F2011"/>
      <c r="G2011"/>
      <c r="H2011"/>
      <c r="I2011"/>
    </row>
    <row r="2012" spans="6:9">
      <c r="F2012"/>
      <c r="G2012"/>
      <c r="H2012"/>
      <c r="I2012"/>
    </row>
    <row r="2013" spans="6:9">
      <c r="F2013"/>
      <c r="G2013"/>
      <c r="H2013"/>
      <c r="I2013"/>
    </row>
    <row r="2014" spans="6:9">
      <c r="F2014"/>
      <c r="G2014"/>
      <c r="H2014"/>
      <c r="I2014"/>
    </row>
    <row r="2015" spans="6:9">
      <c r="F2015"/>
      <c r="G2015"/>
      <c r="H2015"/>
      <c r="I2015"/>
    </row>
    <row r="2016" spans="6:9">
      <c r="F2016"/>
      <c r="G2016"/>
      <c r="H2016"/>
      <c r="I2016"/>
    </row>
    <row r="2017" spans="6:9">
      <c r="F2017"/>
      <c r="G2017"/>
      <c r="H2017"/>
      <c r="I2017"/>
    </row>
    <row r="2018" spans="6:9">
      <c r="F2018"/>
      <c r="G2018"/>
      <c r="H2018"/>
      <c r="I2018"/>
    </row>
    <row r="2019" spans="6:9">
      <c r="F2019"/>
      <c r="G2019"/>
      <c r="H2019"/>
      <c r="I2019"/>
    </row>
    <row r="2020" spans="6:9">
      <c r="F2020"/>
      <c r="G2020"/>
      <c r="H2020"/>
      <c r="I2020"/>
    </row>
    <row r="2021" spans="6:9">
      <c r="F2021"/>
      <c r="G2021"/>
      <c r="H2021"/>
      <c r="I2021"/>
    </row>
    <row r="2022" spans="6:9">
      <c r="F2022"/>
      <c r="G2022"/>
      <c r="H2022"/>
      <c r="I2022"/>
    </row>
    <row r="2023" spans="6:9">
      <c r="F2023"/>
      <c r="G2023"/>
      <c r="H2023"/>
      <c r="I2023"/>
    </row>
    <row r="2024" spans="6:9">
      <c r="F2024"/>
      <c r="G2024"/>
      <c r="H2024"/>
      <c r="I2024"/>
    </row>
    <row r="2025" spans="6:9">
      <c r="F2025"/>
      <c r="G2025"/>
      <c r="H2025"/>
      <c r="I2025"/>
    </row>
    <row r="2026" spans="6:9">
      <c r="F2026"/>
      <c r="G2026"/>
      <c r="H2026"/>
      <c r="I2026"/>
    </row>
    <row r="2027" spans="6:9">
      <c r="F2027"/>
      <c r="G2027"/>
      <c r="H2027"/>
      <c r="I2027"/>
    </row>
    <row r="2028" spans="6:9">
      <c r="F2028"/>
      <c r="G2028"/>
      <c r="H2028"/>
      <c r="I2028"/>
    </row>
    <row r="2029" spans="6:9">
      <c r="F2029"/>
      <c r="G2029"/>
      <c r="H2029"/>
      <c r="I2029"/>
    </row>
    <row r="2030" spans="6:9">
      <c r="F2030"/>
      <c r="G2030"/>
      <c r="H2030"/>
      <c r="I2030"/>
    </row>
    <row r="2031" spans="6:9">
      <c r="F2031"/>
      <c r="G2031"/>
      <c r="H2031"/>
      <c r="I2031"/>
    </row>
    <row r="2032" spans="6:9">
      <c r="F2032"/>
      <c r="G2032"/>
      <c r="H2032"/>
      <c r="I2032"/>
    </row>
    <row r="2033" spans="6:9">
      <c r="F2033"/>
      <c r="G2033"/>
      <c r="H2033"/>
      <c r="I2033"/>
    </row>
    <row r="2034" spans="6:9">
      <c r="F2034"/>
      <c r="G2034"/>
      <c r="H2034"/>
      <c r="I2034"/>
    </row>
    <row r="2035" spans="6:9">
      <c r="F2035"/>
      <c r="G2035"/>
      <c r="H2035"/>
      <c r="I2035"/>
    </row>
    <row r="2036" spans="6:9">
      <c r="F2036"/>
      <c r="G2036"/>
      <c r="H2036"/>
      <c r="I2036"/>
    </row>
    <row r="2037" spans="6:9">
      <c r="F2037"/>
      <c r="G2037"/>
      <c r="H2037"/>
      <c r="I2037"/>
    </row>
    <row r="2038" spans="6:9">
      <c r="F2038"/>
      <c r="G2038"/>
      <c r="H2038"/>
      <c r="I2038"/>
    </row>
    <row r="2039" spans="6:9">
      <c r="F2039"/>
      <c r="G2039"/>
      <c r="H2039"/>
      <c r="I2039"/>
    </row>
    <row r="2040" spans="6:9">
      <c r="F2040"/>
      <c r="G2040"/>
      <c r="H2040"/>
      <c r="I2040"/>
    </row>
    <row r="2041" spans="6:9">
      <c r="F2041"/>
      <c r="G2041"/>
      <c r="H2041"/>
      <c r="I2041"/>
    </row>
    <row r="2042" spans="6:9">
      <c r="F2042"/>
      <c r="G2042"/>
      <c r="H2042"/>
      <c r="I2042"/>
    </row>
    <row r="2043" spans="6:9">
      <c r="F2043"/>
      <c r="G2043"/>
      <c r="H2043"/>
      <c r="I2043"/>
    </row>
    <row r="2044" spans="6:9">
      <c r="F2044"/>
      <c r="G2044"/>
      <c r="H2044"/>
      <c r="I2044"/>
    </row>
    <row r="2045" spans="6:9">
      <c r="F2045"/>
      <c r="G2045"/>
      <c r="H2045"/>
      <c r="I2045"/>
    </row>
    <row r="2046" spans="6:9">
      <c r="F2046"/>
      <c r="G2046"/>
      <c r="H2046"/>
      <c r="I2046"/>
    </row>
    <row r="2047" spans="6:9">
      <c r="F2047"/>
      <c r="G2047"/>
      <c r="H2047"/>
      <c r="I2047"/>
    </row>
    <row r="2048" spans="6:9">
      <c r="F2048"/>
      <c r="G2048"/>
      <c r="H2048"/>
      <c r="I2048"/>
    </row>
    <row r="2049" spans="6:9">
      <c r="F2049"/>
      <c r="G2049"/>
      <c r="H2049"/>
      <c r="I2049"/>
    </row>
    <row r="2050" spans="6:9">
      <c r="F2050"/>
      <c r="G2050"/>
      <c r="H2050"/>
      <c r="I2050"/>
    </row>
    <row r="2051" spans="6:9">
      <c r="F2051"/>
      <c r="G2051"/>
      <c r="H2051"/>
      <c r="I2051"/>
    </row>
    <row r="2052" spans="6:9">
      <c r="F2052"/>
      <c r="G2052"/>
      <c r="H2052"/>
      <c r="I2052"/>
    </row>
    <row r="2053" spans="6:9">
      <c r="F2053"/>
      <c r="G2053"/>
      <c r="H2053"/>
      <c r="I2053"/>
    </row>
    <row r="2054" spans="6:9">
      <c r="F2054"/>
      <c r="G2054"/>
      <c r="H2054"/>
      <c r="I2054"/>
    </row>
    <row r="2055" spans="6:9">
      <c r="F2055"/>
      <c r="G2055"/>
      <c r="H2055"/>
      <c r="I2055"/>
    </row>
    <row r="2056" spans="6:9">
      <c r="F2056"/>
      <c r="G2056"/>
      <c r="H2056"/>
      <c r="I2056"/>
    </row>
    <row r="2057" spans="6:9">
      <c r="F2057"/>
      <c r="G2057"/>
      <c r="H2057"/>
      <c r="I2057"/>
    </row>
    <row r="2058" spans="6:9">
      <c r="F2058"/>
      <c r="G2058"/>
      <c r="H2058"/>
      <c r="I2058"/>
    </row>
    <row r="2059" spans="6:9">
      <c r="F2059"/>
      <c r="G2059"/>
      <c r="H2059"/>
      <c r="I2059"/>
    </row>
    <row r="2060" spans="6:9">
      <c r="F2060"/>
      <c r="G2060"/>
      <c r="H2060"/>
      <c r="I2060"/>
    </row>
    <row r="2061" spans="6:9">
      <c r="F2061"/>
      <c r="G2061"/>
      <c r="H2061"/>
      <c r="I2061"/>
    </row>
    <row r="2062" spans="6:9">
      <c r="F2062"/>
      <c r="G2062"/>
      <c r="H2062"/>
      <c r="I2062"/>
    </row>
    <row r="2063" spans="6:9">
      <c r="F2063"/>
      <c r="G2063"/>
      <c r="H2063"/>
      <c r="I2063"/>
    </row>
    <row r="2064" spans="6:9">
      <c r="F2064"/>
      <c r="G2064"/>
      <c r="H2064"/>
      <c r="I2064"/>
    </row>
    <row r="2065" spans="6:9">
      <c r="F2065"/>
      <c r="G2065"/>
      <c r="H2065"/>
      <c r="I2065"/>
    </row>
    <row r="2066" spans="6:9">
      <c r="F2066"/>
      <c r="G2066"/>
      <c r="H2066"/>
      <c r="I2066"/>
    </row>
    <row r="2067" spans="6:9">
      <c r="F2067"/>
      <c r="G2067"/>
      <c r="H2067"/>
      <c r="I2067"/>
    </row>
    <row r="2068" spans="6:9">
      <c r="F2068"/>
      <c r="G2068"/>
      <c r="H2068"/>
      <c r="I2068"/>
    </row>
    <row r="2069" spans="6:9">
      <c r="F2069"/>
      <c r="G2069"/>
      <c r="H2069"/>
      <c r="I2069"/>
    </row>
    <row r="2070" spans="6:9">
      <c r="F2070"/>
      <c r="G2070"/>
      <c r="H2070"/>
      <c r="I2070"/>
    </row>
    <row r="2071" spans="6:9">
      <c r="F2071"/>
      <c r="G2071"/>
      <c r="H2071"/>
      <c r="I2071"/>
    </row>
    <row r="2072" spans="6:9">
      <c r="F2072"/>
      <c r="G2072"/>
      <c r="H2072"/>
      <c r="I2072"/>
    </row>
    <row r="2073" spans="6:9">
      <c r="F2073"/>
      <c r="G2073"/>
      <c r="H2073"/>
      <c r="I2073"/>
    </row>
    <row r="2074" spans="6:9">
      <c r="F2074"/>
      <c r="G2074"/>
      <c r="H2074"/>
      <c r="I2074"/>
    </row>
    <row r="2075" spans="6:9">
      <c r="F2075"/>
      <c r="G2075"/>
      <c r="H2075"/>
      <c r="I2075"/>
    </row>
    <row r="2076" spans="6:9">
      <c r="F2076"/>
      <c r="G2076"/>
      <c r="H2076"/>
      <c r="I2076"/>
    </row>
    <row r="2077" spans="6:9">
      <c r="F2077"/>
      <c r="G2077"/>
      <c r="H2077"/>
      <c r="I2077"/>
    </row>
    <row r="2078" spans="6:9">
      <c r="F2078"/>
      <c r="G2078"/>
      <c r="H2078"/>
      <c r="I2078"/>
    </row>
    <row r="2079" spans="6:9">
      <c r="F2079"/>
      <c r="G2079"/>
      <c r="H2079"/>
      <c r="I2079"/>
    </row>
    <row r="2080" spans="6:9">
      <c r="F2080"/>
      <c r="G2080"/>
      <c r="H2080"/>
      <c r="I2080"/>
    </row>
    <row r="2081" spans="6:9">
      <c r="F2081"/>
      <c r="G2081"/>
      <c r="H2081"/>
      <c r="I2081"/>
    </row>
    <row r="2082" spans="6:9">
      <c r="F2082"/>
      <c r="G2082"/>
      <c r="H2082"/>
      <c r="I2082"/>
    </row>
    <row r="2083" spans="6:9">
      <c r="F2083"/>
      <c r="G2083"/>
      <c r="H2083"/>
      <c r="I2083"/>
    </row>
    <row r="2084" spans="6:9">
      <c r="F2084"/>
      <c r="G2084"/>
      <c r="H2084"/>
      <c r="I2084"/>
    </row>
    <row r="2085" spans="6:9">
      <c r="F2085"/>
      <c r="G2085"/>
      <c r="H2085"/>
      <c r="I2085"/>
    </row>
    <row r="2086" spans="6:9">
      <c r="F2086"/>
      <c r="G2086"/>
      <c r="H2086"/>
      <c r="I2086"/>
    </row>
    <row r="2087" spans="6:9">
      <c r="F2087"/>
      <c r="G2087"/>
      <c r="H2087"/>
      <c r="I2087"/>
    </row>
    <row r="2088" spans="6:9">
      <c r="F2088"/>
      <c r="G2088"/>
      <c r="H2088"/>
      <c r="I2088"/>
    </row>
    <row r="2089" spans="6:9">
      <c r="F2089"/>
      <c r="G2089"/>
      <c r="H2089"/>
      <c r="I2089"/>
    </row>
    <row r="2090" spans="6:9">
      <c r="F2090"/>
      <c r="G2090"/>
      <c r="H2090"/>
      <c r="I2090"/>
    </row>
    <row r="2091" spans="6:9">
      <c r="F2091"/>
      <c r="G2091"/>
      <c r="H2091"/>
      <c r="I2091"/>
    </row>
    <row r="2092" spans="6:9">
      <c r="F2092"/>
      <c r="G2092"/>
      <c r="H2092"/>
      <c r="I2092"/>
    </row>
    <row r="2093" spans="6:9">
      <c r="F2093"/>
      <c r="G2093"/>
      <c r="H2093"/>
      <c r="I2093"/>
    </row>
    <row r="2094" spans="6:9">
      <c r="F2094"/>
      <c r="G2094"/>
      <c r="H2094"/>
      <c r="I2094"/>
    </row>
    <row r="2095" spans="6:9">
      <c r="F2095"/>
      <c r="G2095"/>
      <c r="H2095"/>
      <c r="I2095"/>
    </row>
    <row r="2096" spans="6:9">
      <c r="F2096"/>
      <c r="G2096"/>
      <c r="H2096"/>
      <c r="I2096"/>
    </row>
    <row r="2097" spans="6:9">
      <c r="F2097"/>
      <c r="G2097"/>
      <c r="H2097"/>
      <c r="I2097"/>
    </row>
    <row r="2098" spans="6:9">
      <c r="F2098"/>
      <c r="G2098"/>
      <c r="H2098"/>
      <c r="I2098"/>
    </row>
    <row r="2099" spans="6:9">
      <c r="F2099"/>
      <c r="G2099"/>
      <c r="H2099"/>
      <c r="I2099"/>
    </row>
    <row r="2100" spans="6:9">
      <c r="F2100"/>
      <c r="G2100"/>
      <c r="H2100"/>
      <c r="I2100"/>
    </row>
    <row r="2101" spans="6:9">
      <c r="F2101"/>
      <c r="G2101"/>
      <c r="H2101"/>
      <c r="I2101"/>
    </row>
    <row r="2102" spans="6:9">
      <c r="F2102"/>
      <c r="G2102"/>
      <c r="H2102"/>
      <c r="I2102"/>
    </row>
    <row r="2103" spans="6:9">
      <c r="F2103"/>
      <c r="G2103"/>
      <c r="H2103"/>
      <c r="I2103"/>
    </row>
    <row r="2104" spans="6:9">
      <c r="F2104"/>
      <c r="G2104"/>
      <c r="H2104"/>
      <c r="I2104"/>
    </row>
    <row r="2105" spans="6:9">
      <c r="F2105"/>
      <c r="G2105"/>
      <c r="H2105"/>
      <c r="I2105"/>
    </row>
    <row r="2106" spans="6:9">
      <c r="F2106"/>
      <c r="G2106"/>
      <c r="H2106"/>
      <c r="I2106"/>
    </row>
    <row r="2107" spans="6:9">
      <c r="F2107"/>
      <c r="G2107"/>
      <c r="H2107"/>
      <c r="I2107"/>
    </row>
    <row r="2108" spans="6:9">
      <c r="F2108"/>
      <c r="G2108"/>
      <c r="H2108"/>
      <c r="I2108"/>
    </row>
    <row r="2109" spans="6:9">
      <c r="F2109"/>
      <c r="G2109"/>
      <c r="H2109"/>
      <c r="I2109"/>
    </row>
    <row r="2110" spans="6:9">
      <c r="F2110"/>
      <c r="G2110"/>
      <c r="H2110"/>
      <c r="I2110"/>
    </row>
    <row r="2111" spans="6:9">
      <c r="F2111"/>
      <c r="G2111"/>
      <c r="H2111"/>
      <c r="I2111"/>
    </row>
    <row r="2112" spans="6:9">
      <c r="F2112"/>
      <c r="G2112"/>
      <c r="H2112"/>
      <c r="I2112"/>
    </row>
    <row r="2113" spans="6:9">
      <c r="F2113"/>
      <c r="G2113"/>
      <c r="H2113"/>
      <c r="I2113"/>
    </row>
    <row r="2114" spans="6:9">
      <c r="F2114"/>
      <c r="G2114"/>
      <c r="H2114"/>
      <c r="I2114"/>
    </row>
    <row r="2115" spans="6:9">
      <c r="F2115"/>
      <c r="G2115"/>
      <c r="H2115"/>
      <c r="I2115"/>
    </row>
    <row r="2116" spans="6:9">
      <c r="F2116"/>
      <c r="G2116"/>
      <c r="H2116"/>
      <c r="I2116"/>
    </row>
    <row r="2117" spans="6:9">
      <c r="F2117"/>
      <c r="G2117"/>
      <c r="H2117"/>
      <c r="I2117"/>
    </row>
    <row r="2118" spans="6:9">
      <c r="F2118"/>
      <c r="G2118"/>
      <c r="H2118"/>
      <c r="I2118"/>
    </row>
    <row r="2119" spans="6:9">
      <c r="F2119"/>
      <c r="G2119"/>
      <c r="H2119"/>
      <c r="I2119"/>
    </row>
    <row r="2120" spans="6:9">
      <c r="F2120"/>
      <c r="G2120"/>
      <c r="H2120"/>
      <c r="I2120"/>
    </row>
    <row r="2121" spans="6:9">
      <c r="F2121"/>
      <c r="G2121"/>
      <c r="H2121"/>
      <c r="I2121"/>
    </row>
    <row r="2122" spans="6:9">
      <c r="F2122"/>
      <c r="G2122"/>
      <c r="H2122"/>
      <c r="I2122"/>
    </row>
    <row r="2123" spans="6:9">
      <c r="F2123"/>
      <c r="G2123"/>
      <c r="H2123"/>
      <c r="I2123"/>
    </row>
    <row r="2124" spans="6:9">
      <c r="F2124"/>
      <c r="G2124"/>
      <c r="H2124"/>
      <c r="I2124"/>
    </row>
    <row r="2125" spans="6:9">
      <c r="F2125"/>
      <c r="G2125"/>
      <c r="H2125"/>
      <c r="I2125"/>
    </row>
    <row r="2126" spans="6:9">
      <c r="F2126"/>
      <c r="G2126"/>
      <c r="H2126"/>
      <c r="I2126"/>
    </row>
    <row r="2127" spans="6:9">
      <c r="F2127"/>
      <c r="G2127"/>
      <c r="H2127"/>
      <c r="I2127"/>
    </row>
    <row r="2128" spans="6:9">
      <c r="F2128"/>
      <c r="G2128"/>
      <c r="H2128"/>
      <c r="I2128"/>
    </row>
    <row r="2129" spans="6:9">
      <c r="F2129"/>
      <c r="G2129"/>
      <c r="H2129"/>
      <c r="I2129"/>
    </row>
    <row r="2130" spans="6:9">
      <c r="F2130"/>
      <c r="G2130"/>
      <c r="H2130"/>
      <c r="I2130"/>
    </row>
    <row r="2131" spans="6:9">
      <c r="F2131"/>
      <c r="G2131"/>
      <c r="H2131"/>
      <c r="I2131"/>
    </row>
    <row r="2132" spans="6:9">
      <c r="F2132"/>
      <c r="G2132"/>
      <c r="H2132"/>
      <c r="I2132"/>
    </row>
    <row r="2133" spans="6:9">
      <c r="F2133"/>
      <c r="G2133"/>
      <c r="H2133"/>
      <c r="I2133"/>
    </row>
    <row r="2134" spans="6:9">
      <c r="F2134"/>
      <c r="G2134"/>
      <c r="H2134"/>
      <c r="I2134"/>
    </row>
    <row r="2135" spans="6:9">
      <c r="F2135"/>
      <c r="G2135"/>
      <c r="H2135"/>
      <c r="I2135"/>
    </row>
    <row r="2136" spans="6:9">
      <c r="F2136"/>
      <c r="G2136"/>
      <c r="H2136"/>
      <c r="I2136"/>
    </row>
    <row r="2137" spans="6:9">
      <c r="F2137"/>
      <c r="G2137"/>
      <c r="H2137"/>
      <c r="I2137"/>
    </row>
    <row r="2138" spans="6:9">
      <c r="F2138"/>
      <c r="G2138"/>
      <c r="H2138"/>
      <c r="I2138"/>
    </row>
    <row r="2139" spans="6:9">
      <c r="F2139"/>
      <c r="G2139"/>
      <c r="H2139"/>
      <c r="I2139"/>
    </row>
    <row r="2140" spans="6:9">
      <c r="F2140"/>
      <c r="G2140"/>
      <c r="H2140"/>
      <c r="I2140"/>
    </row>
    <row r="2141" spans="6:9">
      <c r="F2141"/>
      <c r="G2141"/>
      <c r="H2141"/>
      <c r="I2141"/>
    </row>
    <row r="2142" spans="6:9">
      <c r="F2142"/>
      <c r="G2142"/>
      <c r="H2142"/>
      <c r="I2142"/>
    </row>
    <row r="2143" spans="6:9">
      <c r="F2143"/>
      <c r="G2143"/>
      <c r="H2143"/>
      <c r="I2143"/>
    </row>
    <row r="2144" spans="6:9">
      <c r="F2144"/>
      <c r="G2144"/>
      <c r="H2144"/>
      <c r="I2144"/>
    </row>
    <row r="2145" spans="6:9">
      <c r="F2145"/>
      <c r="G2145"/>
      <c r="H2145"/>
      <c r="I2145"/>
    </row>
    <row r="2146" spans="6:9">
      <c r="F2146"/>
      <c r="G2146"/>
      <c r="H2146"/>
      <c r="I2146"/>
    </row>
    <row r="2147" spans="6:9">
      <c r="F2147"/>
      <c r="G2147"/>
      <c r="H2147"/>
      <c r="I2147"/>
    </row>
    <row r="2148" spans="6:9">
      <c r="F2148"/>
      <c r="G2148"/>
      <c r="H2148"/>
      <c r="I2148"/>
    </row>
    <row r="2149" spans="6:9">
      <c r="F2149"/>
      <c r="G2149"/>
      <c r="H2149"/>
      <c r="I2149"/>
    </row>
    <row r="2150" spans="6:9">
      <c r="F2150"/>
      <c r="G2150"/>
      <c r="H2150"/>
      <c r="I2150"/>
    </row>
    <row r="2151" spans="6:9">
      <c r="F2151"/>
      <c r="G2151"/>
      <c r="H2151"/>
      <c r="I2151"/>
    </row>
    <row r="2152" spans="6:9">
      <c r="F2152"/>
      <c r="G2152"/>
      <c r="H2152"/>
      <c r="I2152"/>
    </row>
    <row r="2153" spans="6:9">
      <c r="F2153"/>
      <c r="G2153"/>
      <c r="H2153"/>
      <c r="I2153"/>
    </row>
    <row r="2154" spans="6:9">
      <c r="F2154"/>
      <c r="G2154"/>
      <c r="H2154"/>
      <c r="I2154"/>
    </row>
    <row r="2155" spans="6:9">
      <c r="F2155"/>
      <c r="G2155"/>
      <c r="H2155"/>
      <c r="I2155"/>
    </row>
    <row r="2156" spans="6:9">
      <c r="F2156"/>
      <c r="G2156"/>
      <c r="H2156"/>
      <c r="I2156"/>
    </row>
    <row r="2157" spans="6:9">
      <c r="F2157"/>
      <c r="G2157"/>
      <c r="H2157"/>
      <c r="I2157"/>
    </row>
    <row r="2158" spans="6:9">
      <c r="F2158"/>
      <c r="G2158"/>
      <c r="H2158"/>
      <c r="I2158"/>
    </row>
    <row r="2159" spans="6:9">
      <c r="F2159"/>
      <c r="G2159"/>
      <c r="H2159"/>
      <c r="I2159"/>
    </row>
    <row r="2160" spans="6:9">
      <c r="F2160"/>
      <c r="G2160"/>
      <c r="H2160"/>
      <c r="I2160"/>
    </row>
    <row r="2161" spans="6:9">
      <c r="F2161"/>
      <c r="G2161"/>
      <c r="H2161"/>
      <c r="I2161"/>
    </row>
    <row r="2162" spans="6:9">
      <c r="F2162"/>
      <c r="G2162"/>
      <c r="H2162"/>
      <c r="I2162"/>
    </row>
    <row r="2163" spans="6:9">
      <c r="F2163"/>
      <c r="G2163"/>
      <c r="H2163"/>
      <c r="I2163"/>
    </row>
    <row r="2164" spans="6:9">
      <c r="F2164"/>
      <c r="G2164"/>
      <c r="H2164"/>
      <c r="I2164"/>
    </row>
    <row r="2165" spans="6:9">
      <c r="F2165"/>
      <c r="G2165"/>
      <c r="H2165"/>
      <c r="I2165"/>
    </row>
    <row r="2166" spans="6:9">
      <c r="F2166"/>
      <c r="G2166"/>
      <c r="H2166"/>
      <c r="I2166"/>
    </row>
    <row r="2167" spans="6:9">
      <c r="F2167"/>
      <c r="G2167"/>
      <c r="H2167"/>
      <c r="I2167"/>
    </row>
    <row r="2168" spans="6:9">
      <c r="F2168"/>
      <c r="G2168"/>
      <c r="H2168"/>
      <c r="I2168"/>
    </row>
    <row r="2169" spans="6:9">
      <c r="F2169"/>
      <c r="G2169"/>
      <c r="H2169"/>
      <c r="I2169"/>
    </row>
    <row r="2170" spans="6:9">
      <c r="F2170"/>
      <c r="G2170"/>
      <c r="H2170"/>
      <c r="I2170"/>
    </row>
    <row r="2171" spans="6:9">
      <c r="F2171"/>
      <c r="G2171"/>
      <c r="H2171"/>
      <c r="I2171"/>
    </row>
    <row r="2172" spans="6:9">
      <c r="F2172"/>
      <c r="G2172"/>
      <c r="H2172"/>
      <c r="I2172"/>
    </row>
    <row r="2173" spans="6:9">
      <c r="F2173"/>
      <c r="G2173"/>
      <c r="H2173"/>
      <c r="I2173"/>
    </row>
    <row r="2174" spans="6:9">
      <c r="F2174"/>
      <c r="G2174"/>
      <c r="H2174"/>
      <c r="I2174"/>
    </row>
    <row r="2175" spans="6:9">
      <c r="F2175"/>
      <c r="G2175"/>
      <c r="H2175"/>
      <c r="I2175"/>
    </row>
    <row r="2176" spans="6:9">
      <c r="F2176"/>
      <c r="G2176"/>
      <c r="H2176"/>
      <c r="I2176"/>
    </row>
    <row r="2177" spans="6:9">
      <c r="F2177"/>
      <c r="G2177"/>
      <c r="H2177"/>
      <c r="I2177"/>
    </row>
    <row r="2178" spans="6:9">
      <c r="F2178"/>
      <c r="G2178"/>
      <c r="H2178"/>
      <c r="I2178"/>
    </row>
    <row r="2179" spans="6:9">
      <c r="F2179"/>
      <c r="G2179"/>
      <c r="H2179"/>
      <c r="I2179"/>
    </row>
    <row r="2180" spans="6:9">
      <c r="F2180"/>
      <c r="G2180"/>
      <c r="H2180"/>
      <c r="I2180"/>
    </row>
    <row r="2181" spans="6:9">
      <c r="F2181"/>
      <c r="G2181"/>
      <c r="H2181"/>
      <c r="I2181"/>
    </row>
    <row r="2182" spans="6:9">
      <c r="F2182"/>
      <c r="G2182"/>
      <c r="H2182"/>
      <c r="I2182"/>
    </row>
    <row r="2183" spans="6:9">
      <c r="F2183"/>
      <c r="G2183"/>
      <c r="H2183"/>
      <c r="I2183"/>
    </row>
    <row r="2184" spans="6:9">
      <c r="F2184"/>
      <c r="G2184"/>
      <c r="H2184"/>
      <c r="I2184"/>
    </row>
    <row r="2185" spans="6:9">
      <c r="F2185"/>
      <c r="G2185"/>
      <c r="H2185"/>
      <c r="I2185"/>
    </row>
    <row r="2186" spans="6:9">
      <c r="F2186"/>
      <c r="G2186"/>
      <c r="H2186"/>
      <c r="I2186"/>
    </row>
    <row r="2187" spans="6:9">
      <c r="F2187"/>
      <c r="G2187"/>
      <c r="H2187"/>
      <c r="I2187"/>
    </row>
    <row r="2188" spans="6:9">
      <c r="F2188"/>
      <c r="G2188"/>
      <c r="H2188"/>
      <c r="I2188"/>
    </row>
    <row r="2189" spans="6:9">
      <c r="F2189"/>
      <c r="G2189"/>
      <c r="H2189"/>
      <c r="I2189"/>
    </row>
    <row r="2190" spans="6:9">
      <c r="F2190"/>
      <c r="G2190"/>
      <c r="H2190"/>
      <c r="I2190"/>
    </row>
    <row r="2191" spans="6:9">
      <c r="F2191"/>
      <c r="G2191"/>
      <c r="H2191"/>
      <c r="I2191"/>
    </row>
    <row r="2192" spans="6:9">
      <c r="F2192"/>
      <c r="G2192"/>
      <c r="H2192"/>
      <c r="I2192"/>
    </row>
    <row r="2193" spans="6:9">
      <c r="F2193"/>
      <c r="G2193"/>
      <c r="H2193"/>
      <c r="I2193"/>
    </row>
    <row r="2194" spans="6:9">
      <c r="F2194"/>
      <c r="G2194"/>
      <c r="H2194"/>
      <c r="I2194"/>
    </row>
    <row r="2195" spans="6:9">
      <c r="F2195"/>
      <c r="G2195"/>
      <c r="H2195"/>
      <c r="I2195"/>
    </row>
    <row r="2196" spans="6:9">
      <c r="F2196"/>
      <c r="G2196"/>
      <c r="H2196"/>
      <c r="I2196"/>
    </row>
    <row r="2197" spans="6:9">
      <c r="F2197"/>
      <c r="G2197"/>
      <c r="H2197"/>
      <c r="I2197"/>
    </row>
    <row r="2198" spans="6:9">
      <c r="F2198"/>
      <c r="G2198"/>
      <c r="H2198"/>
      <c r="I2198"/>
    </row>
    <row r="2199" spans="6:9">
      <c r="F2199"/>
      <c r="G2199"/>
      <c r="H2199"/>
      <c r="I2199"/>
    </row>
    <row r="2200" spans="6:9">
      <c r="F2200"/>
      <c r="G2200"/>
      <c r="H2200"/>
      <c r="I2200"/>
    </row>
    <row r="2201" spans="6:9">
      <c r="F2201"/>
      <c r="G2201"/>
      <c r="H2201"/>
      <c r="I2201"/>
    </row>
    <row r="2202" spans="6:9">
      <c r="F2202"/>
      <c r="G2202"/>
      <c r="H2202"/>
      <c r="I2202"/>
    </row>
    <row r="2203" spans="6:9">
      <c r="F2203"/>
      <c r="G2203"/>
      <c r="H2203"/>
      <c r="I2203"/>
    </row>
    <row r="2204" spans="6:9">
      <c r="F2204"/>
      <c r="G2204"/>
      <c r="H2204"/>
      <c r="I2204"/>
    </row>
    <row r="2205" spans="6:9">
      <c r="F2205"/>
      <c r="G2205"/>
      <c r="H2205"/>
      <c r="I2205"/>
    </row>
    <row r="2206" spans="6:9">
      <c r="F2206"/>
      <c r="G2206"/>
      <c r="H2206"/>
      <c r="I2206"/>
    </row>
    <row r="2207" spans="6:9">
      <c r="F2207"/>
      <c r="G2207"/>
      <c r="H2207"/>
      <c r="I2207"/>
    </row>
    <row r="2208" spans="6:9">
      <c r="F2208"/>
      <c r="G2208"/>
      <c r="H2208"/>
      <c r="I2208"/>
    </row>
    <row r="2209" spans="6:9">
      <c r="F2209"/>
      <c r="G2209"/>
      <c r="H2209"/>
      <c r="I2209"/>
    </row>
    <row r="2210" spans="6:9">
      <c r="F2210"/>
      <c r="G2210"/>
      <c r="H2210"/>
      <c r="I2210"/>
    </row>
    <row r="2211" spans="6:9">
      <c r="F2211"/>
      <c r="G2211"/>
      <c r="H2211"/>
      <c r="I2211"/>
    </row>
    <row r="2212" spans="6:9">
      <c r="F2212"/>
      <c r="G2212"/>
      <c r="H2212"/>
      <c r="I2212"/>
    </row>
    <row r="2213" spans="6:9">
      <c r="F2213"/>
      <c r="G2213"/>
      <c r="H2213"/>
      <c r="I2213"/>
    </row>
    <row r="2214" spans="6:9">
      <c r="F2214"/>
      <c r="G2214"/>
      <c r="H2214"/>
      <c r="I2214"/>
    </row>
    <row r="2215" spans="6:9">
      <c r="F2215"/>
      <c r="G2215"/>
      <c r="H2215"/>
      <c r="I2215"/>
    </row>
    <row r="2216" spans="6:9">
      <c r="F2216"/>
      <c r="G2216"/>
      <c r="H2216"/>
      <c r="I2216"/>
    </row>
    <row r="2217" spans="6:9">
      <c r="F2217"/>
      <c r="G2217"/>
      <c r="H2217"/>
      <c r="I2217"/>
    </row>
    <row r="2218" spans="6:9">
      <c r="F2218"/>
      <c r="G2218"/>
      <c r="H2218"/>
      <c r="I2218"/>
    </row>
    <row r="2219" spans="6:9">
      <c r="F2219"/>
      <c r="G2219"/>
      <c r="H2219"/>
      <c r="I2219"/>
    </row>
    <row r="2220" spans="6:9">
      <c r="F2220"/>
      <c r="G2220"/>
      <c r="H2220"/>
      <c r="I2220"/>
    </row>
    <row r="2221" spans="6:9">
      <c r="F2221"/>
      <c r="G2221"/>
      <c r="H2221"/>
      <c r="I2221"/>
    </row>
    <row r="2222" spans="6:9">
      <c r="F2222"/>
      <c r="G2222"/>
      <c r="H2222"/>
      <c r="I2222"/>
    </row>
    <row r="2223" spans="6:9">
      <c r="F2223"/>
      <c r="G2223"/>
      <c r="H2223"/>
      <c r="I2223"/>
    </row>
    <row r="2224" spans="6:9">
      <c r="F2224"/>
      <c r="G2224"/>
      <c r="H2224"/>
      <c r="I2224"/>
    </row>
    <row r="2225" spans="6:9">
      <c r="F2225"/>
      <c r="G2225"/>
      <c r="H2225"/>
      <c r="I2225"/>
    </row>
    <row r="2226" spans="6:9">
      <c r="F2226"/>
      <c r="G2226"/>
      <c r="H2226"/>
      <c r="I2226"/>
    </row>
    <row r="2227" spans="6:9">
      <c r="F2227"/>
      <c r="G2227"/>
      <c r="H2227"/>
      <c r="I2227"/>
    </row>
    <row r="2228" spans="6:9">
      <c r="F2228"/>
      <c r="G2228"/>
      <c r="H2228"/>
      <c r="I2228"/>
    </row>
    <row r="2229" spans="6:9">
      <c r="F2229"/>
      <c r="G2229"/>
      <c r="H2229"/>
      <c r="I2229"/>
    </row>
    <row r="2230" spans="6:9">
      <c r="F2230"/>
      <c r="G2230"/>
      <c r="H2230"/>
      <c r="I2230"/>
    </row>
    <row r="2231" spans="6:9">
      <c r="F2231"/>
      <c r="G2231"/>
      <c r="H2231"/>
      <c r="I2231"/>
    </row>
    <row r="2232" spans="6:9">
      <c r="F2232"/>
      <c r="G2232"/>
      <c r="H2232"/>
      <c r="I2232"/>
    </row>
    <row r="2233" spans="6:9">
      <c r="F2233"/>
      <c r="G2233"/>
      <c r="H2233"/>
      <c r="I2233"/>
    </row>
    <row r="2234" spans="6:9">
      <c r="F2234"/>
      <c r="G2234"/>
      <c r="H2234"/>
      <c r="I2234"/>
    </row>
    <row r="2235" spans="6:9">
      <c r="F2235"/>
      <c r="G2235"/>
      <c r="H2235"/>
      <c r="I2235"/>
    </row>
    <row r="2236" spans="6:9">
      <c r="F2236"/>
      <c r="G2236"/>
      <c r="H2236"/>
      <c r="I2236"/>
    </row>
    <row r="2237" spans="6:9">
      <c r="F2237"/>
      <c r="G2237"/>
      <c r="H2237"/>
      <c r="I2237"/>
    </row>
    <row r="2238" spans="6:9">
      <c r="F2238"/>
      <c r="G2238"/>
      <c r="H2238"/>
      <c r="I2238"/>
    </row>
    <row r="2239" spans="6:9">
      <c r="F2239"/>
      <c r="G2239"/>
      <c r="H2239"/>
      <c r="I2239"/>
    </row>
    <row r="2240" spans="6:9">
      <c r="F2240"/>
      <c r="G2240"/>
      <c r="H2240"/>
      <c r="I2240"/>
    </row>
    <row r="2241" spans="6:9">
      <c r="F2241"/>
      <c r="G2241"/>
      <c r="H2241"/>
      <c r="I2241"/>
    </row>
    <row r="2242" spans="6:9">
      <c r="F2242"/>
      <c r="G2242"/>
      <c r="H2242"/>
      <c r="I2242"/>
    </row>
    <row r="2243" spans="6:9">
      <c r="F2243"/>
      <c r="G2243"/>
      <c r="H2243"/>
      <c r="I2243"/>
    </row>
    <row r="2244" spans="6:9">
      <c r="F2244"/>
      <c r="G2244"/>
      <c r="H2244"/>
      <c r="I2244"/>
    </row>
    <row r="2245" spans="6:9">
      <c r="F2245"/>
      <c r="G2245"/>
      <c r="H2245"/>
      <c r="I2245"/>
    </row>
    <row r="2246" spans="6:9">
      <c r="F2246"/>
      <c r="G2246"/>
      <c r="H2246"/>
      <c r="I2246"/>
    </row>
    <row r="2247" spans="6:9">
      <c r="F2247"/>
      <c r="G2247"/>
      <c r="H2247"/>
      <c r="I2247"/>
    </row>
    <row r="2248" spans="6:9">
      <c r="F2248"/>
      <c r="G2248"/>
      <c r="H2248"/>
      <c r="I2248"/>
    </row>
    <row r="2249" spans="6:9">
      <c r="F2249"/>
      <c r="G2249"/>
      <c r="H2249"/>
      <c r="I2249"/>
    </row>
    <row r="2250" spans="6:9">
      <c r="F2250"/>
      <c r="G2250"/>
      <c r="H2250"/>
      <c r="I2250"/>
    </row>
    <row r="2251" spans="6:9">
      <c r="F2251"/>
      <c r="G2251"/>
      <c r="H2251"/>
      <c r="I2251"/>
    </row>
    <row r="2252" spans="6:9">
      <c r="F2252"/>
      <c r="G2252"/>
      <c r="H2252"/>
      <c r="I2252"/>
    </row>
    <row r="2253" spans="6:9">
      <c r="F2253"/>
      <c r="G2253"/>
      <c r="H2253"/>
      <c r="I2253"/>
    </row>
    <row r="2254" spans="6:9">
      <c r="F2254"/>
      <c r="G2254"/>
      <c r="H2254"/>
      <c r="I2254"/>
    </row>
    <row r="2255" spans="6:9">
      <c r="F2255"/>
      <c r="G2255"/>
      <c r="H2255"/>
      <c r="I2255"/>
    </row>
    <row r="2256" spans="6:9">
      <c r="F2256"/>
      <c r="G2256"/>
      <c r="H2256"/>
      <c r="I2256"/>
    </row>
    <row r="2257" spans="6:9">
      <c r="F2257"/>
      <c r="G2257"/>
      <c r="H2257"/>
      <c r="I2257"/>
    </row>
    <row r="2258" spans="6:9">
      <c r="F2258"/>
      <c r="G2258"/>
      <c r="H2258"/>
      <c r="I2258"/>
    </row>
    <row r="2259" spans="6:9">
      <c r="F2259"/>
      <c r="G2259"/>
      <c r="H2259"/>
      <c r="I2259"/>
    </row>
    <row r="2260" spans="6:9">
      <c r="F2260"/>
      <c r="G2260"/>
      <c r="H2260"/>
      <c r="I2260"/>
    </row>
    <row r="2261" spans="6:9">
      <c r="F2261"/>
      <c r="G2261"/>
      <c r="H2261"/>
      <c r="I2261"/>
    </row>
    <row r="2262" spans="6:9">
      <c r="F2262"/>
      <c r="G2262"/>
      <c r="H2262"/>
      <c r="I2262"/>
    </row>
    <row r="2263" spans="6:9">
      <c r="F2263"/>
      <c r="G2263"/>
      <c r="H2263"/>
      <c r="I2263"/>
    </row>
    <row r="2264" spans="6:9">
      <c r="F2264"/>
      <c r="G2264"/>
      <c r="H2264"/>
      <c r="I2264"/>
    </row>
    <row r="2265" spans="6:9">
      <c r="F2265"/>
      <c r="G2265"/>
      <c r="H2265"/>
      <c r="I2265"/>
    </row>
    <row r="2266" spans="6:9">
      <c r="F2266"/>
      <c r="G2266"/>
      <c r="H2266"/>
      <c r="I2266"/>
    </row>
    <row r="2267" spans="6:9">
      <c r="F2267"/>
      <c r="G2267"/>
      <c r="H2267"/>
      <c r="I2267"/>
    </row>
    <row r="2268" spans="6:9">
      <c r="F2268"/>
      <c r="G2268"/>
      <c r="H2268"/>
      <c r="I2268"/>
    </row>
    <row r="2269" spans="6:9">
      <c r="F2269"/>
      <c r="G2269"/>
      <c r="H2269"/>
      <c r="I2269"/>
    </row>
    <row r="2270" spans="6:9">
      <c r="F2270"/>
      <c r="G2270"/>
      <c r="H2270"/>
      <c r="I2270"/>
    </row>
    <row r="2271" spans="6:9">
      <c r="F2271"/>
      <c r="G2271"/>
      <c r="H2271"/>
      <c r="I2271"/>
    </row>
    <row r="2272" spans="6:9">
      <c r="F2272"/>
      <c r="G2272"/>
      <c r="H2272"/>
      <c r="I2272"/>
    </row>
    <row r="2273" spans="6:9">
      <c r="F2273"/>
      <c r="G2273"/>
      <c r="H2273"/>
      <c r="I2273"/>
    </row>
    <row r="2274" spans="6:9">
      <c r="F2274"/>
      <c r="G2274"/>
      <c r="H2274"/>
      <c r="I2274"/>
    </row>
    <row r="2275" spans="6:9">
      <c r="F2275"/>
      <c r="G2275"/>
      <c r="H2275"/>
      <c r="I2275"/>
    </row>
    <row r="2276" spans="6:9">
      <c r="F2276"/>
      <c r="G2276"/>
      <c r="H2276"/>
      <c r="I2276"/>
    </row>
    <row r="2277" spans="6:9">
      <c r="F2277"/>
      <c r="G2277"/>
      <c r="H2277"/>
      <c r="I2277"/>
    </row>
    <row r="2278" spans="6:9">
      <c r="F2278"/>
      <c r="G2278"/>
      <c r="H2278"/>
      <c r="I2278"/>
    </row>
    <row r="2279" spans="6:9">
      <c r="F2279"/>
      <c r="G2279"/>
      <c r="H2279"/>
      <c r="I2279"/>
    </row>
    <row r="2280" spans="6:9">
      <c r="F2280"/>
      <c r="G2280"/>
      <c r="H2280"/>
      <c r="I2280"/>
    </row>
    <row r="2281" spans="6:9">
      <c r="F2281"/>
      <c r="G2281"/>
      <c r="H2281"/>
      <c r="I2281"/>
    </row>
    <row r="2282" spans="6:9">
      <c r="F2282"/>
      <c r="G2282"/>
      <c r="H2282"/>
      <c r="I2282"/>
    </row>
    <row r="2283" spans="6:9">
      <c r="F2283"/>
      <c r="G2283"/>
      <c r="H2283"/>
      <c r="I2283"/>
    </row>
    <row r="2284" spans="6:9">
      <c r="F2284"/>
      <c r="G2284"/>
      <c r="H2284"/>
      <c r="I2284"/>
    </row>
    <row r="2285" spans="6:9">
      <c r="F2285"/>
      <c r="G2285"/>
      <c r="H2285"/>
      <c r="I2285"/>
    </row>
    <row r="2286" spans="6:9">
      <c r="F2286"/>
      <c r="G2286"/>
      <c r="H2286"/>
      <c r="I2286"/>
    </row>
    <row r="2287" spans="6:9">
      <c r="F2287"/>
      <c r="G2287"/>
      <c r="H2287"/>
      <c r="I2287"/>
    </row>
    <row r="2288" spans="6:9">
      <c r="F2288"/>
      <c r="G2288"/>
      <c r="H2288"/>
      <c r="I2288"/>
    </row>
    <row r="2289" spans="6:9">
      <c r="F2289"/>
      <c r="G2289"/>
      <c r="H2289"/>
      <c r="I2289"/>
    </row>
    <row r="2290" spans="6:9">
      <c r="F2290"/>
      <c r="G2290"/>
      <c r="H2290"/>
      <c r="I2290"/>
    </row>
    <row r="2291" spans="6:9">
      <c r="F2291"/>
      <c r="G2291"/>
      <c r="H2291"/>
      <c r="I2291"/>
    </row>
    <row r="2292" spans="6:9">
      <c r="F2292"/>
      <c r="G2292"/>
      <c r="H2292"/>
      <c r="I2292"/>
    </row>
    <row r="2293" spans="6:9">
      <c r="F2293"/>
      <c r="G2293"/>
      <c r="H2293"/>
      <c r="I2293"/>
    </row>
    <row r="2294" spans="6:9">
      <c r="F2294"/>
      <c r="G2294"/>
      <c r="H2294"/>
      <c r="I2294"/>
    </row>
    <row r="2295" spans="6:9">
      <c r="F2295"/>
      <c r="G2295"/>
      <c r="H2295"/>
      <c r="I2295"/>
    </row>
    <row r="2296" spans="6:9">
      <c r="F2296"/>
      <c r="G2296"/>
      <c r="H2296"/>
      <c r="I2296"/>
    </row>
    <row r="2297" spans="6:9">
      <c r="F2297"/>
      <c r="G2297"/>
      <c r="H2297"/>
      <c r="I2297"/>
    </row>
    <row r="2298" spans="6:9">
      <c r="F2298"/>
      <c r="G2298"/>
      <c r="H2298"/>
      <c r="I2298"/>
    </row>
    <row r="2299" spans="6:9">
      <c r="F2299"/>
      <c r="G2299"/>
      <c r="H2299"/>
      <c r="I2299"/>
    </row>
    <row r="2300" spans="6:9">
      <c r="F2300"/>
      <c r="G2300"/>
      <c r="H2300"/>
      <c r="I2300"/>
    </row>
    <row r="2301" spans="6:9">
      <c r="F2301"/>
      <c r="G2301"/>
      <c r="H2301"/>
      <c r="I2301"/>
    </row>
    <row r="2302" spans="6:9">
      <c r="F2302"/>
      <c r="G2302"/>
      <c r="H2302"/>
      <c r="I2302"/>
    </row>
    <row r="2303" spans="6:9">
      <c r="F2303"/>
      <c r="G2303"/>
      <c r="H2303"/>
      <c r="I2303"/>
    </row>
    <row r="2304" spans="6:9">
      <c r="F2304"/>
      <c r="G2304"/>
      <c r="H2304"/>
      <c r="I2304"/>
    </row>
    <row r="2305" spans="6:9">
      <c r="F2305"/>
      <c r="G2305"/>
      <c r="H2305"/>
      <c r="I2305"/>
    </row>
    <row r="2306" spans="6:9">
      <c r="F2306"/>
      <c r="G2306"/>
      <c r="H2306"/>
      <c r="I2306"/>
    </row>
    <row r="2307" spans="6:9">
      <c r="F2307"/>
      <c r="G2307"/>
      <c r="H2307"/>
      <c r="I2307"/>
    </row>
    <row r="2308" spans="6:9">
      <c r="F2308"/>
      <c r="G2308"/>
      <c r="H2308"/>
      <c r="I2308"/>
    </row>
    <row r="2309" spans="6:9">
      <c r="F2309"/>
      <c r="G2309"/>
      <c r="H2309"/>
      <c r="I2309"/>
    </row>
    <row r="2310" spans="6:9">
      <c r="F2310"/>
      <c r="G2310"/>
      <c r="H2310"/>
      <c r="I2310"/>
    </row>
    <row r="2311" spans="6:9">
      <c r="F2311"/>
      <c r="G2311"/>
      <c r="H2311"/>
      <c r="I2311"/>
    </row>
    <row r="2312" spans="6:9">
      <c r="F2312"/>
      <c r="G2312"/>
      <c r="H2312"/>
      <c r="I2312"/>
    </row>
    <row r="2313" spans="6:9">
      <c r="F2313"/>
      <c r="G2313"/>
      <c r="H2313"/>
      <c r="I2313"/>
    </row>
    <row r="2314" spans="6:9">
      <c r="F2314"/>
      <c r="G2314"/>
      <c r="H2314"/>
      <c r="I2314"/>
    </row>
    <row r="2315" spans="6:9">
      <c r="F2315"/>
      <c r="G2315"/>
      <c r="H2315"/>
      <c r="I2315"/>
    </row>
    <row r="2316" spans="6:9">
      <c r="F2316"/>
      <c r="G2316"/>
      <c r="H2316"/>
      <c r="I2316"/>
    </row>
    <row r="2317" spans="6:9">
      <c r="F2317"/>
      <c r="G2317"/>
      <c r="H2317"/>
      <c r="I2317"/>
    </row>
    <row r="2318" spans="6:9">
      <c r="F2318"/>
      <c r="G2318"/>
      <c r="H2318"/>
      <c r="I2318"/>
    </row>
    <row r="2319" spans="6:9">
      <c r="F2319"/>
      <c r="G2319"/>
      <c r="H2319"/>
      <c r="I2319"/>
    </row>
    <row r="2320" spans="6:9">
      <c r="F2320"/>
      <c r="G2320"/>
      <c r="H2320"/>
      <c r="I2320"/>
    </row>
    <row r="2321" spans="6:9">
      <c r="F2321"/>
      <c r="G2321"/>
      <c r="H2321"/>
      <c r="I2321"/>
    </row>
    <row r="2322" spans="6:9">
      <c r="F2322"/>
      <c r="G2322"/>
      <c r="H2322"/>
      <c r="I2322"/>
    </row>
    <row r="2323" spans="6:9">
      <c r="F2323"/>
      <c r="G2323"/>
      <c r="H2323"/>
      <c r="I2323"/>
    </row>
    <row r="2324" spans="6:9">
      <c r="F2324"/>
      <c r="G2324"/>
      <c r="H2324"/>
      <c r="I2324"/>
    </row>
    <row r="2325" spans="6:9">
      <c r="F2325"/>
      <c r="G2325"/>
      <c r="H2325"/>
      <c r="I2325"/>
    </row>
    <row r="2326" spans="6:9">
      <c r="F2326"/>
      <c r="G2326"/>
      <c r="H2326"/>
      <c r="I2326"/>
    </row>
    <row r="2327" spans="6:9">
      <c r="F2327"/>
      <c r="G2327"/>
      <c r="H2327"/>
      <c r="I2327"/>
    </row>
    <row r="2328" spans="6:9">
      <c r="F2328"/>
      <c r="G2328"/>
      <c r="H2328"/>
      <c r="I2328"/>
    </row>
    <row r="2329" spans="6:9">
      <c r="F2329"/>
      <c r="G2329"/>
      <c r="H2329"/>
      <c r="I2329"/>
    </row>
    <row r="2330" spans="6:9">
      <c r="F2330"/>
      <c r="G2330"/>
      <c r="H2330"/>
      <c r="I2330"/>
    </row>
    <row r="2331" spans="6:9">
      <c r="F2331"/>
      <c r="G2331"/>
      <c r="H2331"/>
      <c r="I2331"/>
    </row>
    <row r="2332" spans="6:9">
      <c r="F2332"/>
      <c r="G2332"/>
      <c r="H2332"/>
      <c r="I2332"/>
    </row>
    <row r="2333" spans="6:9">
      <c r="F2333"/>
      <c r="G2333"/>
      <c r="H2333"/>
      <c r="I2333"/>
    </row>
    <row r="2334" spans="6:9">
      <c r="F2334"/>
      <c r="G2334"/>
      <c r="H2334"/>
      <c r="I2334"/>
    </row>
    <row r="2335" spans="6:9">
      <c r="F2335"/>
      <c r="G2335"/>
      <c r="H2335"/>
      <c r="I2335"/>
    </row>
    <row r="2336" spans="6:9">
      <c r="F2336"/>
      <c r="G2336"/>
      <c r="H2336"/>
      <c r="I2336"/>
    </row>
    <row r="2337" spans="6:9">
      <c r="F2337"/>
      <c r="G2337"/>
      <c r="H2337"/>
      <c r="I2337"/>
    </row>
    <row r="2338" spans="6:9">
      <c r="F2338"/>
      <c r="G2338"/>
      <c r="H2338"/>
      <c r="I2338"/>
    </row>
    <row r="2339" spans="6:9">
      <c r="F2339"/>
      <c r="G2339"/>
      <c r="H2339"/>
      <c r="I2339"/>
    </row>
    <row r="2340" spans="6:9">
      <c r="F2340"/>
      <c r="G2340"/>
      <c r="H2340"/>
      <c r="I2340"/>
    </row>
    <row r="2341" spans="6:9">
      <c r="F2341"/>
      <c r="G2341"/>
      <c r="H2341"/>
      <c r="I2341"/>
    </row>
    <row r="2342" spans="6:9">
      <c r="F2342"/>
      <c r="G2342"/>
      <c r="H2342"/>
      <c r="I2342"/>
    </row>
    <row r="2343" spans="6:9">
      <c r="F2343"/>
      <c r="G2343"/>
      <c r="H2343"/>
      <c r="I2343"/>
    </row>
    <row r="2344" spans="6:9">
      <c r="F2344"/>
      <c r="G2344"/>
      <c r="H2344"/>
      <c r="I2344"/>
    </row>
    <row r="2345" spans="6:9">
      <c r="F2345"/>
      <c r="G2345"/>
      <c r="H2345"/>
      <c r="I2345"/>
    </row>
    <row r="2346" spans="6:9">
      <c r="F2346"/>
      <c r="G2346"/>
      <c r="H2346"/>
      <c r="I2346"/>
    </row>
    <row r="2347" spans="6:9">
      <c r="F2347"/>
      <c r="G2347"/>
      <c r="H2347"/>
      <c r="I2347"/>
    </row>
    <row r="2348" spans="6:9">
      <c r="F2348"/>
      <c r="G2348"/>
      <c r="H2348"/>
      <c r="I2348"/>
    </row>
    <row r="2349" spans="6:9">
      <c r="F2349"/>
      <c r="G2349"/>
      <c r="H2349"/>
      <c r="I2349"/>
    </row>
    <row r="2350" spans="6:9">
      <c r="F2350"/>
      <c r="G2350"/>
      <c r="H2350"/>
      <c r="I2350"/>
    </row>
    <row r="2351" spans="6:9">
      <c r="F2351"/>
      <c r="G2351"/>
      <c r="H2351"/>
      <c r="I2351"/>
    </row>
    <row r="2352" spans="6:9">
      <c r="F2352"/>
      <c r="G2352"/>
      <c r="H2352"/>
      <c r="I2352"/>
    </row>
    <row r="2353" spans="6:9">
      <c r="F2353"/>
      <c r="G2353"/>
      <c r="H2353"/>
      <c r="I2353"/>
    </row>
    <row r="2354" spans="6:9">
      <c r="F2354"/>
      <c r="G2354"/>
      <c r="H2354"/>
      <c r="I2354"/>
    </row>
    <row r="2355" spans="6:9">
      <c r="F2355"/>
      <c r="G2355"/>
      <c r="H2355"/>
      <c r="I2355"/>
    </row>
    <row r="2356" spans="6:9">
      <c r="F2356"/>
      <c r="G2356"/>
      <c r="H2356"/>
      <c r="I2356"/>
    </row>
    <row r="2357" spans="6:9">
      <c r="F2357"/>
      <c r="G2357"/>
      <c r="H2357"/>
      <c r="I2357"/>
    </row>
    <row r="2358" spans="6:9">
      <c r="F2358"/>
      <c r="G2358"/>
      <c r="H2358"/>
      <c r="I2358"/>
    </row>
    <row r="2359" spans="6:9">
      <c r="F2359"/>
      <c r="G2359"/>
      <c r="H2359"/>
      <c r="I2359"/>
    </row>
    <row r="2360" spans="6:9">
      <c r="F2360"/>
      <c r="G2360"/>
      <c r="H2360"/>
      <c r="I2360"/>
    </row>
    <row r="2361" spans="6:9">
      <c r="F2361"/>
      <c r="G2361"/>
      <c r="H2361"/>
      <c r="I2361"/>
    </row>
    <row r="2362" spans="6:9">
      <c r="F2362"/>
      <c r="G2362"/>
      <c r="H2362"/>
      <c r="I2362"/>
    </row>
    <row r="2363" spans="6:9">
      <c r="F2363"/>
      <c r="G2363"/>
      <c r="H2363"/>
      <c r="I2363"/>
    </row>
    <row r="2364" spans="6:9">
      <c r="F2364"/>
      <c r="G2364"/>
      <c r="H2364"/>
      <c r="I2364"/>
    </row>
    <row r="2365" spans="6:9">
      <c r="F2365"/>
      <c r="G2365"/>
      <c r="H2365"/>
      <c r="I2365"/>
    </row>
    <row r="2366" spans="6:9">
      <c r="F2366"/>
      <c r="G2366"/>
      <c r="H2366"/>
      <c r="I2366"/>
    </row>
    <row r="2367" spans="6:9">
      <c r="F2367"/>
      <c r="G2367"/>
      <c r="H2367"/>
      <c r="I2367"/>
    </row>
    <row r="2368" spans="6:9">
      <c r="F2368"/>
      <c r="G2368"/>
      <c r="H2368"/>
      <c r="I2368"/>
    </row>
    <row r="2369" spans="6:9">
      <c r="F2369"/>
      <c r="G2369"/>
      <c r="H2369"/>
      <c r="I2369"/>
    </row>
    <row r="2370" spans="6:9">
      <c r="F2370"/>
      <c r="G2370"/>
      <c r="H2370"/>
      <c r="I2370"/>
    </row>
    <row r="2371" spans="6:9">
      <c r="F2371"/>
      <c r="G2371"/>
      <c r="H2371"/>
      <c r="I2371"/>
    </row>
    <row r="2372" spans="6:9">
      <c r="F2372"/>
      <c r="G2372"/>
      <c r="H2372"/>
      <c r="I2372"/>
    </row>
    <row r="2373" spans="6:9">
      <c r="F2373"/>
      <c r="G2373"/>
      <c r="H2373"/>
      <c r="I2373"/>
    </row>
    <row r="2374" spans="6:9">
      <c r="F2374"/>
      <c r="G2374"/>
      <c r="H2374"/>
      <c r="I2374"/>
    </row>
    <row r="2375" spans="6:9">
      <c r="F2375"/>
      <c r="G2375"/>
      <c r="H2375"/>
      <c r="I2375"/>
    </row>
    <row r="2376" spans="6:9">
      <c r="F2376"/>
      <c r="G2376"/>
      <c r="H2376"/>
      <c r="I2376"/>
    </row>
    <row r="2377" spans="6:9">
      <c r="F2377"/>
      <c r="G2377"/>
      <c r="H2377"/>
      <c r="I2377"/>
    </row>
    <row r="2378" spans="6:9">
      <c r="F2378"/>
      <c r="G2378"/>
      <c r="H2378"/>
      <c r="I2378"/>
    </row>
    <row r="2379" spans="6:9">
      <c r="F2379"/>
      <c r="G2379"/>
      <c r="H2379"/>
      <c r="I2379"/>
    </row>
    <row r="2380" spans="6:9">
      <c r="F2380"/>
      <c r="G2380"/>
      <c r="H2380"/>
      <c r="I2380"/>
    </row>
    <row r="2381" spans="6:9">
      <c r="F2381"/>
      <c r="G2381"/>
      <c r="H2381"/>
      <c r="I2381"/>
    </row>
    <row r="2382" spans="6:9">
      <c r="F2382"/>
      <c r="G2382"/>
      <c r="H2382"/>
      <c r="I2382"/>
    </row>
    <row r="2383" spans="6:9">
      <c r="F2383"/>
      <c r="G2383"/>
      <c r="H2383"/>
      <c r="I2383"/>
    </row>
    <row r="2384" spans="6:9">
      <c r="F2384"/>
      <c r="G2384"/>
      <c r="H2384"/>
      <c r="I2384"/>
    </row>
    <row r="2385" spans="6:9">
      <c r="F2385"/>
      <c r="G2385"/>
      <c r="H2385"/>
      <c r="I2385"/>
    </row>
    <row r="2386" spans="6:9">
      <c r="F2386"/>
      <c r="G2386"/>
      <c r="H2386"/>
      <c r="I2386"/>
    </row>
    <row r="2387" spans="6:9">
      <c r="F2387"/>
      <c r="G2387"/>
      <c r="H2387"/>
      <c r="I2387"/>
    </row>
    <row r="2388" spans="6:9">
      <c r="F2388"/>
      <c r="G2388"/>
      <c r="H2388"/>
      <c r="I2388"/>
    </row>
    <row r="2389" spans="6:9">
      <c r="F2389"/>
      <c r="G2389"/>
      <c r="H2389"/>
      <c r="I2389"/>
    </row>
    <row r="2390" spans="6:9">
      <c r="F2390"/>
      <c r="G2390"/>
      <c r="H2390"/>
      <c r="I2390"/>
    </row>
    <row r="2391" spans="6:9">
      <c r="F2391"/>
      <c r="G2391"/>
      <c r="H2391"/>
      <c r="I2391"/>
    </row>
    <row r="2392" spans="6:9">
      <c r="F2392"/>
      <c r="G2392"/>
      <c r="H2392"/>
      <c r="I2392"/>
    </row>
    <row r="2393" spans="6:9">
      <c r="F2393"/>
      <c r="G2393"/>
      <c r="H2393"/>
      <c r="I2393"/>
    </row>
    <row r="2394" spans="6:9">
      <c r="F2394"/>
      <c r="G2394"/>
      <c r="H2394"/>
      <c r="I2394"/>
    </row>
    <row r="2395" spans="6:9">
      <c r="F2395"/>
      <c r="G2395"/>
      <c r="H2395"/>
      <c r="I2395"/>
    </row>
    <row r="2396" spans="6:9">
      <c r="F2396"/>
      <c r="G2396"/>
      <c r="H2396"/>
      <c r="I2396"/>
    </row>
    <row r="2397" spans="6:9">
      <c r="F2397"/>
      <c r="G2397"/>
      <c r="H2397"/>
      <c r="I2397"/>
    </row>
    <row r="2398" spans="6:9">
      <c r="F2398"/>
      <c r="G2398"/>
      <c r="H2398"/>
      <c r="I2398"/>
    </row>
    <row r="2399" spans="6:9">
      <c r="F2399"/>
      <c r="G2399"/>
      <c r="H2399"/>
      <c r="I2399"/>
    </row>
    <row r="2400" spans="6:9">
      <c r="F2400"/>
      <c r="G2400"/>
      <c r="H2400"/>
      <c r="I2400"/>
    </row>
    <row r="2401" spans="6:9">
      <c r="F2401"/>
      <c r="G2401"/>
      <c r="H2401"/>
      <c r="I2401"/>
    </row>
    <row r="2402" spans="6:9">
      <c r="F2402"/>
      <c r="G2402"/>
      <c r="H2402"/>
      <c r="I2402"/>
    </row>
    <row r="2403" spans="6:9">
      <c r="F2403"/>
      <c r="G2403"/>
      <c r="H2403"/>
      <c r="I2403"/>
    </row>
    <row r="2404" spans="6:9">
      <c r="F2404"/>
      <c r="G2404"/>
      <c r="H2404"/>
      <c r="I2404"/>
    </row>
    <row r="2405" spans="6:9">
      <c r="F2405"/>
      <c r="G2405"/>
      <c r="H2405"/>
      <c r="I2405"/>
    </row>
    <row r="2406" spans="6:9">
      <c r="F2406"/>
      <c r="G2406"/>
      <c r="H2406"/>
      <c r="I2406"/>
    </row>
    <row r="2407" spans="6:9">
      <c r="F2407"/>
      <c r="G2407"/>
      <c r="H2407"/>
      <c r="I2407"/>
    </row>
    <row r="2408" spans="6:9">
      <c r="F2408"/>
      <c r="G2408"/>
      <c r="H2408"/>
      <c r="I2408"/>
    </row>
    <row r="2409" spans="6:9">
      <c r="F2409"/>
      <c r="G2409"/>
      <c r="H2409"/>
      <c r="I2409"/>
    </row>
    <row r="2410" spans="6:9">
      <c r="F2410"/>
      <c r="G2410"/>
      <c r="H2410"/>
      <c r="I2410"/>
    </row>
    <row r="2411" spans="6:9">
      <c r="F2411"/>
      <c r="G2411"/>
      <c r="H2411"/>
      <c r="I2411"/>
    </row>
    <row r="2412" spans="6:9">
      <c r="F2412"/>
      <c r="G2412"/>
      <c r="H2412"/>
      <c r="I2412"/>
    </row>
    <row r="2413" spans="6:9">
      <c r="F2413"/>
      <c r="G2413"/>
      <c r="H2413"/>
      <c r="I2413"/>
    </row>
    <row r="2414" spans="6:9">
      <c r="F2414"/>
      <c r="G2414"/>
      <c r="H2414"/>
      <c r="I2414"/>
    </row>
    <row r="2415" spans="6:9">
      <c r="F2415"/>
      <c r="G2415"/>
      <c r="H2415"/>
      <c r="I2415"/>
    </row>
    <row r="2416" spans="6:9">
      <c r="F2416"/>
      <c r="G2416"/>
      <c r="H2416"/>
      <c r="I2416"/>
    </row>
    <row r="2417" spans="6:9">
      <c r="F2417"/>
      <c r="G2417"/>
      <c r="H2417"/>
      <c r="I2417"/>
    </row>
    <row r="2418" spans="6:9">
      <c r="F2418"/>
      <c r="G2418"/>
      <c r="H2418"/>
      <c r="I2418"/>
    </row>
    <row r="2419" spans="6:9">
      <c r="F2419"/>
      <c r="G2419"/>
      <c r="H2419"/>
      <c r="I2419"/>
    </row>
    <row r="2420" spans="6:9">
      <c r="F2420"/>
      <c r="G2420"/>
      <c r="H2420"/>
      <c r="I2420"/>
    </row>
    <row r="2421" spans="6:9">
      <c r="F2421"/>
      <c r="G2421"/>
      <c r="H2421"/>
      <c r="I2421"/>
    </row>
    <row r="2422" spans="6:9">
      <c r="F2422"/>
      <c r="G2422"/>
      <c r="H2422"/>
      <c r="I2422"/>
    </row>
    <row r="2423" spans="6:9">
      <c r="F2423"/>
      <c r="G2423"/>
      <c r="H2423"/>
      <c r="I2423"/>
    </row>
    <row r="2424" spans="6:9">
      <c r="F2424"/>
      <c r="G2424"/>
      <c r="H2424"/>
      <c r="I2424"/>
    </row>
    <row r="2425" spans="6:9">
      <c r="F2425"/>
      <c r="G2425"/>
      <c r="H2425"/>
      <c r="I2425"/>
    </row>
    <row r="2426" spans="6:9">
      <c r="F2426"/>
      <c r="G2426"/>
      <c r="H2426"/>
      <c r="I2426"/>
    </row>
    <row r="2427" spans="6:9">
      <c r="F2427"/>
      <c r="G2427"/>
      <c r="H2427"/>
      <c r="I2427"/>
    </row>
    <row r="2428" spans="6:9">
      <c r="F2428"/>
      <c r="G2428"/>
      <c r="H2428"/>
      <c r="I2428"/>
    </row>
    <row r="2429" spans="6:9">
      <c r="F2429"/>
      <c r="G2429"/>
      <c r="H2429"/>
      <c r="I2429"/>
    </row>
    <row r="2430" spans="6:9">
      <c r="F2430"/>
      <c r="G2430"/>
      <c r="H2430"/>
      <c r="I2430"/>
    </row>
    <row r="2431" spans="6:9">
      <c r="F2431"/>
      <c r="G2431"/>
      <c r="H2431"/>
      <c r="I2431"/>
    </row>
    <row r="2432" spans="6:9">
      <c r="F2432"/>
      <c r="G2432"/>
      <c r="H2432"/>
      <c r="I2432"/>
    </row>
    <row r="2433" spans="6:9">
      <c r="F2433"/>
      <c r="G2433"/>
      <c r="H2433"/>
      <c r="I2433"/>
    </row>
    <row r="2434" spans="6:9">
      <c r="F2434"/>
      <c r="G2434"/>
      <c r="H2434"/>
      <c r="I2434"/>
    </row>
    <row r="2435" spans="6:9">
      <c r="F2435"/>
      <c r="G2435"/>
      <c r="H2435"/>
      <c r="I2435"/>
    </row>
    <row r="2436" spans="6:9">
      <c r="F2436"/>
      <c r="G2436"/>
      <c r="H2436"/>
      <c r="I2436"/>
    </row>
    <row r="2437" spans="6:9">
      <c r="F2437"/>
      <c r="G2437"/>
      <c r="H2437"/>
      <c r="I2437"/>
    </row>
    <row r="2438" spans="6:9">
      <c r="F2438"/>
      <c r="G2438"/>
      <c r="H2438"/>
      <c r="I2438"/>
    </row>
    <row r="2439" spans="6:9">
      <c r="F2439"/>
      <c r="G2439"/>
      <c r="H2439"/>
      <c r="I2439"/>
    </row>
    <row r="2440" spans="6:9">
      <c r="F2440"/>
      <c r="G2440"/>
      <c r="H2440"/>
      <c r="I2440"/>
    </row>
    <row r="2441" spans="6:9">
      <c r="F2441"/>
      <c r="G2441"/>
      <c r="H2441"/>
      <c r="I2441"/>
    </row>
    <row r="2442" spans="6:9">
      <c r="F2442"/>
      <c r="G2442"/>
      <c r="H2442"/>
      <c r="I2442"/>
    </row>
    <row r="2443" spans="6:9">
      <c r="F2443"/>
      <c r="G2443"/>
      <c r="H2443"/>
      <c r="I2443"/>
    </row>
    <row r="2444" spans="6:9">
      <c r="F2444"/>
      <c r="G2444"/>
      <c r="H2444"/>
      <c r="I2444"/>
    </row>
    <row r="2445" spans="6:9">
      <c r="F2445"/>
      <c r="G2445"/>
      <c r="H2445"/>
      <c r="I2445"/>
    </row>
    <row r="2446" spans="6:9">
      <c r="F2446"/>
      <c r="G2446"/>
      <c r="H2446"/>
      <c r="I2446"/>
    </row>
    <row r="2447" spans="6:9">
      <c r="F2447"/>
      <c r="G2447"/>
      <c r="H2447"/>
      <c r="I2447"/>
    </row>
    <row r="2448" spans="6:9">
      <c r="F2448"/>
      <c r="G2448"/>
      <c r="H2448"/>
      <c r="I2448"/>
    </row>
    <row r="2449" spans="6:9">
      <c r="F2449"/>
      <c r="G2449"/>
      <c r="H2449"/>
      <c r="I2449"/>
    </row>
    <row r="2450" spans="6:9">
      <c r="F2450"/>
      <c r="G2450"/>
      <c r="H2450"/>
      <c r="I2450"/>
    </row>
    <row r="2451" spans="6:9">
      <c r="F2451"/>
      <c r="G2451"/>
      <c r="H2451"/>
      <c r="I2451"/>
    </row>
    <row r="2452" spans="6:9">
      <c r="F2452"/>
      <c r="G2452"/>
      <c r="H2452"/>
      <c r="I2452"/>
    </row>
    <row r="2453" spans="6:9">
      <c r="F2453"/>
      <c r="G2453"/>
      <c r="H2453"/>
      <c r="I2453"/>
    </row>
    <row r="2454" spans="6:9">
      <c r="F2454"/>
      <c r="G2454"/>
      <c r="H2454"/>
      <c r="I2454"/>
    </row>
    <row r="2455" spans="6:9">
      <c r="F2455"/>
      <c r="G2455"/>
      <c r="H2455"/>
      <c r="I2455"/>
    </row>
    <row r="2456" spans="6:9">
      <c r="F2456"/>
      <c r="G2456"/>
      <c r="H2456"/>
      <c r="I2456"/>
    </row>
    <row r="2457" spans="6:9">
      <c r="F2457"/>
      <c r="G2457"/>
      <c r="H2457"/>
      <c r="I2457"/>
    </row>
    <row r="2458" spans="6:9">
      <c r="F2458"/>
      <c r="G2458"/>
      <c r="H2458"/>
      <c r="I2458"/>
    </row>
    <row r="2459" spans="6:9">
      <c r="F2459"/>
      <c r="G2459"/>
      <c r="H2459"/>
      <c r="I2459"/>
    </row>
    <row r="2460" spans="6:9">
      <c r="F2460"/>
      <c r="G2460"/>
      <c r="H2460"/>
      <c r="I2460"/>
    </row>
    <row r="2461" spans="6:9">
      <c r="F2461"/>
      <c r="G2461"/>
      <c r="H2461"/>
      <c r="I2461"/>
    </row>
    <row r="2462" spans="6:9">
      <c r="F2462"/>
      <c r="G2462"/>
      <c r="H2462"/>
      <c r="I2462"/>
    </row>
    <row r="2463" spans="6:9">
      <c r="F2463"/>
      <c r="G2463"/>
      <c r="H2463"/>
      <c r="I2463"/>
    </row>
    <row r="2464" spans="6:9">
      <c r="F2464"/>
      <c r="G2464"/>
      <c r="H2464"/>
      <c r="I2464"/>
    </row>
    <row r="2465" spans="6:9">
      <c r="F2465"/>
      <c r="G2465"/>
      <c r="H2465"/>
      <c r="I2465"/>
    </row>
    <row r="2466" spans="6:9">
      <c r="F2466"/>
      <c r="G2466"/>
      <c r="H2466"/>
      <c r="I2466"/>
    </row>
    <row r="2467" spans="6:9">
      <c r="F2467"/>
      <c r="G2467"/>
      <c r="H2467"/>
      <c r="I2467"/>
    </row>
    <row r="2468" spans="6:9">
      <c r="F2468"/>
      <c r="G2468"/>
      <c r="H2468"/>
      <c r="I2468"/>
    </row>
    <row r="2469" spans="6:9">
      <c r="F2469"/>
      <c r="G2469"/>
      <c r="H2469"/>
      <c r="I2469"/>
    </row>
    <row r="2470" spans="6:9">
      <c r="F2470"/>
      <c r="G2470"/>
      <c r="H2470"/>
      <c r="I2470"/>
    </row>
    <row r="2471" spans="6:9">
      <c r="F2471"/>
      <c r="G2471"/>
      <c r="H2471"/>
      <c r="I2471"/>
    </row>
    <row r="2472" spans="6:9">
      <c r="F2472"/>
      <c r="G2472"/>
      <c r="H2472"/>
      <c r="I2472"/>
    </row>
    <row r="2473" spans="6:9">
      <c r="F2473"/>
      <c r="G2473"/>
      <c r="H2473"/>
      <c r="I2473"/>
    </row>
    <row r="2474" spans="6:9">
      <c r="F2474"/>
      <c r="G2474"/>
      <c r="H2474"/>
      <c r="I2474"/>
    </row>
    <row r="2475" spans="6:9">
      <c r="F2475"/>
      <c r="G2475"/>
      <c r="H2475"/>
      <c r="I2475"/>
    </row>
    <row r="2476" spans="6:9">
      <c r="F2476"/>
      <c r="G2476"/>
      <c r="H2476"/>
      <c r="I2476"/>
    </row>
    <row r="2477" spans="6:9">
      <c r="F2477"/>
      <c r="G2477"/>
      <c r="H2477"/>
      <c r="I2477"/>
    </row>
    <row r="2478" spans="6:9">
      <c r="F2478"/>
      <c r="G2478"/>
      <c r="H2478"/>
      <c r="I2478"/>
    </row>
    <row r="2479" spans="6:9">
      <c r="F2479"/>
      <c r="G2479"/>
      <c r="H2479"/>
      <c r="I2479"/>
    </row>
    <row r="2480" spans="6:9">
      <c r="F2480"/>
      <c r="G2480"/>
      <c r="H2480"/>
      <c r="I2480"/>
    </row>
    <row r="2481" spans="6:9">
      <c r="F2481"/>
      <c r="G2481"/>
      <c r="H2481"/>
      <c r="I2481"/>
    </row>
    <row r="2482" spans="6:9">
      <c r="F2482"/>
      <c r="G2482"/>
      <c r="H2482"/>
      <c r="I2482"/>
    </row>
    <row r="2483" spans="6:9">
      <c r="F2483"/>
      <c r="G2483"/>
      <c r="H2483"/>
      <c r="I2483"/>
    </row>
    <row r="2484" spans="6:9">
      <c r="F2484"/>
      <c r="G2484"/>
      <c r="H2484"/>
      <c r="I2484"/>
    </row>
    <row r="2485" spans="6:9">
      <c r="F2485"/>
      <c r="G2485"/>
      <c r="H2485"/>
      <c r="I2485"/>
    </row>
    <row r="2486" spans="6:9">
      <c r="F2486"/>
      <c r="G2486"/>
      <c r="H2486"/>
      <c r="I2486"/>
    </row>
    <row r="2487" spans="6:9">
      <c r="F2487"/>
      <c r="G2487"/>
      <c r="H2487"/>
      <c r="I2487"/>
    </row>
    <row r="2488" spans="6:9">
      <c r="F2488"/>
      <c r="G2488"/>
      <c r="H2488"/>
      <c r="I2488"/>
    </row>
    <row r="2489" spans="6:9">
      <c r="F2489"/>
      <c r="G2489"/>
      <c r="H2489"/>
      <c r="I2489"/>
    </row>
    <row r="2490" spans="6:9">
      <c r="F2490"/>
      <c r="G2490"/>
      <c r="H2490"/>
      <c r="I2490"/>
    </row>
    <row r="2491" spans="6:9">
      <c r="F2491"/>
      <c r="G2491"/>
      <c r="H2491"/>
      <c r="I2491"/>
    </row>
    <row r="2492" spans="6:9">
      <c r="F2492"/>
      <c r="G2492"/>
      <c r="H2492"/>
      <c r="I2492"/>
    </row>
    <row r="2493" spans="6:9">
      <c r="F2493"/>
      <c r="G2493"/>
      <c r="H2493"/>
      <c r="I2493"/>
    </row>
    <row r="2494" spans="6:9">
      <c r="F2494"/>
      <c r="G2494"/>
      <c r="H2494"/>
      <c r="I2494"/>
    </row>
    <row r="2495" spans="6:9">
      <c r="F2495"/>
      <c r="G2495"/>
      <c r="H2495"/>
      <c r="I2495"/>
    </row>
    <row r="2496" spans="6:9">
      <c r="F2496"/>
      <c r="G2496"/>
      <c r="H2496"/>
      <c r="I2496"/>
    </row>
    <row r="2497" spans="6:9">
      <c r="F2497"/>
      <c r="G2497"/>
      <c r="H2497"/>
      <c r="I2497"/>
    </row>
    <row r="2498" spans="6:9">
      <c r="F2498"/>
      <c r="G2498"/>
      <c r="H2498"/>
      <c r="I2498"/>
    </row>
    <row r="2499" spans="6:9">
      <c r="F2499"/>
      <c r="G2499"/>
      <c r="H2499"/>
      <c r="I2499"/>
    </row>
    <row r="2500" spans="6:9">
      <c r="F2500"/>
      <c r="G2500"/>
      <c r="H2500"/>
      <c r="I2500"/>
    </row>
    <row r="2501" spans="6:9">
      <c r="F2501"/>
      <c r="G2501"/>
      <c r="H2501"/>
      <c r="I2501"/>
    </row>
    <row r="2502" spans="6:9">
      <c r="F2502"/>
      <c r="G2502"/>
      <c r="H2502"/>
      <c r="I2502"/>
    </row>
    <row r="2503" spans="6:9">
      <c r="F2503"/>
      <c r="G2503"/>
      <c r="H2503"/>
      <c r="I2503"/>
    </row>
    <row r="2504" spans="6:9">
      <c r="F2504"/>
      <c r="G2504"/>
      <c r="H2504"/>
      <c r="I2504"/>
    </row>
    <row r="2505" spans="6:9">
      <c r="F2505"/>
      <c r="G2505"/>
      <c r="H2505"/>
      <c r="I2505"/>
    </row>
    <row r="2506" spans="6:9">
      <c r="F2506"/>
      <c r="G2506"/>
      <c r="H2506"/>
      <c r="I2506"/>
    </row>
    <row r="2507" spans="6:9">
      <c r="F2507"/>
      <c r="G2507"/>
      <c r="H2507"/>
      <c r="I2507"/>
    </row>
    <row r="2508" spans="6:9">
      <c r="F2508"/>
      <c r="G2508"/>
      <c r="H2508"/>
      <c r="I2508"/>
    </row>
    <row r="2509" spans="6:9">
      <c r="F2509"/>
      <c r="G2509"/>
      <c r="H2509"/>
      <c r="I2509"/>
    </row>
    <row r="2510" spans="6:9">
      <c r="F2510"/>
      <c r="G2510"/>
      <c r="H2510"/>
      <c r="I2510"/>
    </row>
    <row r="2511" spans="6:9">
      <c r="F2511"/>
      <c r="G2511"/>
      <c r="H2511"/>
      <c r="I2511"/>
    </row>
    <row r="2512" spans="6:9">
      <c r="F2512"/>
      <c r="G2512"/>
      <c r="H2512"/>
      <c r="I2512"/>
    </row>
    <row r="2513" spans="6:9">
      <c r="F2513"/>
      <c r="G2513"/>
      <c r="H2513"/>
      <c r="I2513"/>
    </row>
    <row r="2514" spans="6:9">
      <c r="F2514"/>
      <c r="G2514"/>
      <c r="H2514"/>
      <c r="I2514"/>
    </row>
    <row r="2515" spans="6:9">
      <c r="F2515"/>
      <c r="G2515"/>
      <c r="H2515"/>
      <c r="I2515"/>
    </row>
    <row r="2516" spans="6:9">
      <c r="F2516"/>
      <c r="G2516"/>
      <c r="H2516"/>
      <c r="I2516"/>
    </row>
    <row r="2517" spans="6:9">
      <c r="F2517"/>
      <c r="G2517"/>
      <c r="H2517"/>
      <c r="I2517"/>
    </row>
    <row r="2518" spans="6:9">
      <c r="F2518"/>
      <c r="G2518"/>
      <c r="H2518"/>
      <c r="I2518"/>
    </row>
    <row r="2519" spans="6:9">
      <c r="F2519"/>
      <c r="G2519"/>
      <c r="H2519"/>
      <c r="I2519"/>
    </row>
    <row r="2520" spans="6:9">
      <c r="F2520"/>
      <c r="G2520"/>
      <c r="H2520"/>
      <c r="I2520"/>
    </row>
    <row r="2521" spans="6:9">
      <c r="F2521"/>
      <c r="G2521"/>
      <c r="H2521"/>
      <c r="I2521"/>
    </row>
    <row r="2522" spans="6:9">
      <c r="F2522"/>
      <c r="G2522"/>
      <c r="H2522"/>
      <c r="I2522"/>
    </row>
    <row r="2523" spans="6:9">
      <c r="F2523"/>
      <c r="G2523"/>
      <c r="H2523"/>
      <c r="I2523"/>
    </row>
    <row r="2524" spans="6:9">
      <c r="F2524"/>
      <c r="G2524"/>
      <c r="H2524"/>
      <c r="I2524"/>
    </row>
    <row r="2525" spans="6:9">
      <c r="F2525"/>
      <c r="G2525"/>
      <c r="H2525"/>
      <c r="I2525"/>
    </row>
    <row r="2526" spans="6:9">
      <c r="F2526"/>
      <c r="G2526"/>
      <c r="H2526"/>
      <c r="I2526"/>
    </row>
    <row r="2527" spans="6:9">
      <c r="F2527"/>
      <c r="G2527"/>
      <c r="H2527"/>
      <c r="I2527"/>
    </row>
    <row r="2528" spans="6:9">
      <c r="F2528"/>
      <c r="G2528"/>
      <c r="H2528"/>
      <c r="I2528"/>
    </row>
    <row r="2529" spans="6:9">
      <c r="F2529"/>
      <c r="G2529"/>
      <c r="H2529"/>
      <c r="I2529"/>
    </row>
    <row r="2530" spans="6:9">
      <c r="F2530"/>
      <c r="G2530"/>
      <c r="H2530"/>
      <c r="I2530"/>
    </row>
    <row r="2531" spans="6:9">
      <c r="F2531"/>
      <c r="G2531"/>
      <c r="H2531"/>
      <c r="I2531"/>
    </row>
    <row r="2532" spans="6:9">
      <c r="F2532"/>
      <c r="G2532"/>
      <c r="H2532"/>
      <c r="I2532"/>
    </row>
    <row r="2533" spans="6:9">
      <c r="F2533"/>
      <c r="G2533"/>
      <c r="H2533"/>
      <c r="I2533"/>
    </row>
    <row r="2534" spans="6:9">
      <c r="F2534"/>
      <c r="G2534"/>
      <c r="H2534"/>
      <c r="I2534"/>
    </row>
    <row r="2535" spans="6:9">
      <c r="F2535"/>
      <c r="G2535"/>
      <c r="H2535"/>
      <c r="I2535"/>
    </row>
    <row r="2536" spans="6:9">
      <c r="F2536"/>
      <c r="G2536"/>
      <c r="H2536"/>
      <c r="I2536"/>
    </row>
    <row r="2537" spans="6:9">
      <c r="F2537"/>
      <c r="G2537"/>
      <c r="H2537"/>
      <c r="I2537"/>
    </row>
    <row r="2538" spans="6:9">
      <c r="F2538"/>
      <c r="G2538"/>
      <c r="H2538"/>
      <c r="I2538"/>
    </row>
    <row r="2539" spans="6:9">
      <c r="F2539"/>
      <c r="G2539"/>
      <c r="H2539"/>
      <c r="I2539"/>
    </row>
    <row r="2540" spans="6:9">
      <c r="F2540"/>
      <c r="G2540"/>
      <c r="H2540"/>
      <c r="I2540"/>
    </row>
    <row r="2541" spans="6:9">
      <c r="F2541"/>
      <c r="G2541"/>
      <c r="H2541"/>
      <c r="I2541"/>
    </row>
    <row r="2542" spans="6:9">
      <c r="F2542"/>
      <c r="G2542"/>
      <c r="H2542"/>
      <c r="I2542"/>
    </row>
    <row r="2543" spans="6:9">
      <c r="F2543"/>
      <c r="G2543"/>
      <c r="H2543"/>
      <c r="I2543"/>
    </row>
    <row r="2544" spans="6:9">
      <c r="F2544"/>
      <c r="G2544"/>
      <c r="H2544"/>
      <c r="I2544"/>
    </row>
    <row r="2545" spans="6:9">
      <c r="F2545"/>
      <c r="G2545"/>
      <c r="H2545"/>
      <c r="I2545"/>
    </row>
    <row r="2546" spans="6:9">
      <c r="F2546"/>
      <c r="G2546"/>
      <c r="H2546"/>
      <c r="I2546"/>
    </row>
    <row r="2547" spans="6:9">
      <c r="F2547"/>
      <c r="G2547"/>
      <c r="H2547"/>
      <c r="I2547"/>
    </row>
    <row r="2548" spans="6:9">
      <c r="F2548"/>
      <c r="G2548"/>
      <c r="H2548"/>
      <c r="I2548"/>
    </row>
    <row r="2549" spans="6:9">
      <c r="F2549"/>
      <c r="G2549"/>
      <c r="H2549"/>
      <c r="I2549"/>
    </row>
    <row r="2550" spans="6:9">
      <c r="F2550"/>
      <c r="G2550"/>
      <c r="H2550"/>
      <c r="I2550"/>
    </row>
    <row r="2551" spans="6:9">
      <c r="F2551"/>
      <c r="G2551"/>
      <c r="H2551"/>
      <c r="I2551"/>
    </row>
    <row r="2552" spans="6:9">
      <c r="F2552"/>
      <c r="G2552"/>
      <c r="H2552"/>
      <c r="I2552"/>
    </row>
    <row r="2553" spans="6:9">
      <c r="F2553"/>
      <c r="G2553"/>
      <c r="H2553"/>
      <c r="I2553"/>
    </row>
    <row r="2554" spans="6:9">
      <c r="F2554"/>
      <c r="G2554"/>
      <c r="H2554"/>
      <c r="I2554"/>
    </row>
    <row r="2555" spans="6:9">
      <c r="F2555"/>
      <c r="G2555"/>
      <c r="H2555"/>
      <c r="I2555"/>
    </row>
    <row r="2556" spans="6:9">
      <c r="F2556"/>
      <c r="G2556"/>
      <c r="H2556"/>
      <c r="I2556"/>
    </row>
    <row r="2557" spans="6:9">
      <c r="F2557"/>
      <c r="G2557"/>
      <c r="H2557"/>
      <c r="I2557"/>
    </row>
    <row r="2558" spans="6:9">
      <c r="F2558"/>
      <c r="G2558"/>
      <c r="H2558"/>
      <c r="I2558"/>
    </row>
    <row r="2559" spans="6:9">
      <c r="F2559"/>
      <c r="G2559"/>
      <c r="H2559"/>
      <c r="I2559"/>
    </row>
    <row r="2560" spans="6:9">
      <c r="F2560"/>
      <c r="G2560"/>
      <c r="H2560"/>
      <c r="I2560"/>
    </row>
    <row r="2561" spans="6:9">
      <c r="F2561"/>
      <c r="G2561"/>
      <c r="H2561"/>
      <c r="I2561"/>
    </row>
    <row r="2562" spans="6:9">
      <c r="F2562"/>
      <c r="G2562"/>
      <c r="H2562"/>
      <c r="I2562"/>
    </row>
    <row r="2563" spans="6:9">
      <c r="F2563"/>
      <c r="G2563"/>
      <c r="H2563"/>
      <c r="I2563"/>
    </row>
    <row r="2564" spans="6:9">
      <c r="F2564"/>
      <c r="G2564"/>
      <c r="H2564"/>
      <c r="I2564"/>
    </row>
    <row r="2565" spans="6:9">
      <c r="F2565"/>
      <c r="G2565"/>
      <c r="H2565"/>
      <c r="I2565"/>
    </row>
    <row r="2566" spans="6:9">
      <c r="F2566"/>
      <c r="G2566"/>
      <c r="H2566"/>
      <c r="I2566"/>
    </row>
    <row r="2567" spans="6:9">
      <c r="F2567"/>
      <c r="G2567"/>
      <c r="H2567"/>
      <c r="I2567"/>
    </row>
    <row r="2568" spans="6:9">
      <c r="F2568"/>
      <c r="G2568"/>
      <c r="H2568"/>
      <c r="I2568"/>
    </row>
    <row r="2569" spans="6:9">
      <c r="F2569"/>
      <c r="G2569"/>
      <c r="H2569"/>
      <c r="I2569"/>
    </row>
    <row r="2570" spans="6:9">
      <c r="F2570"/>
      <c r="G2570"/>
      <c r="H2570"/>
      <c r="I2570"/>
    </row>
    <row r="2571" spans="6:9">
      <c r="F2571"/>
      <c r="G2571"/>
      <c r="H2571"/>
      <c r="I2571"/>
    </row>
    <row r="2572" spans="6:9">
      <c r="F2572"/>
      <c r="G2572"/>
      <c r="H2572"/>
      <c r="I2572"/>
    </row>
    <row r="2573" spans="6:9">
      <c r="F2573"/>
      <c r="G2573"/>
      <c r="H2573"/>
      <c r="I2573"/>
    </row>
    <row r="2574" spans="6:9">
      <c r="F2574"/>
      <c r="G2574"/>
      <c r="H2574"/>
      <c r="I2574"/>
    </row>
    <row r="2575" spans="6:9">
      <c r="F2575"/>
      <c r="G2575"/>
      <c r="H2575"/>
      <c r="I2575"/>
    </row>
    <row r="2576" spans="6:9">
      <c r="F2576"/>
      <c r="G2576"/>
      <c r="H2576"/>
      <c r="I2576"/>
    </row>
    <row r="2577" spans="6:9">
      <c r="F2577"/>
      <c r="G2577"/>
      <c r="H2577"/>
      <c r="I2577"/>
    </row>
    <row r="2578" spans="6:9">
      <c r="F2578"/>
      <c r="G2578"/>
      <c r="H2578"/>
      <c r="I2578"/>
    </row>
    <row r="2579" spans="6:9">
      <c r="F2579"/>
      <c r="G2579"/>
      <c r="H2579"/>
      <c r="I2579"/>
    </row>
    <row r="2580" spans="6:9">
      <c r="F2580"/>
      <c r="G2580"/>
      <c r="H2580"/>
      <c r="I2580"/>
    </row>
    <row r="2581" spans="6:9">
      <c r="F2581"/>
      <c r="G2581"/>
      <c r="H2581"/>
      <c r="I2581"/>
    </row>
    <row r="2582" spans="6:9">
      <c r="F2582"/>
      <c r="G2582"/>
      <c r="H2582"/>
      <c r="I2582"/>
    </row>
    <row r="2583" spans="6:9">
      <c r="F2583"/>
      <c r="G2583"/>
      <c r="H2583"/>
      <c r="I2583"/>
    </row>
    <row r="2584" spans="6:9">
      <c r="F2584"/>
      <c r="G2584"/>
      <c r="H2584"/>
      <c r="I2584"/>
    </row>
    <row r="2585" spans="6:9">
      <c r="F2585"/>
      <c r="G2585"/>
      <c r="H2585"/>
      <c r="I2585"/>
    </row>
    <row r="2586" spans="6:9">
      <c r="F2586"/>
      <c r="G2586"/>
      <c r="H2586"/>
      <c r="I2586"/>
    </row>
    <row r="2587" spans="6:9">
      <c r="F2587"/>
      <c r="G2587"/>
      <c r="H2587"/>
      <c r="I2587"/>
    </row>
    <row r="2588" spans="6:9">
      <c r="F2588"/>
      <c r="G2588"/>
      <c r="H2588"/>
      <c r="I2588"/>
    </row>
    <row r="2589" spans="6:9">
      <c r="F2589"/>
      <c r="G2589"/>
      <c r="H2589"/>
      <c r="I2589"/>
    </row>
    <row r="2590" spans="6:9">
      <c r="F2590"/>
      <c r="G2590"/>
      <c r="H2590"/>
      <c r="I2590"/>
    </row>
    <row r="2591" spans="6:9">
      <c r="F2591"/>
      <c r="G2591"/>
      <c r="H2591"/>
      <c r="I2591"/>
    </row>
    <row r="2592" spans="6:9">
      <c r="F2592"/>
      <c r="G2592"/>
      <c r="H2592"/>
      <c r="I2592"/>
    </row>
    <row r="2593" spans="6:9">
      <c r="F2593"/>
      <c r="G2593"/>
      <c r="H2593"/>
      <c r="I2593"/>
    </row>
    <row r="2594" spans="6:9">
      <c r="F2594"/>
      <c r="G2594"/>
      <c r="H2594"/>
      <c r="I2594"/>
    </row>
    <row r="2595" spans="6:9">
      <c r="F2595"/>
      <c r="G2595"/>
      <c r="H2595"/>
      <c r="I2595"/>
    </row>
    <row r="2596" spans="6:9">
      <c r="F2596"/>
      <c r="G2596"/>
      <c r="H2596"/>
      <c r="I2596"/>
    </row>
    <row r="2597" spans="6:9">
      <c r="F2597"/>
      <c r="G2597"/>
      <c r="H2597"/>
      <c r="I2597"/>
    </row>
    <row r="2598" spans="6:9">
      <c r="F2598"/>
      <c r="G2598"/>
      <c r="H2598"/>
      <c r="I2598"/>
    </row>
    <row r="2599" spans="6:9">
      <c r="F2599"/>
      <c r="G2599"/>
      <c r="H2599"/>
      <c r="I2599"/>
    </row>
    <row r="2600" spans="6:9">
      <c r="F2600"/>
      <c r="G2600"/>
      <c r="H2600"/>
      <c r="I2600"/>
    </row>
    <row r="2601" spans="6:9">
      <c r="F2601"/>
      <c r="G2601"/>
      <c r="H2601"/>
      <c r="I2601"/>
    </row>
    <row r="2602" spans="6:9">
      <c r="F2602"/>
      <c r="G2602"/>
      <c r="H2602"/>
      <c r="I2602"/>
    </row>
    <row r="2603" spans="6:9">
      <c r="F2603"/>
      <c r="G2603"/>
      <c r="H2603"/>
      <c r="I2603"/>
    </row>
    <row r="2604" spans="6:9">
      <c r="F2604"/>
      <c r="G2604"/>
      <c r="H2604"/>
      <c r="I2604"/>
    </row>
    <row r="2605" spans="6:9">
      <c r="F2605"/>
      <c r="G2605"/>
      <c r="H2605"/>
      <c r="I2605"/>
    </row>
    <row r="2606" spans="6:9">
      <c r="F2606"/>
      <c r="G2606"/>
      <c r="H2606"/>
      <c r="I2606"/>
    </row>
    <row r="2607" spans="6:9">
      <c r="F2607"/>
      <c r="G2607"/>
      <c r="H2607"/>
      <c r="I2607"/>
    </row>
    <row r="2608" spans="6:9">
      <c r="F2608"/>
      <c r="G2608"/>
      <c r="H2608"/>
      <c r="I2608"/>
    </row>
    <row r="2609" spans="6:9">
      <c r="F2609"/>
      <c r="G2609"/>
      <c r="H2609"/>
      <c r="I2609"/>
    </row>
    <row r="2610" spans="6:9">
      <c r="F2610"/>
      <c r="G2610"/>
      <c r="H2610"/>
      <c r="I2610"/>
    </row>
    <row r="2611" spans="6:9">
      <c r="F2611"/>
      <c r="G2611"/>
      <c r="H2611"/>
      <c r="I2611"/>
    </row>
    <row r="2612" spans="6:9">
      <c r="F2612"/>
      <c r="G2612"/>
      <c r="H2612"/>
      <c r="I2612"/>
    </row>
    <row r="2613" spans="6:9">
      <c r="F2613"/>
      <c r="G2613"/>
      <c r="H2613"/>
      <c r="I2613"/>
    </row>
    <row r="2614" spans="6:9">
      <c r="F2614"/>
      <c r="G2614"/>
      <c r="H2614"/>
      <c r="I2614"/>
    </row>
    <row r="2615" spans="6:9">
      <c r="F2615"/>
      <c r="G2615"/>
      <c r="H2615"/>
      <c r="I2615"/>
    </row>
    <row r="2616" spans="6:9">
      <c r="F2616"/>
      <c r="G2616"/>
      <c r="H2616"/>
      <c r="I2616"/>
    </row>
    <row r="2617" spans="6:9">
      <c r="F2617"/>
      <c r="G2617"/>
      <c r="H2617"/>
      <c r="I2617"/>
    </row>
    <row r="2618" spans="6:9">
      <c r="F2618"/>
      <c r="G2618"/>
      <c r="H2618"/>
      <c r="I2618"/>
    </row>
    <row r="2619" spans="6:9">
      <c r="F2619"/>
      <c r="G2619"/>
      <c r="H2619"/>
      <c r="I2619"/>
    </row>
    <row r="2620" spans="6:9">
      <c r="F2620"/>
      <c r="G2620"/>
      <c r="H2620"/>
      <c r="I2620"/>
    </row>
    <row r="2621" spans="6:9">
      <c r="F2621"/>
      <c r="G2621"/>
      <c r="H2621"/>
      <c r="I2621"/>
    </row>
    <row r="2622" spans="6:9">
      <c r="F2622"/>
      <c r="G2622"/>
      <c r="H2622"/>
      <c r="I2622"/>
    </row>
    <row r="2623" spans="6:9">
      <c r="F2623"/>
      <c r="G2623"/>
      <c r="H2623"/>
      <c r="I2623"/>
    </row>
    <row r="2624" spans="6:9">
      <c r="F2624"/>
      <c r="G2624"/>
      <c r="H2624"/>
      <c r="I2624"/>
    </row>
    <row r="2625" spans="6:9">
      <c r="F2625"/>
      <c r="G2625"/>
      <c r="H2625"/>
      <c r="I2625"/>
    </row>
    <row r="2626" spans="6:9">
      <c r="F2626"/>
      <c r="G2626"/>
      <c r="H2626"/>
      <c r="I2626"/>
    </row>
    <row r="2627" spans="6:9">
      <c r="F2627"/>
      <c r="G2627"/>
      <c r="H2627"/>
      <c r="I2627"/>
    </row>
    <row r="2628" spans="6:9">
      <c r="F2628"/>
      <c r="G2628"/>
      <c r="H2628"/>
      <c r="I2628"/>
    </row>
    <row r="2629" spans="6:9">
      <c r="F2629"/>
      <c r="G2629"/>
      <c r="H2629"/>
      <c r="I2629"/>
    </row>
    <row r="2630" spans="6:9">
      <c r="F2630"/>
      <c r="G2630"/>
      <c r="H2630"/>
      <c r="I2630"/>
    </row>
    <row r="2631" spans="6:9">
      <c r="F2631"/>
      <c r="G2631"/>
      <c r="H2631"/>
      <c r="I2631"/>
    </row>
    <row r="2632" spans="6:9">
      <c r="F2632"/>
      <c r="G2632"/>
      <c r="H2632"/>
      <c r="I2632"/>
    </row>
    <row r="2633" spans="6:9">
      <c r="F2633"/>
      <c r="G2633"/>
      <c r="H2633"/>
      <c r="I2633"/>
    </row>
    <row r="2634" spans="6:9">
      <c r="F2634"/>
      <c r="G2634"/>
      <c r="H2634"/>
      <c r="I2634"/>
    </row>
    <row r="2635" spans="6:9">
      <c r="F2635"/>
      <c r="G2635"/>
      <c r="H2635"/>
      <c r="I2635"/>
    </row>
    <row r="2636" spans="6:9">
      <c r="F2636"/>
      <c r="G2636"/>
      <c r="H2636"/>
      <c r="I2636"/>
    </row>
    <row r="2637" spans="6:9">
      <c r="F2637"/>
      <c r="G2637"/>
      <c r="H2637"/>
      <c r="I2637"/>
    </row>
    <row r="2638" spans="6:9">
      <c r="F2638"/>
      <c r="G2638"/>
      <c r="H2638"/>
      <c r="I2638"/>
    </row>
    <row r="2639" spans="6:9">
      <c r="F2639"/>
      <c r="G2639"/>
      <c r="H2639"/>
      <c r="I2639"/>
    </row>
    <row r="2640" spans="6:9">
      <c r="F2640"/>
      <c r="G2640"/>
      <c r="H2640"/>
      <c r="I2640"/>
    </row>
    <row r="2641" spans="6:9">
      <c r="F2641"/>
      <c r="G2641"/>
      <c r="H2641"/>
      <c r="I2641"/>
    </row>
    <row r="2642" spans="6:9">
      <c r="F2642"/>
      <c r="G2642"/>
      <c r="H2642"/>
      <c r="I2642"/>
    </row>
    <row r="2643" spans="6:9">
      <c r="F2643"/>
      <c r="G2643"/>
      <c r="H2643"/>
      <c r="I2643"/>
    </row>
    <row r="2644" spans="6:9">
      <c r="F2644"/>
      <c r="G2644"/>
      <c r="H2644"/>
      <c r="I2644"/>
    </row>
    <row r="2645" spans="6:9">
      <c r="F2645"/>
      <c r="G2645"/>
      <c r="H2645"/>
      <c r="I2645"/>
    </row>
    <row r="2646" spans="6:9">
      <c r="F2646"/>
      <c r="G2646"/>
      <c r="H2646"/>
      <c r="I2646"/>
    </row>
    <row r="2647" spans="6:9">
      <c r="F2647"/>
      <c r="G2647"/>
      <c r="H2647"/>
      <c r="I2647"/>
    </row>
    <row r="2648" spans="6:9">
      <c r="F2648"/>
      <c r="G2648"/>
      <c r="H2648"/>
      <c r="I2648"/>
    </row>
    <row r="2649" spans="6:9">
      <c r="F2649"/>
      <c r="G2649"/>
      <c r="H2649"/>
      <c r="I2649"/>
    </row>
    <row r="2650" spans="6:9">
      <c r="F2650"/>
      <c r="G2650"/>
      <c r="H2650"/>
      <c r="I2650"/>
    </row>
    <row r="2651" spans="6:9">
      <c r="F2651"/>
      <c r="G2651"/>
      <c r="H2651"/>
      <c r="I2651"/>
    </row>
    <row r="2652" spans="6:9">
      <c r="F2652"/>
      <c r="G2652"/>
      <c r="H2652"/>
      <c r="I2652"/>
    </row>
    <row r="2653" spans="6:9">
      <c r="F2653"/>
      <c r="G2653"/>
      <c r="H2653"/>
      <c r="I2653"/>
    </row>
    <row r="2654" spans="6:9">
      <c r="F2654"/>
      <c r="G2654"/>
      <c r="H2654"/>
      <c r="I2654"/>
    </row>
    <row r="2655" spans="6:9">
      <c r="F2655"/>
      <c r="G2655"/>
      <c r="H2655"/>
      <c r="I2655"/>
    </row>
    <row r="2656" spans="6:9">
      <c r="F2656"/>
      <c r="G2656"/>
      <c r="H2656"/>
      <c r="I2656"/>
    </row>
    <row r="2657" spans="6:9">
      <c r="F2657"/>
      <c r="G2657"/>
      <c r="H2657"/>
      <c r="I2657"/>
    </row>
    <row r="2658" spans="6:9">
      <c r="F2658"/>
      <c r="G2658"/>
      <c r="H2658"/>
      <c r="I2658"/>
    </row>
    <row r="2659" spans="6:9">
      <c r="F2659"/>
      <c r="G2659"/>
      <c r="H2659"/>
      <c r="I2659"/>
    </row>
    <row r="2660" spans="6:9">
      <c r="F2660"/>
      <c r="G2660"/>
      <c r="H2660"/>
      <c r="I2660"/>
    </row>
    <row r="2661" spans="6:9">
      <c r="F2661"/>
      <c r="G2661"/>
      <c r="H2661"/>
      <c r="I2661"/>
    </row>
    <row r="2662" spans="6:9">
      <c r="F2662"/>
      <c r="G2662"/>
      <c r="H2662"/>
      <c r="I2662"/>
    </row>
    <row r="2663" spans="6:9">
      <c r="F2663"/>
      <c r="G2663"/>
      <c r="H2663"/>
      <c r="I2663"/>
    </row>
    <row r="2664" spans="6:9">
      <c r="F2664"/>
      <c r="G2664"/>
      <c r="H2664"/>
      <c r="I2664"/>
    </row>
    <row r="2665" spans="6:9">
      <c r="F2665"/>
      <c r="G2665"/>
      <c r="H2665"/>
      <c r="I2665"/>
    </row>
    <row r="2666" spans="6:9">
      <c r="F2666"/>
      <c r="G2666"/>
      <c r="H2666"/>
      <c r="I2666"/>
    </row>
    <row r="2667" spans="6:9">
      <c r="F2667"/>
      <c r="G2667"/>
      <c r="H2667"/>
      <c r="I2667"/>
    </row>
    <row r="2668" spans="6:9">
      <c r="F2668"/>
      <c r="G2668"/>
      <c r="H2668"/>
      <c r="I2668"/>
    </row>
    <row r="2669" spans="6:9">
      <c r="F2669"/>
      <c r="G2669"/>
      <c r="H2669"/>
      <c r="I2669"/>
    </row>
    <row r="2670" spans="6:9">
      <c r="F2670"/>
      <c r="G2670"/>
      <c r="H2670"/>
      <c r="I2670"/>
    </row>
    <row r="2671" spans="6:9">
      <c r="F2671"/>
      <c r="G2671"/>
      <c r="H2671"/>
      <c r="I2671"/>
    </row>
    <row r="2672" spans="6:9">
      <c r="F2672"/>
      <c r="G2672"/>
      <c r="H2672"/>
      <c r="I2672"/>
    </row>
    <row r="2673" spans="6:9">
      <c r="F2673"/>
      <c r="G2673"/>
      <c r="H2673"/>
      <c r="I2673"/>
    </row>
    <row r="2674" spans="6:9">
      <c r="F2674"/>
      <c r="G2674"/>
      <c r="H2674"/>
      <c r="I2674"/>
    </row>
    <row r="2675" spans="6:9">
      <c r="F2675"/>
      <c r="G2675"/>
      <c r="H2675"/>
      <c r="I2675"/>
    </row>
    <row r="2676" spans="6:9">
      <c r="F2676"/>
      <c r="G2676"/>
      <c r="H2676"/>
      <c r="I2676"/>
    </row>
    <row r="2677" spans="6:9">
      <c r="F2677"/>
      <c r="G2677"/>
      <c r="H2677"/>
      <c r="I2677"/>
    </row>
    <row r="2678" spans="6:9">
      <c r="F2678"/>
      <c r="G2678"/>
      <c r="H2678"/>
      <c r="I2678"/>
    </row>
    <row r="2679" spans="6:9">
      <c r="F2679"/>
      <c r="G2679"/>
      <c r="H2679"/>
      <c r="I2679"/>
    </row>
    <row r="2680" spans="6:9">
      <c r="F2680"/>
      <c r="G2680"/>
      <c r="H2680"/>
      <c r="I2680"/>
    </row>
    <row r="2681" spans="6:9">
      <c r="F2681"/>
      <c r="G2681"/>
      <c r="H2681"/>
      <c r="I2681"/>
    </row>
    <row r="2682" spans="6:9">
      <c r="F2682"/>
      <c r="G2682"/>
      <c r="H2682"/>
      <c r="I2682"/>
    </row>
    <row r="2683" spans="6:9">
      <c r="F2683"/>
      <c r="G2683"/>
      <c r="H2683"/>
      <c r="I2683"/>
    </row>
    <row r="2684" spans="6:9">
      <c r="F2684"/>
      <c r="G2684"/>
      <c r="H2684"/>
      <c r="I2684"/>
    </row>
    <row r="2685" spans="6:9">
      <c r="F2685"/>
      <c r="G2685"/>
      <c r="H2685"/>
      <c r="I2685"/>
    </row>
    <row r="2686" spans="6:9">
      <c r="F2686"/>
      <c r="G2686"/>
      <c r="H2686"/>
      <c r="I2686"/>
    </row>
    <row r="2687" spans="6:9">
      <c r="F2687"/>
      <c r="G2687"/>
      <c r="H2687"/>
      <c r="I2687"/>
    </row>
    <row r="2688" spans="6:9">
      <c r="F2688"/>
      <c r="G2688"/>
      <c r="H2688"/>
      <c r="I2688"/>
    </row>
    <row r="2689" spans="6:9">
      <c r="F2689"/>
      <c r="G2689"/>
      <c r="H2689"/>
      <c r="I2689"/>
    </row>
    <row r="2690" spans="6:9">
      <c r="F2690"/>
      <c r="G2690"/>
      <c r="H2690"/>
      <c r="I2690"/>
    </row>
    <row r="2691" spans="6:9">
      <c r="F2691"/>
      <c r="G2691"/>
      <c r="H2691"/>
      <c r="I2691"/>
    </row>
    <row r="2692" spans="6:9">
      <c r="F2692"/>
      <c r="G2692"/>
      <c r="H2692"/>
      <c r="I2692"/>
    </row>
    <row r="2693" spans="6:9">
      <c r="F2693"/>
      <c r="G2693"/>
      <c r="H2693"/>
      <c r="I2693"/>
    </row>
    <row r="2694" spans="6:9">
      <c r="F2694"/>
      <c r="G2694"/>
      <c r="H2694"/>
      <c r="I2694"/>
    </row>
    <row r="2695" spans="6:9">
      <c r="F2695"/>
      <c r="G2695"/>
      <c r="H2695"/>
      <c r="I2695"/>
    </row>
    <row r="2696" spans="6:9">
      <c r="F2696"/>
      <c r="G2696"/>
      <c r="H2696"/>
      <c r="I2696"/>
    </row>
    <row r="2697" spans="6:9">
      <c r="F2697"/>
      <c r="G2697"/>
      <c r="H2697"/>
      <c r="I2697"/>
    </row>
    <row r="2698" spans="6:9">
      <c r="F2698"/>
      <c r="G2698"/>
      <c r="H2698"/>
      <c r="I2698"/>
    </row>
    <row r="2699" spans="6:9">
      <c r="F2699"/>
      <c r="G2699"/>
      <c r="H2699"/>
      <c r="I2699"/>
    </row>
    <row r="2700" spans="6:9">
      <c r="F2700"/>
      <c r="G2700"/>
      <c r="H2700"/>
      <c r="I2700"/>
    </row>
    <row r="2701" spans="6:9">
      <c r="F2701"/>
      <c r="G2701"/>
      <c r="H2701"/>
      <c r="I2701"/>
    </row>
    <row r="2702" spans="6:9">
      <c r="F2702"/>
      <c r="G2702"/>
      <c r="H2702"/>
      <c r="I2702"/>
    </row>
    <row r="2703" spans="6:9">
      <c r="F2703"/>
      <c r="G2703"/>
      <c r="H2703"/>
      <c r="I2703"/>
    </row>
    <row r="2704" spans="6:9">
      <c r="F2704"/>
      <c r="G2704"/>
      <c r="H2704"/>
      <c r="I2704"/>
    </row>
    <row r="2705" spans="6:9">
      <c r="F2705"/>
      <c r="G2705"/>
      <c r="H2705"/>
      <c r="I2705"/>
    </row>
    <row r="2706" spans="6:9">
      <c r="F2706"/>
      <c r="G2706"/>
      <c r="H2706"/>
      <c r="I2706"/>
    </row>
    <row r="2707" spans="6:9">
      <c r="F2707"/>
      <c r="G2707"/>
      <c r="H2707"/>
      <c r="I2707"/>
    </row>
    <row r="2708" spans="6:9">
      <c r="F2708"/>
      <c r="G2708"/>
      <c r="H2708"/>
      <c r="I2708"/>
    </row>
    <row r="2709" spans="6:9">
      <c r="F2709"/>
      <c r="G2709"/>
      <c r="H2709"/>
      <c r="I2709"/>
    </row>
    <row r="2710" spans="6:9">
      <c r="F2710"/>
      <c r="G2710"/>
      <c r="H2710"/>
      <c r="I2710"/>
    </row>
    <row r="2711" spans="6:9">
      <c r="F2711"/>
      <c r="G2711"/>
      <c r="H2711"/>
      <c r="I2711"/>
    </row>
    <row r="2712" spans="6:9">
      <c r="F2712"/>
      <c r="G2712"/>
      <c r="H2712"/>
      <c r="I2712"/>
    </row>
    <row r="2713" spans="6:9">
      <c r="F2713"/>
      <c r="G2713"/>
      <c r="H2713"/>
      <c r="I2713"/>
    </row>
    <row r="2714" spans="6:9">
      <c r="F2714"/>
      <c r="G2714"/>
      <c r="H2714"/>
      <c r="I2714"/>
    </row>
    <row r="2715" spans="6:9">
      <c r="F2715"/>
      <c r="G2715"/>
      <c r="H2715"/>
      <c r="I2715"/>
    </row>
    <row r="2716" spans="6:9">
      <c r="F2716"/>
      <c r="G2716"/>
      <c r="H2716"/>
      <c r="I2716"/>
    </row>
    <row r="2717" spans="6:9">
      <c r="F2717"/>
      <c r="G2717"/>
      <c r="H2717"/>
      <c r="I2717"/>
    </row>
    <row r="2718" spans="6:9">
      <c r="F2718"/>
      <c r="G2718"/>
      <c r="H2718"/>
      <c r="I2718"/>
    </row>
    <row r="2719" spans="6:9">
      <c r="F2719"/>
      <c r="G2719"/>
      <c r="H2719"/>
      <c r="I2719"/>
    </row>
    <row r="2720" spans="6:9">
      <c r="F2720"/>
      <c r="G2720"/>
      <c r="H2720"/>
      <c r="I2720"/>
    </row>
    <row r="2721" spans="6:9">
      <c r="F2721"/>
      <c r="G2721"/>
      <c r="H2721"/>
      <c r="I2721"/>
    </row>
    <row r="2722" spans="6:9">
      <c r="F2722"/>
      <c r="G2722"/>
      <c r="H2722"/>
      <c r="I2722"/>
    </row>
    <row r="2723" spans="6:9">
      <c r="F2723"/>
      <c r="G2723"/>
      <c r="H2723"/>
      <c r="I2723"/>
    </row>
    <row r="2724" spans="6:9">
      <c r="F2724"/>
      <c r="G2724"/>
      <c r="H2724"/>
      <c r="I2724"/>
    </row>
    <row r="2725" spans="6:9">
      <c r="F2725"/>
      <c r="G2725"/>
      <c r="H2725"/>
      <c r="I2725"/>
    </row>
    <row r="2726" spans="6:9">
      <c r="F2726"/>
      <c r="G2726"/>
      <c r="H2726"/>
      <c r="I2726"/>
    </row>
    <row r="2727" spans="6:9">
      <c r="F2727"/>
      <c r="G2727"/>
      <c r="H2727"/>
      <c r="I2727"/>
    </row>
    <row r="2728" spans="6:9">
      <c r="F2728"/>
      <c r="G2728"/>
      <c r="H2728"/>
      <c r="I2728"/>
    </row>
    <row r="2729" spans="6:9">
      <c r="F2729"/>
      <c r="G2729"/>
      <c r="H2729"/>
      <c r="I2729"/>
    </row>
    <row r="2730" spans="6:9">
      <c r="F2730"/>
      <c r="G2730"/>
      <c r="H2730"/>
      <c r="I2730"/>
    </row>
    <row r="2731" spans="6:9">
      <c r="F2731"/>
      <c r="G2731"/>
      <c r="H2731"/>
      <c r="I2731"/>
    </row>
    <row r="2732" spans="6:9">
      <c r="F2732"/>
      <c r="G2732"/>
      <c r="H2732"/>
      <c r="I2732"/>
    </row>
    <row r="2733" spans="6:9">
      <c r="F2733"/>
      <c r="G2733"/>
      <c r="H2733"/>
      <c r="I2733"/>
    </row>
    <row r="2734" spans="6:9">
      <c r="F2734"/>
      <c r="G2734"/>
      <c r="H2734"/>
      <c r="I2734"/>
    </row>
    <row r="2735" spans="6:9">
      <c r="F2735"/>
      <c r="G2735"/>
      <c r="H2735"/>
      <c r="I2735"/>
    </row>
    <row r="2736" spans="6:9">
      <c r="F2736"/>
      <c r="G2736"/>
      <c r="H2736"/>
      <c r="I2736"/>
    </row>
    <row r="2737" spans="6:9">
      <c r="F2737"/>
      <c r="G2737"/>
      <c r="H2737"/>
      <c r="I2737"/>
    </row>
    <row r="2738" spans="6:9">
      <c r="F2738"/>
      <c r="G2738"/>
      <c r="H2738"/>
      <c r="I2738"/>
    </row>
    <row r="2739" spans="6:9">
      <c r="F2739"/>
      <c r="G2739"/>
      <c r="H2739"/>
      <c r="I2739"/>
    </row>
    <row r="2740" spans="6:9">
      <c r="F2740"/>
      <c r="G2740"/>
      <c r="H2740"/>
      <c r="I2740"/>
    </row>
    <row r="2741" spans="6:9">
      <c r="F2741"/>
      <c r="G2741"/>
      <c r="H2741"/>
      <c r="I2741"/>
    </row>
    <row r="2742" spans="6:9">
      <c r="F2742"/>
      <c r="G2742"/>
      <c r="H2742"/>
      <c r="I2742"/>
    </row>
    <row r="2743" spans="6:9">
      <c r="F2743"/>
      <c r="G2743"/>
      <c r="H2743"/>
      <c r="I2743"/>
    </row>
    <row r="2744" spans="6:9">
      <c r="F2744"/>
      <c r="G2744"/>
      <c r="H2744"/>
      <c r="I2744"/>
    </row>
    <row r="2745" spans="6:9">
      <c r="F2745"/>
      <c r="G2745"/>
      <c r="H2745"/>
      <c r="I2745"/>
    </row>
    <row r="2746" spans="6:9">
      <c r="F2746"/>
      <c r="G2746"/>
      <c r="H2746"/>
      <c r="I2746"/>
    </row>
    <row r="2747" spans="6:9">
      <c r="F2747"/>
      <c r="G2747"/>
      <c r="H2747"/>
      <c r="I2747"/>
    </row>
    <row r="2748" spans="6:9">
      <c r="F2748"/>
      <c r="G2748"/>
      <c r="H2748"/>
      <c r="I2748"/>
    </row>
    <row r="2749" spans="6:9">
      <c r="F2749"/>
      <c r="G2749"/>
      <c r="H2749"/>
      <c r="I2749"/>
    </row>
    <row r="2750" spans="6:9">
      <c r="F2750"/>
      <c r="G2750"/>
      <c r="H2750"/>
      <c r="I2750"/>
    </row>
    <row r="2751" spans="6:9">
      <c r="F2751"/>
      <c r="G2751"/>
      <c r="H2751"/>
      <c r="I2751"/>
    </row>
    <row r="2752" spans="6:9">
      <c r="F2752"/>
      <c r="G2752"/>
      <c r="H2752"/>
      <c r="I2752"/>
    </row>
    <row r="2753" spans="6:9">
      <c r="F2753"/>
      <c r="G2753"/>
      <c r="H2753"/>
      <c r="I2753"/>
    </row>
    <row r="2754" spans="6:9">
      <c r="F2754"/>
      <c r="G2754"/>
      <c r="H2754"/>
      <c r="I2754"/>
    </row>
    <row r="2755" spans="6:9">
      <c r="F2755"/>
      <c r="G2755"/>
      <c r="H2755"/>
      <c r="I2755"/>
    </row>
    <row r="2756" spans="6:9">
      <c r="F2756"/>
      <c r="G2756"/>
      <c r="H2756"/>
      <c r="I2756"/>
    </row>
    <row r="2757" spans="6:9">
      <c r="F2757"/>
      <c r="G2757"/>
      <c r="H2757"/>
      <c r="I2757"/>
    </row>
    <row r="2758" spans="6:9">
      <c r="F2758"/>
      <c r="G2758"/>
      <c r="H2758"/>
      <c r="I2758"/>
    </row>
    <row r="2759" spans="6:9">
      <c r="F2759"/>
      <c r="G2759"/>
      <c r="H2759"/>
      <c r="I2759"/>
    </row>
    <row r="2760" spans="6:9">
      <c r="F2760"/>
      <c r="G2760"/>
      <c r="H2760"/>
      <c r="I2760"/>
    </row>
    <row r="2761" spans="6:9">
      <c r="F2761"/>
      <c r="G2761"/>
      <c r="H2761"/>
      <c r="I2761"/>
    </row>
    <row r="2762" spans="6:9">
      <c r="F2762"/>
      <c r="G2762"/>
      <c r="H2762"/>
      <c r="I2762"/>
    </row>
    <row r="2763" spans="6:9">
      <c r="F2763"/>
      <c r="G2763"/>
      <c r="H2763"/>
      <c r="I2763"/>
    </row>
    <row r="2764" spans="6:9">
      <c r="F2764"/>
      <c r="G2764"/>
      <c r="H2764"/>
      <c r="I2764"/>
    </row>
    <row r="2765" spans="6:9">
      <c r="F2765"/>
      <c r="G2765"/>
      <c r="H2765"/>
      <c r="I2765"/>
    </row>
    <row r="2766" spans="6:9">
      <c r="F2766"/>
      <c r="G2766"/>
      <c r="H2766"/>
      <c r="I2766"/>
    </row>
    <row r="2767" spans="6:9">
      <c r="F2767"/>
      <c r="G2767"/>
      <c r="H2767"/>
      <c r="I2767"/>
    </row>
    <row r="2768" spans="6:9">
      <c r="F2768"/>
      <c r="G2768"/>
      <c r="H2768"/>
      <c r="I2768"/>
    </row>
    <row r="2769" spans="6:9">
      <c r="F2769"/>
      <c r="G2769"/>
      <c r="H2769"/>
      <c r="I2769"/>
    </row>
    <row r="2770" spans="6:9">
      <c r="F2770"/>
      <c r="G2770"/>
      <c r="H2770"/>
      <c r="I2770"/>
    </row>
    <row r="2771" spans="6:9">
      <c r="F2771"/>
      <c r="G2771"/>
      <c r="H2771"/>
      <c r="I2771"/>
    </row>
    <row r="2772" spans="6:9">
      <c r="F2772"/>
      <c r="G2772"/>
      <c r="H2772"/>
      <c r="I2772"/>
    </row>
    <row r="2773" spans="6:9">
      <c r="F2773"/>
      <c r="G2773"/>
      <c r="H2773"/>
      <c r="I2773"/>
    </row>
    <row r="2774" spans="6:9">
      <c r="F2774"/>
      <c r="G2774"/>
      <c r="H2774"/>
      <c r="I2774"/>
    </row>
    <row r="2775" spans="6:9">
      <c r="F2775"/>
      <c r="G2775"/>
      <c r="H2775"/>
      <c r="I2775"/>
    </row>
    <row r="2776" spans="6:9">
      <c r="F2776"/>
      <c r="G2776"/>
      <c r="H2776"/>
      <c r="I2776"/>
    </row>
    <row r="2777" spans="6:9">
      <c r="F2777"/>
      <c r="G2777"/>
      <c r="H2777"/>
      <c r="I2777"/>
    </row>
    <row r="2778" spans="6:9">
      <c r="F2778"/>
      <c r="G2778"/>
      <c r="H2778"/>
      <c r="I2778"/>
    </row>
    <row r="2779" spans="6:9">
      <c r="F2779"/>
      <c r="G2779"/>
      <c r="H2779"/>
      <c r="I2779"/>
    </row>
    <row r="2780" spans="6:9">
      <c r="F2780"/>
      <c r="G2780"/>
      <c r="H2780"/>
      <c r="I2780"/>
    </row>
    <row r="2781" spans="6:9">
      <c r="F2781"/>
      <c r="G2781"/>
      <c r="H2781"/>
      <c r="I2781"/>
    </row>
    <row r="2782" spans="6:9">
      <c r="F2782"/>
      <c r="G2782"/>
      <c r="H2782"/>
      <c r="I2782"/>
    </row>
    <row r="2783" spans="6:9">
      <c r="F2783"/>
      <c r="G2783"/>
      <c r="H2783"/>
      <c r="I2783"/>
    </row>
    <row r="2784" spans="6:9">
      <c r="F2784"/>
      <c r="G2784"/>
      <c r="H2784"/>
      <c r="I2784"/>
    </row>
    <row r="2785" spans="6:9">
      <c r="F2785"/>
      <c r="G2785"/>
      <c r="H2785"/>
      <c r="I2785"/>
    </row>
    <row r="2786" spans="6:9">
      <c r="F2786"/>
      <c r="G2786"/>
      <c r="H2786"/>
      <c r="I2786"/>
    </row>
    <row r="2787" spans="6:9">
      <c r="F2787"/>
      <c r="G2787"/>
      <c r="H2787"/>
      <c r="I2787"/>
    </row>
    <row r="2788" spans="6:9">
      <c r="F2788"/>
      <c r="G2788"/>
      <c r="H2788"/>
      <c r="I2788"/>
    </row>
    <row r="2789" spans="6:9">
      <c r="F2789"/>
      <c r="G2789"/>
      <c r="H2789"/>
      <c r="I2789"/>
    </row>
    <row r="2790" spans="6:9">
      <c r="F2790"/>
      <c r="G2790"/>
      <c r="H2790"/>
      <c r="I2790"/>
    </row>
    <row r="2791" spans="6:9">
      <c r="F2791"/>
      <c r="G2791"/>
      <c r="H2791"/>
      <c r="I2791"/>
    </row>
    <row r="2792" spans="6:9">
      <c r="F2792"/>
      <c r="G2792"/>
      <c r="H2792"/>
      <c r="I2792"/>
    </row>
    <row r="2793" spans="6:9">
      <c r="F2793"/>
      <c r="G2793"/>
      <c r="H2793"/>
      <c r="I2793"/>
    </row>
    <row r="2794" spans="6:9">
      <c r="F2794"/>
      <c r="G2794"/>
      <c r="H2794"/>
      <c r="I2794"/>
    </row>
    <row r="2795" spans="6:9">
      <c r="F2795"/>
      <c r="G2795"/>
      <c r="H2795"/>
      <c r="I2795"/>
    </row>
    <row r="2796" spans="6:9">
      <c r="F2796"/>
      <c r="G2796"/>
      <c r="H2796"/>
      <c r="I2796"/>
    </row>
    <row r="2797" spans="6:9">
      <c r="F2797"/>
      <c r="G2797"/>
      <c r="H2797"/>
      <c r="I2797"/>
    </row>
    <row r="2798" spans="6:9">
      <c r="F2798"/>
      <c r="G2798"/>
      <c r="H2798"/>
      <c r="I2798"/>
    </row>
    <row r="2799" spans="6:9">
      <c r="F2799"/>
      <c r="G2799"/>
      <c r="H2799"/>
      <c r="I2799"/>
    </row>
    <row r="2800" spans="6:9">
      <c r="F2800"/>
      <c r="G2800"/>
      <c r="H2800"/>
      <c r="I2800"/>
    </row>
    <row r="2801" spans="6:9">
      <c r="F2801"/>
      <c r="G2801"/>
      <c r="H2801"/>
      <c r="I2801"/>
    </row>
    <row r="2802" spans="6:9">
      <c r="F2802"/>
      <c r="G2802"/>
      <c r="H2802"/>
      <c r="I2802"/>
    </row>
    <row r="2803" spans="6:9">
      <c r="F2803"/>
      <c r="G2803"/>
      <c r="H2803"/>
      <c r="I2803"/>
    </row>
    <row r="2804" spans="6:9">
      <c r="F2804"/>
      <c r="G2804"/>
      <c r="H2804"/>
      <c r="I2804"/>
    </row>
    <row r="2805" spans="6:9">
      <c r="F2805"/>
      <c r="G2805"/>
      <c r="H2805"/>
      <c r="I2805"/>
    </row>
    <row r="2806" spans="6:9">
      <c r="F2806"/>
      <c r="G2806"/>
      <c r="H2806"/>
      <c r="I2806"/>
    </row>
    <row r="2807" spans="6:9">
      <c r="F2807"/>
      <c r="G2807"/>
      <c r="H2807"/>
      <c r="I2807"/>
    </row>
    <row r="2808" spans="6:9">
      <c r="F2808"/>
      <c r="G2808"/>
      <c r="H2808"/>
      <c r="I2808"/>
    </row>
    <row r="2809" spans="6:9">
      <c r="F2809"/>
      <c r="G2809"/>
      <c r="H2809"/>
      <c r="I2809"/>
    </row>
    <row r="2810" spans="6:9">
      <c r="F2810"/>
      <c r="G2810"/>
      <c r="H2810"/>
      <c r="I2810"/>
    </row>
    <row r="2811" spans="6:9">
      <c r="F2811"/>
      <c r="G2811"/>
      <c r="H2811"/>
      <c r="I2811"/>
    </row>
    <row r="2812" spans="6:9">
      <c r="F2812"/>
      <c r="G2812"/>
      <c r="H2812"/>
      <c r="I2812"/>
    </row>
    <row r="2813" spans="6:9">
      <c r="F2813"/>
      <c r="G2813"/>
      <c r="H2813"/>
      <c r="I2813"/>
    </row>
    <row r="2814" spans="6:9">
      <c r="F2814"/>
      <c r="G2814"/>
      <c r="H2814"/>
      <c r="I2814"/>
    </row>
    <row r="2815" spans="6:9">
      <c r="F2815"/>
      <c r="G2815"/>
      <c r="H2815"/>
      <c r="I2815"/>
    </row>
    <row r="2816" spans="6:9">
      <c r="F2816"/>
      <c r="G2816"/>
      <c r="H2816"/>
      <c r="I2816"/>
    </row>
    <row r="2817" spans="6:9">
      <c r="F2817"/>
      <c r="G2817"/>
      <c r="H2817"/>
      <c r="I2817"/>
    </row>
    <row r="2818" spans="6:9">
      <c r="F2818"/>
      <c r="G2818"/>
      <c r="H2818"/>
      <c r="I2818"/>
    </row>
    <row r="2819" spans="6:9">
      <c r="F2819"/>
      <c r="G2819"/>
      <c r="H2819"/>
      <c r="I2819"/>
    </row>
    <row r="2820" spans="6:9">
      <c r="F2820"/>
      <c r="G2820"/>
      <c r="H2820"/>
      <c r="I2820"/>
    </row>
    <row r="2821" spans="6:9">
      <c r="F2821"/>
      <c r="G2821"/>
      <c r="H2821"/>
      <c r="I2821"/>
    </row>
    <row r="2822" spans="6:9">
      <c r="F2822"/>
      <c r="G2822"/>
      <c r="H2822"/>
      <c r="I2822"/>
    </row>
    <row r="2823" spans="6:9">
      <c r="F2823"/>
      <c r="G2823"/>
      <c r="H2823"/>
      <c r="I2823"/>
    </row>
    <row r="2824" spans="6:9">
      <c r="F2824"/>
      <c r="G2824"/>
      <c r="H2824"/>
      <c r="I2824"/>
    </row>
    <row r="2825" spans="6:9">
      <c r="F2825"/>
      <c r="G2825"/>
      <c r="H2825"/>
      <c r="I2825"/>
    </row>
    <row r="2826" spans="6:9">
      <c r="F2826"/>
      <c r="G2826"/>
      <c r="H2826"/>
      <c r="I2826"/>
    </row>
    <row r="2827" spans="6:9">
      <c r="F2827"/>
      <c r="G2827"/>
      <c r="H2827"/>
      <c r="I2827"/>
    </row>
    <row r="2828" spans="6:9">
      <c r="F2828"/>
      <c r="G2828"/>
      <c r="H2828"/>
      <c r="I2828"/>
    </row>
    <row r="2829" spans="6:9">
      <c r="F2829"/>
      <c r="G2829"/>
      <c r="H2829"/>
      <c r="I2829"/>
    </row>
    <row r="2830" spans="6:9">
      <c r="F2830"/>
      <c r="G2830"/>
      <c r="H2830"/>
      <c r="I2830"/>
    </row>
    <row r="2831" spans="6:9">
      <c r="F2831"/>
      <c r="G2831"/>
      <c r="H2831"/>
      <c r="I2831"/>
    </row>
    <row r="2832" spans="6:9">
      <c r="F2832"/>
      <c r="G2832"/>
      <c r="H2832"/>
      <c r="I2832"/>
    </row>
    <row r="2833" spans="6:9">
      <c r="F2833"/>
      <c r="G2833"/>
      <c r="H2833"/>
      <c r="I2833"/>
    </row>
    <row r="2834" spans="6:9">
      <c r="F2834"/>
      <c r="G2834"/>
      <c r="H2834"/>
      <c r="I2834"/>
    </row>
    <row r="2835" spans="6:9">
      <c r="F2835"/>
      <c r="G2835"/>
      <c r="H2835"/>
      <c r="I2835"/>
    </row>
    <row r="2836" spans="6:9">
      <c r="F2836"/>
      <c r="G2836"/>
      <c r="H2836"/>
      <c r="I2836"/>
    </row>
    <row r="2837" spans="6:9">
      <c r="F2837"/>
      <c r="G2837"/>
      <c r="H2837"/>
      <c r="I2837"/>
    </row>
    <row r="2838" spans="6:9">
      <c r="F2838"/>
      <c r="G2838"/>
      <c r="H2838"/>
      <c r="I2838"/>
    </row>
    <row r="2839" spans="6:9">
      <c r="F2839"/>
      <c r="G2839"/>
      <c r="H2839"/>
      <c r="I2839"/>
    </row>
    <row r="2840" spans="6:9">
      <c r="F2840"/>
      <c r="G2840"/>
      <c r="H2840"/>
      <c r="I2840"/>
    </row>
    <row r="2841" spans="6:9">
      <c r="F2841"/>
      <c r="G2841"/>
      <c r="H2841"/>
      <c r="I2841"/>
    </row>
    <row r="2842" spans="6:9">
      <c r="F2842"/>
      <c r="G2842"/>
      <c r="H2842"/>
      <c r="I2842"/>
    </row>
    <row r="2843" spans="6:9">
      <c r="F2843"/>
      <c r="G2843"/>
      <c r="H2843"/>
      <c r="I2843"/>
    </row>
    <row r="2844" spans="6:9">
      <c r="F2844"/>
      <c r="G2844"/>
      <c r="H2844"/>
      <c r="I2844"/>
    </row>
    <row r="2845" spans="6:9">
      <c r="F2845"/>
      <c r="G2845"/>
      <c r="H2845"/>
      <c r="I2845"/>
    </row>
    <row r="2846" spans="6:9">
      <c r="F2846"/>
      <c r="G2846"/>
      <c r="H2846"/>
      <c r="I2846"/>
    </row>
    <row r="2847" spans="6:9">
      <c r="F2847"/>
      <c r="G2847"/>
      <c r="H2847"/>
      <c r="I2847"/>
    </row>
    <row r="2848" spans="6:9">
      <c r="F2848"/>
      <c r="G2848"/>
      <c r="H2848"/>
      <c r="I2848"/>
    </row>
    <row r="2849" spans="6:9">
      <c r="F2849"/>
      <c r="G2849"/>
      <c r="H2849"/>
      <c r="I2849"/>
    </row>
    <row r="2850" spans="6:9">
      <c r="F2850"/>
      <c r="G2850"/>
      <c r="H2850"/>
      <c r="I2850"/>
    </row>
    <row r="2851" spans="6:9">
      <c r="F2851"/>
      <c r="G2851"/>
      <c r="H2851"/>
      <c r="I2851"/>
    </row>
    <row r="2852" spans="6:9">
      <c r="F2852"/>
      <c r="G2852"/>
      <c r="H2852"/>
      <c r="I2852"/>
    </row>
    <row r="2853" spans="6:9">
      <c r="F2853"/>
      <c r="G2853"/>
      <c r="H2853"/>
      <c r="I2853"/>
    </row>
    <row r="2854" spans="6:9">
      <c r="F2854"/>
      <c r="G2854"/>
      <c r="H2854"/>
      <c r="I2854"/>
    </row>
    <row r="2855" spans="6:9">
      <c r="F2855"/>
      <c r="G2855"/>
      <c r="H2855"/>
      <c r="I2855"/>
    </row>
    <row r="2856" spans="6:9">
      <c r="F2856"/>
      <c r="G2856"/>
      <c r="H2856"/>
      <c r="I2856"/>
    </row>
    <row r="2857" spans="6:9">
      <c r="F2857"/>
      <c r="G2857"/>
      <c r="H2857"/>
      <c r="I2857"/>
    </row>
    <row r="2858" spans="6:9">
      <c r="F2858"/>
      <c r="G2858"/>
      <c r="H2858"/>
      <c r="I2858"/>
    </row>
    <row r="2859" spans="6:9">
      <c r="F2859"/>
      <c r="G2859"/>
      <c r="H2859"/>
      <c r="I2859"/>
    </row>
    <row r="2860" spans="6:9">
      <c r="F2860"/>
      <c r="G2860"/>
      <c r="H2860"/>
      <c r="I2860"/>
    </row>
    <row r="2861" spans="6:9">
      <c r="F2861"/>
      <c r="G2861"/>
      <c r="H2861"/>
      <c r="I2861"/>
    </row>
    <row r="2862" spans="6:9">
      <c r="F2862"/>
      <c r="G2862"/>
      <c r="H2862"/>
      <c r="I2862"/>
    </row>
    <row r="2863" spans="6:9">
      <c r="F2863"/>
      <c r="G2863"/>
      <c r="H2863"/>
      <c r="I2863"/>
    </row>
    <row r="2864" spans="6:9">
      <c r="F2864"/>
      <c r="G2864"/>
      <c r="H2864"/>
      <c r="I2864"/>
    </row>
    <row r="2865" spans="6:9">
      <c r="F2865"/>
      <c r="G2865"/>
      <c r="H2865"/>
      <c r="I2865"/>
    </row>
    <row r="2866" spans="6:9">
      <c r="F2866"/>
      <c r="G2866"/>
      <c r="H2866"/>
      <c r="I2866"/>
    </row>
    <row r="2867" spans="6:9">
      <c r="F2867"/>
      <c r="G2867"/>
      <c r="H2867"/>
      <c r="I2867"/>
    </row>
    <row r="2868" spans="6:9">
      <c r="F2868"/>
      <c r="G2868"/>
      <c r="H2868"/>
      <c r="I2868"/>
    </row>
    <row r="2869" spans="6:9">
      <c r="F2869"/>
      <c r="G2869"/>
      <c r="H2869"/>
      <c r="I2869"/>
    </row>
    <row r="2870" spans="6:9">
      <c r="F2870"/>
      <c r="G2870"/>
      <c r="H2870"/>
      <c r="I2870"/>
    </row>
    <row r="2871" spans="6:9">
      <c r="F2871"/>
      <c r="G2871"/>
      <c r="H2871"/>
      <c r="I2871"/>
    </row>
    <row r="2872" spans="6:9">
      <c r="F2872"/>
      <c r="G2872"/>
      <c r="H2872"/>
      <c r="I2872"/>
    </row>
    <row r="2873" spans="6:9">
      <c r="F2873"/>
      <c r="G2873"/>
      <c r="H2873"/>
      <c r="I2873"/>
    </row>
    <row r="2874" spans="6:9">
      <c r="F2874"/>
      <c r="G2874"/>
      <c r="H2874"/>
      <c r="I2874"/>
    </row>
    <row r="2875" spans="6:9">
      <c r="F2875"/>
      <c r="G2875"/>
      <c r="H2875"/>
      <c r="I2875"/>
    </row>
    <row r="2876" spans="6:9">
      <c r="F2876"/>
      <c r="G2876"/>
      <c r="H2876"/>
      <c r="I2876"/>
    </row>
    <row r="2877" spans="6:9">
      <c r="F2877"/>
      <c r="G2877"/>
      <c r="H2877"/>
      <c r="I2877"/>
    </row>
    <row r="2878" spans="6:9">
      <c r="F2878"/>
      <c r="G2878"/>
      <c r="H2878"/>
      <c r="I2878"/>
    </row>
    <row r="2879" spans="6:9">
      <c r="F2879"/>
      <c r="G2879"/>
      <c r="H2879"/>
      <c r="I2879"/>
    </row>
    <row r="2880" spans="6:9">
      <c r="F2880"/>
      <c r="G2880"/>
      <c r="H2880"/>
      <c r="I2880"/>
    </row>
    <row r="2881" spans="6:9">
      <c r="F2881"/>
      <c r="G2881"/>
      <c r="H2881"/>
      <c r="I2881"/>
    </row>
    <row r="2882" spans="6:9">
      <c r="F2882"/>
      <c r="G2882"/>
      <c r="H2882"/>
      <c r="I2882"/>
    </row>
    <row r="2883" spans="6:9">
      <c r="F2883"/>
      <c r="G2883"/>
      <c r="H2883"/>
      <c r="I2883"/>
    </row>
    <row r="2884" spans="6:9">
      <c r="F2884"/>
      <c r="G2884"/>
      <c r="H2884"/>
      <c r="I2884"/>
    </row>
    <row r="2885" spans="6:9">
      <c r="F2885"/>
      <c r="G2885"/>
      <c r="H2885"/>
      <c r="I2885"/>
    </row>
    <row r="2886" spans="6:9">
      <c r="F2886"/>
      <c r="G2886"/>
      <c r="H2886"/>
      <c r="I2886"/>
    </row>
    <row r="2887" spans="6:9">
      <c r="F2887"/>
      <c r="G2887"/>
      <c r="H2887"/>
      <c r="I2887"/>
    </row>
    <row r="2888" spans="6:9">
      <c r="F2888"/>
      <c r="G2888"/>
      <c r="H2888"/>
      <c r="I2888"/>
    </row>
    <row r="2889" spans="6:9">
      <c r="F2889"/>
      <c r="G2889"/>
      <c r="H2889"/>
      <c r="I2889"/>
    </row>
    <row r="2890" spans="6:9">
      <c r="F2890"/>
      <c r="G2890"/>
      <c r="H2890"/>
      <c r="I2890"/>
    </row>
    <row r="2891" spans="6:9">
      <c r="F2891"/>
      <c r="G2891"/>
      <c r="H2891"/>
      <c r="I2891"/>
    </row>
    <row r="2892" spans="6:9">
      <c r="F2892"/>
      <c r="G2892"/>
      <c r="H2892"/>
      <c r="I2892"/>
    </row>
    <row r="2893" spans="6:9">
      <c r="F2893"/>
      <c r="G2893"/>
      <c r="H2893"/>
      <c r="I2893"/>
    </row>
    <row r="2894" spans="6:9">
      <c r="F2894"/>
      <c r="G2894"/>
      <c r="H2894"/>
      <c r="I2894"/>
    </row>
    <row r="2895" spans="6:9">
      <c r="F2895"/>
      <c r="G2895"/>
      <c r="H2895"/>
      <c r="I2895"/>
    </row>
    <row r="2896" spans="6:9">
      <c r="F2896"/>
      <c r="G2896"/>
      <c r="H2896"/>
      <c r="I2896"/>
    </row>
    <row r="2897" spans="6:9">
      <c r="F2897"/>
      <c r="G2897"/>
      <c r="H2897"/>
      <c r="I2897"/>
    </row>
    <row r="2898" spans="6:9">
      <c r="F2898"/>
      <c r="G2898"/>
      <c r="H2898"/>
      <c r="I2898"/>
    </row>
    <row r="2899" spans="6:9">
      <c r="F2899"/>
      <c r="G2899"/>
      <c r="H2899"/>
      <c r="I2899"/>
    </row>
    <row r="2900" spans="6:9">
      <c r="F2900"/>
      <c r="G2900"/>
      <c r="H2900"/>
      <c r="I2900"/>
    </row>
    <row r="2901" spans="6:9">
      <c r="F2901"/>
      <c r="G2901"/>
      <c r="H2901"/>
      <c r="I2901"/>
    </row>
    <row r="2902" spans="6:9">
      <c r="F2902"/>
      <c r="G2902"/>
      <c r="H2902"/>
      <c r="I2902"/>
    </row>
    <row r="2903" spans="6:9">
      <c r="F2903"/>
      <c r="G2903"/>
      <c r="H2903"/>
      <c r="I2903"/>
    </row>
    <row r="2904" spans="6:9">
      <c r="F2904"/>
      <c r="G2904"/>
      <c r="H2904"/>
      <c r="I2904"/>
    </row>
    <row r="2905" spans="6:9">
      <c r="F2905"/>
      <c r="G2905"/>
      <c r="H2905"/>
      <c r="I2905"/>
    </row>
    <row r="2906" spans="6:9">
      <c r="F2906"/>
      <c r="G2906"/>
      <c r="H2906"/>
      <c r="I2906"/>
    </row>
    <row r="2907" spans="6:9">
      <c r="F2907"/>
      <c r="G2907"/>
      <c r="H2907"/>
      <c r="I2907"/>
    </row>
    <row r="2908" spans="6:9">
      <c r="F2908"/>
      <c r="G2908"/>
      <c r="H2908"/>
      <c r="I2908"/>
    </row>
    <row r="2909" spans="6:9">
      <c r="F2909"/>
      <c r="G2909"/>
      <c r="H2909"/>
      <c r="I2909"/>
    </row>
    <row r="2910" spans="6:9">
      <c r="F2910"/>
      <c r="G2910"/>
      <c r="H2910"/>
      <c r="I2910"/>
    </row>
    <row r="2911" spans="6:9">
      <c r="F2911"/>
      <c r="G2911"/>
      <c r="H2911"/>
      <c r="I2911"/>
    </row>
    <row r="2912" spans="6:9">
      <c r="F2912"/>
      <c r="G2912"/>
      <c r="H2912"/>
      <c r="I2912"/>
    </row>
    <row r="2913" spans="6:9">
      <c r="F2913"/>
      <c r="G2913"/>
      <c r="H2913"/>
      <c r="I2913"/>
    </row>
    <row r="2914" spans="6:9">
      <c r="F2914"/>
      <c r="G2914"/>
      <c r="H2914"/>
      <c r="I2914"/>
    </row>
    <row r="2915" spans="6:9">
      <c r="F2915"/>
      <c r="G2915"/>
      <c r="H2915"/>
      <c r="I2915"/>
    </row>
    <row r="2916" spans="6:9">
      <c r="F2916"/>
      <c r="G2916"/>
      <c r="H2916"/>
      <c r="I2916"/>
    </row>
    <row r="2917" spans="6:9">
      <c r="F2917"/>
      <c r="G2917"/>
      <c r="H2917"/>
      <c r="I2917"/>
    </row>
    <row r="2918" spans="6:9">
      <c r="F2918"/>
      <c r="G2918"/>
      <c r="H2918"/>
      <c r="I2918"/>
    </row>
    <row r="2919" spans="6:9">
      <c r="F2919"/>
      <c r="G2919"/>
      <c r="H2919"/>
      <c r="I2919"/>
    </row>
    <row r="2920" spans="6:9">
      <c r="F2920"/>
      <c r="G2920"/>
      <c r="H2920"/>
      <c r="I2920"/>
    </row>
    <row r="2921" spans="6:9">
      <c r="F2921"/>
      <c r="G2921"/>
      <c r="H2921"/>
      <c r="I2921"/>
    </row>
    <row r="2922" spans="6:9">
      <c r="F2922"/>
      <c r="G2922"/>
      <c r="H2922"/>
      <c r="I2922"/>
    </row>
    <row r="2923" spans="6:9">
      <c r="F2923"/>
      <c r="G2923"/>
      <c r="H2923"/>
      <c r="I2923"/>
    </row>
    <row r="2924" spans="6:9">
      <c r="F2924"/>
      <c r="G2924"/>
      <c r="H2924"/>
      <c r="I2924"/>
    </row>
    <row r="2925" spans="6:9">
      <c r="F2925"/>
      <c r="G2925"/>
      <c r="H2925"/>
      <c r="I2925"/>
    </row>
    <row r="2926" spans="6:9">
      <c r="F2926"/>
      <c r="G2926"/>
      <c r="H2926"/>
      <c r="I2926"/>
    </row>
    <row r="2927" spans="6:9">
      <c r="F2927"/>
      <c r="G2927"/>
      <c r="H2927"/>
      <c r="I2927"/>
    </row>
    <row r="2928" spans="6:9">
      <c r="F2928"/>
      <c r="G2928"/>
      <c r="H2928"/>
      <c r="I2928"/>
    </row>
    <row r="2929" spans="6:9">
      <c r="F2929"/>
      <c r="G2929"/>
      <c r="H2929"/>
      <c r="I2929"/>
    </row>
    <row r="2930" spans="6:9">
      <c r="F2930"/>
      <c r="G2930"/>
      <c r="H2930"/>
      <c r="I2930"/>
    </row>
    <row r="2931" spans="6:9">
      <c r="F2931"/>
      <c r="G2931"/>
      <c r="H2931"/>
      <c r="I2931"/>
    </row>
    <row r="2932" spans="6:9">
      <c r="F2932"/>
      <c r="G2932"/>
      <c r="H2932"/>
      <c r="I2932"/>
    </row>
    <row r="2933" spans="6:9">
      <c r="F2933"/>
      <c r="G2933"/>
      <c r="H2933"/>
      <c r="I2933"/>
    </row>
    <row r="2934" spans="6:9">
      <c r="F2934"/>
      <c r="G2934"/>
      <c r="H2934"/>
      <c r="I2934"/>
    </row>
    <row r="2935" spans="6:9">
      <c r="F2935"/>
      <c r="G2935"/>
      <c r="H2935"/>
      <c r="I2935"/>
    </row>
    <row r="2936" spans="6:9">
      <c r="F2936"/>
      <c r="G2936"/>
      <c r="H2936"/>
      <c r="I2936"/>
    </row>
    <row r="2937" spans="6:9">
      <c r="F2937"/>
      <c r="G2937"/>
      <c r="H2937"/>
      <c r="I2937"/>
    </row>
    <row r="2938" spans="6:9">
      <c r="F2938"/>
      <c r="G2938"/>
      <c r="H2938"/>
      <c r="I2938"/>
    </row>
    <row r="2939" spans="6:9">
      <c r="F2939"/>
      <c r="G2939"/>
      <c r="H2939"/>
      <c r="I2939"/>
    </row>
    <row r="2940" spans="6:9">
      <c r="F2940"/>
      <c r="G2940"/>
      <c r="H2940"/>
      <c r="I2940"/>
    </row>
    <row r="2941" spans="6:9">
      <c r="F2941"/>
      <c r="G2941"/>
      <c r="H2941"/>
      <c r="I2941"/>
    </row>
    <row r="2942" spans="6:9">
      <c r="F2942"/>
      <c r="G2942"/>
      <c r="H2942"/>
      <c r="I2942"/>
    </row>
    <row r="2943" spans="6:9">
      <c r="F2943"/>
      <c r="G2943"/>
      <c r="H2943"/>
      <c r="I2943"/>
    </row>
    <row r="2944" spans="6:9">
      <c r="F2944"/>
      <c r="G2944"/>
      <c r="H2944"/>
      <c r="I2944"/>
    </row>
    <row r="2945" spans="6:9">
      <c r="F2945"/>
      <c r="G2945"/>
      <c r="H2945"/>
      <c r="I2945"/>
    </row>
    <row r="2946" spans="6:9">
      <c r="F2946"/>
      <c r="G2946"/>
      <c r="H2946"/>
      <c r="I2946"/>
    </row>
    <row r="2947" spans="6:9">
      <c r="F2947"/>
      <c r="G2947"/>
      <c r="H2947"/>
      <c r="I2947"/>
    </row>
    <row r="2948" spans="6:9">
      <c r="F2948"/>
      <c r="G2948"/>
      <c r="H2948"/>
      <c r="I2948"/>
    </row>
    <row r="2949" spans="6:9">
      <c r="F2949"/>
      <c r="G2949"/>
      <c r="H2949"/>
      <c r="I2949"/>
    </row>
    <row r="2950" spans="6:9">
      <c r="F2950"/>
      <c r="G2950"/>
      <c r="H2950"/>
      <c r="I2950"/>
    </row>
    <row r="2951" spans="6:9">
      <c r="F2951"/>
      <c r="G2951"/>
      <c r="H2951"/>
      <c r="I2951"/>
    </row>
    <row r="2952" spans="6:9">
      <c r="F2952"/>
      <c r="G2952"/>
      <c r="H2952"/>
      <c r="I2952"/>
    </row>
    <row r="2953" spans="6:9">
      <c r="F2953"/>
      <c r="G2953"/>
      <c r="H2953"/>
      <c r="I2953"/>
    </row>
    <row r="2954" spans="6:9">
      <c r="F2954"/>
      <c r="G2954"/>
      <c r="H2954"/>
      <c r="I2954"/>
    </row>
    <row r="2955" spans="6:9">
      <c r="F2955"/>
      <c r="G2955"/>
      <c r="H2955"/>
      <c r="I2955"/>
    </row>
    <row r="2956" spans="6:9">
      <c r="F2956"/>
      <c r="G2956"/>
      <c r="H2956"/>
      <c r="I2956"/>
    </row>
    <row r="2957" spans="6:9">
      <c r="F2957"/>
      <c r="G2957"/>
      <c r="H2957"/>
      <c r="I2957"/>
    </row>
    <row r="2958" spans="6:9">
      <c r="F2958"/>
      <c r="G2958"/>
      <c r="H2958"/>
      <c r="I2958"/>
    </row>
    <row r="2959" spans="6:9">
      <c r="F2959"/>
      <c r="G2959"/>
      <c r="H2959"/>
      <c r="I2959"/>
    </row>
    <row r="2960" spans="6:9">
      <c r="F2960"/>
      <c r="G2960"/>
      <c r="H2960"/>
      <c r="I2960"/>
    </row>
    <row r="2961" spans="6:9">
      <c r="F2961"/>
      <c r="G2961"/>
      <c r="H2961"/>
      <c r="I2961"/>
    </row>
    <row r="2962" spans="6:9">
      <c r="F2962"/>
      <c r="G2962"/>
      <c r="H2962"/>
      <c r="I2962"/>
    </row>
    <row r="2963" spans="6:9">
      <c r="F2963"/>
      <c r="G2963"/>
      <c r="H2963"/>
      <c r="I2963"/>
    </row>
    <row r="2964" spans="6:9">
      <c r="F2964"/>
      <c r="G2964"/>
      <c r="H2964"/>
      <c r="I2964"/>
    </row>
    <row r="2965" spans="6:9">
      <c r="F2965"/>
      <c r="G2965"/>
      <c r="H2965"/>
      <c r="I2965"/>
    </row>
    <row r="2966" spans="6:9">
      <c r="F2966"/>
      <c r="G2966"/>
      <c r="H2966"/>
      <c r="I2966"/>
    </row>
    <row r="2967" spans="6:9">
      <c r="F2967"/>
      <c r="G2967"/>
      <c r="H2967"/>
      <c r="I2967"/>
    </row>
    <row r="2968" spans="6:9">
      <c r="F2968"/>
      <c r="G2968"/>
      <c r="H2968"/>
      <c r="I2968"/>
    </row>
    <row r="2969" spans="6:9">
      <c r="F2969"/>
      <c r="G2969"/>
      <c r="H2969"/>
      <c r="I2969"/>
    </row>
    <row r="2970" spans="6:9">
      <c r="F2970"/>
      <c r="G2970"/>
      <c r="H2970"/>
      <c r="I2970"/>
    </row>
    <row r="2971" spans="6:9">
      <c r="F2971"/>
      <c r="G2971"/>
      <c r="H2971"/>
      <c r="I2971"/>
    </row>
    <row r="2972" spans="6:9">
      <c r="F2972"/>
      <c r="G2972"/>
      <c r="H2972"/>
      <c r="I2972"/>
    </row>
    <row r="2973" spans="6:9">
      <c r="F2973"/>
      <c r="G2973"/>
      <c r="H2973"/>
      <c r="I2973"/>
    </row>
    <row r="2974" spans="6:9">
      <c r="F2974"/>
      <c r="G2974"/>
      <c r="H2974"/>
      <c r="I2974"/>
    </row>
    <row r="2975" spans="6:9">
      <c r="F2975"/>
      <c r="G2975"/>
      <c r="H2975"/>
      <c r="I2975"/>
    </row>
    <row r="2976" spans="6:9">
      <c r="F2976"/>
      <c r="G2976"/>
      <c r="H2976"/>
      <c r="I2976"/>
    </row>
    <row r="2977" spans="6:9">
      <c r="F2977"/>
      <c r="G2977"/>
      <c r="H2977"/>
      <c r="I2977"/>
    </row>
    <row r="2978" spans="6:9">
      <c r="F2978"/>
      <c r="G2978"/>
      <c r="H2978"/>
      <c r="I2978"/>
    </row>
    <row r="2979" spans="6:9">
      <c r="F2979"/>
      <c r="G2979"/>
      <c r="H2979"/>
      <c r="I2979"/>
    </row>
    <row r="2980" spans="6:9">
      <c r="F2980"/>
      <c r="G2980"/>
      <c r="H2980"/>
      <c r="I2980"/>
    </row>
    <row r="2981" spans="6:9">
      <c r="F2981"/>
      <c r="G2981"/>
      <c r="H2981"/>
      <c r="I2981"/>
    </row>
    <row r="2982" spans="6:9">
      <c r="F2982"/>
      <c r="G2982"/>
      <c r="H2982"/>
      <c r="I2982"/>
    </row>
    <row r="2983" spans="6:9">
      <c r="F2983"/>
      <c r="G2983"/>
      <c r="H2983"/>
      <c r="I2983"/>
    </row>
    <row r="2984" spans="6:9">
      <c r="F2984"/>
      <c r="G2984"/>
      <c r="H2984"/>
      <c r="I2984"/>
    </row>
    <row r="2985" spans="6:9">
      <c r="F2985"/>
      <c r="G2985"/>
      <c r="H2985"/>
      <c r="I2985"/>
    </row>
    <row r="2986" spans="6:9">
      <c r="F2986"/>
      <c r="G2986"/>
      <c r="H2986"/>
      <c r="I2986"/>
    </row>
    <row r="2987" spans="6:9">
      <c r="F2987"/>
      <c r="G2987"/>
      <c r="H2987"/>
      <c r="I2987"/>
    </row>
    <row r="2988" spans="6:9">
      <c r="F2988"/>
      <c r="G2988"/>
      <c r="H2988"/>
      <c r="I2988"/>
    </row>
    <row r="2989" spans="6:9">
      <c r="F2989"/>
      <c r="G2989"/>
      <c r="H2989"/>
      <c r="I2989"/>
    </row>
    <row r="2990" spans="6:9">
      <c r="F2990"/>
      <c r="G2990"/>
      <c r="H2990"/>
      <c r="I2990"/>
    </row>
    <row r="2991" spans="6:9">
      <c r="F2991"/>
      <c r="G2991"/>
      <c r="H2991"/>
      <c r="I2991"/>
    </row>
    <row r="2992" spans="6:9">
      <c r="F2992"/>
      <c r="G2992"/>
      <c r="H2992"/>
      <c r="I2992"/>
    </row>
    <row r="2993" spans="6:9">
      <c r="F2993"/>
      <c r="G2993"/>
      <c r="H2993"/>
      <c r="I2993"/>
    </row>
    <row r="2994" spans="6:9">
      <c r="F2994"/>
      <c r="G2994"/>
      <c r="H2994"/>
      <c r="I2994"/>
    </row>
    <row r="2995" spans="6:9">
      <c r="F2995"/>
      <c r="G2995"/>
      <c r="H2995"/>
      <c r="I2995"/>
    </row>
    <row r="2996" spans="6:9">
      <c r="F2996"/>
      <c r="G2996"/>
      <c r="H2996"/>
      <c r="I2996"/>
    </row>
    <row r="2997" spans="6:9">
      <c r="F2997"/>
      <c r="G2997"/>
      <c r="H2997"/>
      <c r="I2997"/>
    </row>
    <row r="2998" spans="6:9">
      <c r="F2998"/>
      <c r="G2998"/>
      <c r="H2998"/>
      <c r="I2998"/>
    </row>
    <row r="2999" spans="6:9">
      <c r="F2999"/>
      <c r="G2999"/>
      <c r="H2999"/>
      <c r="I2999"/>
    </row>
    <row r="3000" spans="6:9">
      <c r="F3000"/>
      <c r="G3000"/>
      <c r="H3000"/>
      <c r="I3000"/>
    </row>
    <row r="3001" spans="6:9">
      <c r="F3001"/>
      <c r="G3001"/>
      <c r="H3001"/>
      <c r="I3001"/>
    </row>
    <row r="3002" spans="6:9">
      <c r="F3002"/>
      <c r="G3002"/>
      <c r="H3002"/>
      <c r="I3002"/>
    </row>
    <row r="3003" spans="6:9">
      <c r="F3003"/>
      <c r="G3003"/>
      <c r="H3003"/>
      <c r="I3003"/>
    </row>
    <row r="3004" spans="6:9">
      <c r="F3004"/>
      <c r="G3004"/>
      <c r="H3004"/>
      <c r="I3004"/>
    </row>
    <row r="3005" spans="6:9">
      <c r="F3005"/>
      <c r="G3005"/>
      <c r="H3005"/>
      <c r="I3005"/>
    </row>
    <row r="3006" spans="6:9">
      <c r="F3006"/>
      <c r="G3006"/>
      <c r="H3006"/>
      <c r="I3006"/>
    </row>
    <row r="3007" spans="6:9">
      <c r="F3007"/>
      <c r="G3007"/>
      <c r="H3007"/>
      <c r="I3007"/>
    </row>
    <row r="3008" spans="6:9">
      <c r="F3008"/>
      <c r="G3008"/>
      <c r="H3008"/>
      <c r="I3008"/>
    </row>
    <row r="3009" spans="6:9">
      <c r="F3009"/>
      <c r="G3009"/>
      <c r="H3009"/>
      <c r="I3009"/>
    </row>
    <row r="3010" spans="6:9">
      <c r="F3010"/>
      <c r="G3010"/>
      <c r="H3010"/>
      <c r="I3010"/>
    </row>
    <row r="3011" spans="6:9">
      <c r="F3011"/>
      <c r="G3011"/>
      <c r="H3011"/>
      <c r="I3011"/>
    </row>
    <row r="3012" spans="6:9">
      <c r="F3012"/>
      <c r="G3012"/>
      <c r="H3012"/>
      <c r="I3012"/>
    </row>
    <row r="3013" spans="6:9">
      <c r="F3013"/>
      <c r="G3013"/>
      <c r="H3013"/>
      <c r="I3013"/>
    </row>
    <row r="3014" spans="6:9">
      <c r="F3014"/>
      <c r="G3014"/>
      <c r="H3014"/>
      <c r="I3014"/>
    </row>
    <row r="3015" spans="6:9">
      <c r="F3015"/>
      <c r="G3015"/>
      <c r="H3015"/>
      <c r="I3015"/>
    </row>
    <row r="3016" spans="6:9">
      <c r="F3016"/>
      <c r="G3016"/>
      <c r="H3016"/>
      <c r="I3016"/>
    </row>
    <row r="3017" spans="6:9">
      <c r="F3017"/>
      <c r="G3017"/>
      <c r="H3017"/>
      <c r="I3017"/>
    </row>
    <row r="3018" spans="6:9">
      <c r="F3018"/>
      <c r="G3018"/>
      <c r="H3018"/>
      <c r="I3018"/>
    </row>
    <row r="3019" spans="6:9">
      <c r="F3019"/>
      <c r="G3019"/>
      <c r="H3019"/>
      <c r="I3019"/>
    </row>
    <row r="3020" spans="6:9">
      <c r="F3020"/>
      <c r="G3020"/>
      <c r="H3020"/>
      <c r="I3020"/>
    </row>
    <row r="3021" spans="6:9">
      <c r="F3021"/>
      <c r="G3021"/>
      <c r="H3021"/>
      <c r="I3021"/>
    </row>
    <row r="3022" spans="6:9">
      <c r="F3022"/>
      <c r="G3022"/>
      <c r="H3022"/>
      <c r="I3022"/>
    </row>
    <row r="3023" spans="6:9">
      <c r="F3023"/>
      <c r="G3023"/>
      <c r="H3023"/>
      <c r="I3023"/>
    </row>
    <row r="3024" spans="6:9">
      <c r="F3024"/>
      <c r="G3024"/>
      <c r="H3024"/>
      <c r="I3024"/>
    </row>
    <row r="3025" spans="6:9">
      <c r="F3025"/>
      <c r="G3025"/>
      <c r="H3025"/>
      <c r="I3025"/>
    </row>
    <row r="3026" spans="6:9">
      <c r="F3026"/>
      <c r="G3026"/>
      <c r="H3026"/>
      <c r="I3026"/>
    </row>
    <row r="3027" spans="6:9">
      <c r="F3027"/>
      <c r="G3027"/>
      <c r="H3027"/>
      <c r="I3027"/>
    </row>
    <row r="3028" spans="6:9">
      <c r="F3028"/>
      <c r="G3028"/>
      <c r="H3028"/>
      <c r="I3028"/>
    </row>
    <row r="3029" spans="6:9">
      <c r="F3029"/>
      <c r="G3029"/>
      <c r="H3029"/>
      <c r="I3029"/>
    </row>
    <row r="3030" spans="6:9">
      <c r="F3030"/>
      <c r="G3030"/>
      <c r="H3030"/>
      <c r="I3030"/>
    </row>
    <row r="3031" spans="6:9">
      <c r="F3031"/>
      <c r="G3031"/>
      <c r="H3031"/>
      <c r="I3031"/>
    </row>
    <row r="3032" spans="6:9">
      <c r="F3032"/>
      <c r="G3032"/>
      <c r="H3032"/>
      <c r="I3032"/>
    </row>
    <row r="3033" spans="6:9">
      <c r="F3033"/>
      <c r="G3033"/>
      <c r="H3033"/>
      <c r="I3033"/>
    </row>
    <row r="3034" spans="6:9">
      <c r="F3034"/>
      <c r="G3034"/>
      <c r="H3034"/>
      <c r="I3034"/>
    </row>
    <row r="3035" spans="6:9">
      <c r="F3035"/>
      <c r="G3035"/>
      <c r="H3035"/>
      <c r="I3035"/>
    </row>
    <row r="3036" spans="6:9">
      <c r="F3036"/>
      <c r="G3036"/>
      <c r="H3036"/>
      <c r="I3036"/>
    </row>
    <row r="3037" spans="6:9">
      <c r="F3037"/>
      <c r="G3037"/>
      <c r="H3037"/>
      <c r="I3037"/>
    </row>
    <row r="3038" spans="6:9">
      <c r="F3038"/>
      <c r="G3038"/>
      <c r="H3038"/>
      <c r="I3038"/>
    </row>
    <row r="3039" spans="6:9">
      <c r="F3039"/>
      <c r="G3039"/>
      <c r="H3039"/>
      <c r="I3039"/>
    </row>
    <row r="3040" spans="6:9">
      <c r="F3040"/>
      <c r="G3040"/>
      <c r="H3040"/>
      <c r="I3040"/>
    </row>
    <row r="3041" spans="6:9">
      <c r="F3041"/>
      <c r="G3041"/>
      <c r="H3041"/>
      <c r="I3041"/>
    </row>
    <row r="3042" spans="6:9">
      <c r="F3042"/>
      <c r="G3042"/>
      <c r="H3042"/>
      <c r="I3042"/>
    </row>
    <row r="3043" spans="6:9">
      <c r="F3043"/>
      <c r="G3043"/>
      <c r="H3043"/>
      <c r="I3043"/>
    </row>
    <row r="3044" spans="6:9">
      <c r="F3044"/>
      <c r="G3044"/>
      <c r="H3044"/>
      <c r="I3044"/>
    </row>
    <row r="3045" spans="6:9">
      <c r="F3045"/>
      <c r="G3045"/>
      <c r="H3045"/>
      <c r="I3045"/>
    </row>
    <row r="3046" spans="6:9">
      <c r="F3046"/>
      <c r="G3046"/>
      <c r="H3046"/>
      <c r="I3046"/>
    </row>
    <row r="3047" spans="6:9">
      <c r="F3047"/>
      <c r="G3047"/>
      <c r="H3047"/>
      <c r="I3047"/>
    </row>
    <row r="3048" spans="6:9">
      <c r="F3048"/>
      <c r="G3048"/>
      <c r="H3048"/>
      <c r="I3048"/>
    </row>
    <row r="3049" spans="6:9">
      <c r="F3049"/>
      <c r="G3049"/>
      <c r="H3049"/>
      <c r="I3049"/>
    </row>
    <row r="3050" spans="6:9">
      <c r="F3050"/>
      <c r="G3050"/>
      <c r="H3050"/>
      <c r="I3050"/>
    </row>
    <row r="3051" spans="6:9">
      <c r="F3051"/>
      <c r="G3051"/>
      <c r="H3051"/>
      <c r="I3051"/>
    </row>
    <row r="3052" spans="6:9">
      <c r="F3052"/>
      <c r="G3052"/>
      <c r="H3052"/>
      <c r="I3052"/>
    </row>
    <row r="3053" spans="6:9">
      <c r="F3053"/>
      <c r="G3053"/>
      <c r="H3053"/>
      <c r="I3053"/>
    </row>
    <row r="3054" spans="6:9">
      <c r="F3054"/>
      <c r="G3054"/>
      <c r="H3054"/>
      <c r="I3054"/>
    </row>
    <row r="3055" spans="6:9">
      <c r="F3055"/>
      <c r="G3055"/>
      <c r="H3055"/>
      <c r="I3055"/>
    </row>
    <row r="3056" spans="6:9">
      <c r="F3056"/>
      <c r="G3056"/>
      <c r="H3056"/>
      <c r="I3056"/>
    </row>
    <row r="3057" spans="6:9">
      <c r="F3057"/>
      <c r="G3057"/>
      <c r="H3057"/>
      <c r="I3057"/>
    </row>
    <row r="3058" spans="6:9">
      <c r="F3058"/>
      <c r="G3058"/>
      <c r="H3058"/>
      <c r="I3058"/>
    </row>
    <row r="3059" spans="6:9">
      <c r="F3059"/>
      <c r="G3059"/>
      <c r="H3059"/>
      <c r="I3059"/>
    </row>
    <row r="3060" spans="6:9">
      <c r="F3060"/>
      <c r="G3060"/>
      <c r="H3060"/>
      <c r="I3060"/>
    </row>
    <row r="3061" spans="6:9">
      <c r="F3061"/>
      <c r="G3061"/>
      <c r="H3061"/>
      <c r="I3061"/>
    </row>
    <row r="3062" spans="6:9">
      <c r="F3062"/>
      <c r="G3062"/>
      <c r="H3062"/>
      <c r="I3062"/>
    </row>
    <row r="3063" spans="6:9">
      <c r="F3063"/>
      <c r="G3063"/>
      <c r="H3063"/>
      <c r="I3063"/>
    </row>
    <row r="3064" spans="6:9">
      <c r="F3064"/>
      <c r="G3064"/>
      <c r="H3064"/>
      <c r="I3064"/>
    </row>
    <row r="3065" spans="6:9">
      <c r="F3065"/>
      <c r="G3065"/>
      <c r="H3065"/>
      <c r="I3065"/>
    </row>
    <row r="3066" spans="6:9">
      <c r="F3066"/>
      <c r="G3066"/>
      <c r="H3066"/>
      <c r="I3066"/>
    </row>
    <row r="3067" spans="6:9">
      <c r="F3067"/>
      <c r="G3067"/>
      <c r="H3067"/>
      <c r="I3067"/>
    </row>
    <row r="3068" spans="6:9">
      <c r="F3068"/>
      <c r="G3068"/>
      <c r="H3068"/>
      <c r="I3068"/>
    </row>
    <row r="3069" spans="6:9">
      <c r="F3069"/>
      <c r="G3069"/>
      <c r="H3069"/>
      <c r="I3069"/>
    </row>
    <row r="3070" spans="6:9">
      <c r="F3070"/>
      <c r="G3070"/>
      <c r="H3070"/>
      <c r="I3070"/>
    </row>
    <row r="3071" spans="6:9">
      <c r="F3071"/>
      <c r="G3071"/>
      <c r="H3071"/>
      <c r="I3071"/>
    </row>
    <row r="3072" spans="6:9">
      <c r="F3072"/>
      <c r="G3072"/>
      <c r="H3072"/>
      <c r="I3072"/>
    </row>
    <row r="3073" spans="6:9">
      <c r="F3073"/>
      <c r="G3073"/>
      <c r="H3073"/>
      <c r="I3073"/>
    </row>
    <row r="3074" spans="6:9">
      <c r="F3074"/>
      <c r="G3074"/>
      <c r="H3074"/>
      <c r="I3074"/>
    </row>
    <row r="3075" spans="6:9">
      <c r="F3075"/>
      <c r="G3075"/>
      <c r="H3075"/>
      <c r="I3075"/>
    </row>
    <row r="3076" spans="6:9">
      <c r="F3076"/>
      <c r="G3076"/>
      <c r="H3076"/>
      <c r="I3076"/>
    </row>
    <row r="3077" spans="6:9">
      <c r="F3077"/>
      <c r="G3077"/>
      <c r="H3077"/>
      <c r="I3077"/>
    </row>
    <row r="3078" spans="6:9">
      <c r="F3078"/>
      <c r="G3078"/>
      <c r="H3078"/>
      <c r="I3078"/>
    </row>
    <row r="3079" spans="6:9">
      <c r="F3079"/>
      <c r="G3079"/>
      <c r="H3079"/>
      <c r="I3079"/>
    </row>
    <row r="3080" spans="6:9">
      <c r="F3080"/>
      <c r="G3080"/>
      <c r="H3080"/>
      <c r="I3080"/>
    </row>
    <row r="3081" spans="6:9">
      <c r="F3081"/>
      <c r="G3081"/>
      <c r="H3081"/>
      <c r="I3081"/>
    </row>
    <row r="3082" spans="6:9">
      <c r="F3082"/>
      <c r="G3082"/>
      <c r="H3082"/>
      <c r="I3082"/>
    </row>
    <row r="3083" spans="6:9">
      <c r="F3083"/>
      <c r="G3083"/>
      <c r="H3083"/>
      <c r="I3083"/>
    </row>
    <row r="3084" spans="6:9">
      <c r="F3084"/>
      <c r="G3084"/>
      <c r="H3084"/>
      <c r="I3084"/>
    </row>
    <row r="3085" spans="6:9">
      <c r="F3085"/>
      <c r="G3085"/>
      <c r="H3085"/>
      <c r="I3085"/>
    </row>
    <row r="3086" spans="6:9">
      <c r="F3086"/>
      <c r="G3086"/>
      <c r="H3086"/>
      <c r="I3086"/>
    </row>
    <row r="3087" spans="6:9">
      <c r="F3087"/>
      <c r="G3087"/>
      <c r="H3087"/>
      <c r="I3087"/>
    </row>
    <row r="3088" spans="6:9">
      <c r="F3088"/>
      <c r="G3088"/>
      <c r="H3088"/>
      <c r="I3088"/>
    </row>
    <row r="3089" spans="6:9">
      <c r="F3089"/>
      <c r="G3089"/>
      <c r="H3089"/>
      <c r="I3089"/>
    </row>
    <row r="3090" spans="6:9">
      <c r="F3090"/>
      <c r="G3090"/>
      <c r="H3090"/>
      <c r="I3090"/>
    </row>
    <row r="3091" spans="6:9">
      <c r="F3091"/>
      <c r="G3091"/>
      <c r="H3091"/>
      <c r="I3091"/>
    </row>
    <row r="3092" spans="6:9">
      <c r="F3092"/>
      <c r="G3092"/>
      <c r="H3092"/>
      <c r="I3092"/>
    </row>
    <row r="3093" spans="6:9">
      <c r="F3093"/>
      <c r="G3093"/>
      <c r="H3093"/>
      <c r="I3093"/>
    </row>
    <row r="3094" spans="6:9">
      <c r="F3094"/>
      <c r="G3094"/>
      <c r="H3094"/>
      <c r="I3094"/>
    </row>
    <row r="3095" spans="6:9">
      <c r="F3095"/>
      <c r="G3095"/>
      <c r="H3095"/>
      <c r="I3095"/>
    </row>
    <row r="3096" spans="6:9">
      <c r="F3096"/>
      <c r="G3096"/>
      <c r="H3096"/>
      <c r="I3096"/>
    </row>
    <row r="3097" spans="6:9">
      <c r="F3097"/>
      <c r="G3097"/>
      <c r="H3097"/>
      <c r="I3097"/>
    </row>
    <row r="3098" spans="6:9">
      <c r="F3098"/>
      <c r="G3098"/>
      <c r="H3098"/>
      <c r="I3098"/>
    </row>
    <row r="3099" spans="6:9">
      <c r="F3099"/>
      <c r="G3099"/>
      <c r="H3099"/>
      <c r="I3099"/>
    </row>
    <row r="3100" spans="6:9">
      <c r="F3100"/>
      <c r="G3100"/>
      <c r="H3100"/>
      <c r="I3100"/>
    </row>
    <row r="3101" spans="6:9">
      <c r="F3101"/>
      <c r="G3101"/>
      <c r="H3101"/>
      <c r="I3101"/>
    </row>
    <row r="3102" spans="6:9">
      <c r="F3102"/>
      <c r="G3102"/>
      <c r="H3102"/>
      <c r="I3102"/>
    </row>
    <row r="3103" spans="6:9">
      <c r="F3103"/>
      <c r="G3103"/>
      <c r="H3103"/>
      <c r="I3103"/>
    </row>
    <row r="3104" spans="6:9">
      <c r="F3104"/>
      <c r="G3104"/>
      <c r="H3104"/>
      <c r="I3104"/>
    </row>
    <row r="3105" spans="6:9">
      <c r="F3105"/>
      <c r="G3105"/>
      <c r="H3105"/>
      <c r="I3105"/>
    </row>
    <row r="3106" spans="6:9">
      <c r="F3106"/>
      <c r="G3106"/>
      <c r="H3106"/>
      <c r="I3106"/>
    </row>
    <row r="3107" spans="6:9">
      <c r="F3107"/>
      <c r="G3107"/>
      <c r="H3107"/>
      <c r="I3107"/>
    </row>
    <row r="3108" spans="6:9">
      <c r="F3108"/>
      <c r="G3108"/>
      <c r="H3108"/>
      <c r="I3108"/>
    </row>
    <row r="3109" spans="6:9">
      <c r="F3109"/>
      <c r="G3109"/>
      <c r="H3109"/>
      <c r="I3109"/>
    </row>
    <row r="3110" spans="6:9">
      <c r="F3110"/>
      <c r="G3110"/>
      <c r="H3110"/>
      <c r="I3110"/>
    </row>
    <row r="3111" spans="6:9">
      <c r="F3111"/>
      <c r="G3111"/>
      <c r="H3111"/>
      <c r="I3111"/>
    </row>
    <row r="3112" spans="6:9">
      <c r="F3112"/>
      <c r="G3112"/>
      <c r="H3112"/>
      <c r="I3112"/>
    </row>
    <row r="3113" spans="6:9">
      <c r="F3113"/>
      <c r="G3113"/>
      <c r="H3113"/>
      <c r="I3113"/>
    </row>
    <row r="3114" spans="6:9">
      <c r="F3114"/>
      <c r="G3114"/>
      <c r="H3114"/>
      <c r="I3114"/>
    </row>
    <row r="3115" spans="6:9">
      <c r="F3115"/>
      <c r="G3115"/>
      <c r="H3115"/>
      <c r="I3115"/>
    </row>
    <row r="3116" spans="6:9">
      <c r="F3116"/>
      <c r="G3116"/>
      <c r="H3116"/>
      <c r="I3116"/>
    </row>
    <row r="3117" spans="6:9">
      <c r="F3117"/>
      <c r="G3117"/>
      <c r="H3117"/>
      <c r="I3117"/>
    </row>
    <row r="3118" spans="6:9">
      <c r="F3118"/>
      <c r="G3118"/>
      <c r="H3118"/>
      <c r="I3118"/>
    </row>
    <row r="3119" spans="6:9">
      <c r="F3119"/>
      <c r="G3119"/>
      <c r="H3119"/>
      <c r="I3119"/>
    </row>
    <row r="3120" spans="6:9">
      <c r="F3120"/>
      <c r="G3120"/>
      <c r="H3120"/>
      <c r="I3120"/>
    </row>
    <row r="3121" spans="6:9">
      <c r="F3121"/>
      <c r="G3121"/>
      <c r="H3121"/>
      <c r="I3121"/>
    </row>
    <row r="3122" spans="6:9">
      <c r="F3122"/>
      <c r="G3122"/>
      <c r="H3122"/>
      <c r="I3122"/>
    </row>
    <row r="3123" spans="6:9">
      <c r="F3123"/>
      <c r="G3123"/>
      <c r="H3123"/>
      <c r="I3123"/>
    </row>
    <row r="3124" spans="6:9">
      <c r="F3124"/>
      <c r="G3124"/>
      <c r="H3124"/>
      <c r="I3124"/>
    </row>
    <row r="3125" spans="6:9">
      <c r="F3125"/>
      <c r="G3125"/>
      <c r="H3125"/>
      <c r="I3125"/>
    </row>
    <row r="3126" spans="6:9">
      <c r="F3126"/>
      <c r="G3126"/>
      <c r="H3126"/>
      <c r="I3126"/>
    </row>
    <row r="3127" spans="6:9">
      <c r="F3127"/>
      <c r="G3127"/>
      <c r="H3127"/>
      <c r="I3127"/>
    </row>
    <row r="3128" spans="6:9">
      <c r="F3128"/>
      <c r="G3128"/>
      <c r="H3128"/>
      <c r="I3128"/>
    </row>
    <row r="3129" spans="6:9">
      <c r="F3129"/>
      <c r="G3129"/>
      <c r="H3129"/>
      <c r="I3129"/>
    </row>
    <row r="3130" spans="6:9">
      <c r="F3130"/>
      <c r="G3130"/>
      <c r="H3130"/>
      <c r="I3130"/>
    </row>
    <row r="3131" spans="6:9">
      <c r="F3131"/>
      <c r="G3131"/>
      <c r="H3131"/>
      <c r="I3131"/>
    </row>
    <row r="3132" spans="6:9">
      <c r="F3132"/>
      <c r="G3132"/>
      <c r="H3132"/>
      <c r="I3132"/>
    </row>
    <row r="3133" spans="6:9">
      <c r="F3133"/>
      <c r="G3133"/>
      <c r="H3133"/>
      <c r="I3133"/>
    </row>
    <row r="3134" spans="6:9">
      <c r="F3134"/>
      <c r="G3134"/>
      <c r="H3134"/>
      <c r="I3134"/>
    </row>
    <row r="3135" spans="6:9">
      <c r="F3135"/>
      <c r="G3135"/>
      <c r="H3135"/>
      <c r="I3135"/>
    </row>
    <row r="3136" spans="6:9">
      <c r="F3136"/>
      <c r="G3136"/>
      <c r="H3136"/>
      <c r="I3136"/>
    </row>
    <row r="3137" spans="6:9">
      <c r="F3137"/>
      <c r="G3137"/>
      <c r="H3137"/>
      <c r="I3137"/>
    </row>
    <row r="3138" spans="6:9">
      <c r="F3138"/>
      <c r="G3138"/>
      <c r="H3138"/>
      <c r="I3138"/>
    </row>
    <row r="3139" spans="6:9">
      <c r="F3139"/>
      <c r="G3139"/>
      <c r="H3139"/>
      <c r="I3139"/>
    </row>
    <row r="3140" spans="6:9">
      <c r="F3140"/>
      <c r="G3140"/>
      <c r="H3140"/>
      <c r="I3140"/>
    </row>
    <row r="3141" spans="6:9">
      <c r="F3141"/>
      <c r="G3141"/>
      <c r="H3141"/>
      <c r="I3141"/>
    </row>
    <row r="3142" spans="6:9">
      <c r="F3142"/>
      <c r="G3142"/>
      <c r="H3142"/>
      <c r="I3142"/>
    </row>
    <row r="3143" spans="6:9">
      <c r="F3143"/>
      <c r="G3143"/>
      <c r="H3143"/>
      <c r="I3143"/>
    </row>
    <row r="3144" spans="6:9">
      <c r="F3144"/>
      <c r="G3144"/>
      <c r="H3144"/>
      <c r="I3144"/>
    </row>
    <row r="3145" spans="6:9">
      <c r="F3145"/>
      <c r="G3145"/>
      <c r="H3145"/>
      <c r="I3145"/>
    </row>
    <row r="3146" spans="6:9">
      <c r="F3146"/>
      <c r="G3146"/>
      <c r="H3146"/>
      <c r="I3146"/>
    </row>
    <row r="3147" spans="6:9">
      <c r="F3147"/>
      <c r="G3147"/>
      <c r="H3147"/>
      <c r="I3147"/>
    </row>
    <row r="3148" spans="6:9">
      <c r="F3148"/>
      <c r="G3148"/>
      <c r="H3148"/>
      <c r="I3148"/>
    </row>
    <row r="3149" spans="6:9">
      <c r="F3149"/>
      <c r="G3149"/>
      <c r="H3149"/>
      <c r="I3149"/>
    </row>
    <row r="3150" spans="6:9">
      <c r="F3150"/>
      <c r="G3150"/>
      <c r="H3150"/>
      <c r="I3150"/>
    </row>
    <row r="3151" spans="6:9">
      <c r="F3151"/>
      <c r="G3151"/>
      <c r="H3151"/>
      <c r="I3151"/>
    </row>
    <row r="3152" spans="6:9">
      <c r="F3152"/>
      <c r="G3152"/>
      <c r="H3152"/>
      <c r="I3152"/>
    </row>
    <row r="3153" spans="6:9">
      <c r="F3153"/>
      <c r="G3153"/>
      <c r="H3153"/>
      <c r="I3153"/>
    </row>
    <row r="3154" spans="6:9">
      <c r="F3154"/>
      <c r="G3154"/>
      <c r="H3154"/>
      <c r="I3154"/>
    </row>
    <row r="3155" spans="6:9">
      <c r="F3155"/>
      <c r="G3155"/>
      <c r="H3155"/>
      <c r="I3155"/>
    </row>
    <row r="3156" spans="6:9">
      <c r="F3156"/>
      <c r="G3156"/>
      <c r="H3156"/>
      <c r="I3156"/>
    </row>
    <row r="3157" spans="6:9">
      <c r="F3157"/>
      <c r="G3157"/>
      <c r="H3157"/>
      <c r="I3157"/>
    </row>
    <row r="3158" spans="6:9">
      <c r="F3158"/>
      <c r="G3158"/>
      <c r="H3158"/>
      <c r="I3158"/>
    </row>
    <row r="3159" spans="6:9">
      <c r="F3159"/>
      <c r="G3159"/>
      <c r="H3159"/>
      <c r="I3159"/>
    </row>
    <row r="3160" spans="6:9">
      <c r="F3160"/>
      <c r="G3160"/>
      <c r="H3160"/>
      <c r="I3160"/>
    </row>
    <row r="3161" spans="6:9">
      <c r="F3161"/>
      <c r="G3161"/>
      <c r="H3161"/>
      <c r="I3161"/>
    </row>
    <row r="3162" spans="6:9">
      <c r="F3162"/>
      <c r="G3162"/>
      <c r="H3162"/>
      <c r="I3162"/>
    </row>
    <row r="3163" spans="6:9">
      <c r="F3163"/>
      <c r="G3163"/>
      <c r="H3163"/>
      <c r="I3163"/>
    </row>
    <row r="3164" spans="6:9">
      <c r="F3164"/>
      <c r="G3164"/>
      <c r="H3164"/>
      <c r="I3164"/>
    </row>
    <row r="3165" spans="6:9">
      <c r="F3165"/>
      <c r="G3165"/>
      <c r="H3165"/>
      <c r="I3165"/>
    </row>
    <row r="3166" spans="6:9">
      <c r="F3166"/>
      <c r="G3166"/>
      <c r="H3166"/>
      <c r="I3166"/>
    </row>
    <row r="3167" spans="6:9">
      <c r="F3167"/>
      <c r="G3167"/>
      <c r="H3167"/>
      <c r="I3167"/>
    </row>
    <row r="3168" spans="6:9">
      <c r="F3168"/>
      <c r="G3168"/>
      <c r="H3168"/>
      <c r="I3168"/>
    </row>
    <row r="3169" spans="6:9">
      <c r="F3169"/>
      <c r="G3169"/>
      <c r="H3169"/>
      <c r="I3169"/>
    </row>
    <row r="3170" spans="6:9">
      <c r="F3170"/>
      <c r="G3170"/>
      <c r="H3170"/>
      <c r="I3170"/>
    </row>
    <row r="3171" spans="6:9">
      <c r="F3171"/>
      <c r="G3171"/>
      <c r="H3171"/>
      <c r="I3171"/>
    </row>
    <row r="3172" spans="6:9">
      <c r="F3172"/>
      <c r="G3172"/>
      <c r="H3172"/>
      <c r="I3172"/>
    </row>
    <row r="3173" spans="6:9">
      <c r="F3173"/>
      <c r="G3173"/>
      <c r="H3173"/>
      <c r="I3173"/>
    </row>
    <row r="3174" spans="6:9">
      <c r="F3174"/>
      <c r="G3174"/>
      <c r="H3174"/>
      <c r="I3174"/>
    </row>
    <row r="3175" spans="6:9">
      <c r="F3175"/>
      <c r="G3175"/>
      <c r="H3175"/>
      <c r="I3175"/>
    </row>
    <row r="3176" spans="6:9">
      <c r="F3176"/>
      <c r="G3176"/>
      <c r="H3176"/>
      <c r="I3176"/>
    </row>
    <row r="3177" spans="6:9">
      <c r="F3177"/>
      <c r="G3177"/>
      <c r="H3177"/>
      <c r="I3177"/>
    </row>
    <row r="3178" spans="6:9">
      <c r="F3178"/>
      <c r="G3178"/>
      <c r="H3178"/>
      <c r="I3178"/>
    </row>
    <row r="3179" spans="6:9">
      <c r="F3179"/>
      <c r="G3179"/>
      <c r="H3179"/>
      <c r="I3179"/>
    </row>
    <row r="3180" spans="6:9">
      <c r="F3180"/>
      <c r="G3180"/>
      <c r="H3180"/>
      <c r="I3180"/>
    </row>
    <row r="3181" spans="6:9">
      <c r="F3181"/>
      <c r="G3181"/>
      <c r="H3181"/>
      <c r="I3181"/>
    </row>
    <row r="3182" spans="6:9">
      <c r="F3182"/>
      <c r="G3182"/>
      <c r="H3182"/>
      <c r="I3182"/>
    </row>
    <row r="3183" spans="6:9">
      <c r="F3183"/>
      <c r="G3183"/>
      <c r="H3183"/>
      <c r="I3183"/>
    </row>
    <row r="3184" spans="6:9">
      <c r="F3184"/>
      <c r="G3184"/>
      <c r="H3184"/>
      <c r="I3184"/>
    </row>
    <row r="3185" spans="6:9">
      <c r="F3185"/>
      <c r="G3185"/>
      <c r="H3185"/>
      <c r="I3185"/>
    </row>
    <row r="3186" spans="6:9">
      <c r="F3186"/>
      <c r="G3186"/>
      <c r="H3186"/>
      <c r="I3186"/>
    </row>
    <row r="3187" spans="6:9">
      <c r="F3187"/>
      <c r="G3187"/>
      <c r="H3187"/>
      <c r="I3187"/>
    </row>
    <row r="3188" spans="6:9">
      <c r="F3188"/>
      <c r="G3188"/>
      <c r="H3188"/>
      <c r="I3188"/>
    </row>
    <row r="3189" spans="6:9">
      <c r="F3189"/>
      <c r="G3189"/>
      <c r="H3189"/>
      <c r="I3189"/>
    </row>
    <row r="3190" spans="6:9">
      <c r="F3190"/>
      <c r="G3190"/>
      <c r="H3190"/>
      <c r="I3190"/>
    </row>
    <row r="3191" spans="6:9">
      <c r="F3191"/>
      <c r="G3191"/>
      <c r="H3191"/>
      <c r="I3191"/>
    </row>
    <row r="3192" spans="6:9">
      <c r="F3192"/>
      <c r="G3192"/>
      <c r="H3192"/>
      <c r="I3192"/>
    </row>
    <row r="3193" spans="6:9">
      <c r="F3193"/>
      <c r="G3193"/>
      <c r="H3193"/>
      <c r="I3193"/>
    </row>
    <row r="3194" spans="6:9">
      <c r="F3194"/>
      <c r="G3194"/>
      <c r="H3194"/>
      <c r="I3194"/>
    </row>
    <row r="3195" spans="6:9">
      <c r="F3195"/>
      <c r="G3195"/>
      <c r="H3195"/>
      <c r="I3195"/>
    </row>
    <row r="3196" spans="6:9">
      <c r="F3196"/>
      <c r="G3196"/>
      <c r="H3196"/>
      <c r="I3196"/>
    </row>
    <row r="3197" spans="6:9">
      <c r="F3197"/>
      <c r="G3197"/>
      <c r="H3197"/>
      <c r="I3197"/>
    </row>
    <row r="3198" spans="6:9">
      <c r="F3198"/>
      <c r="G3198"/>
      <c r="H3198"/>
      <c r="I3198"/>
    </row>
    <row r="3199" spans="6:9">
      <c r="F3199"/>
      <c r="G3199"/>
      <c r="H3199"/>
      <c r="I3199"/>
    </row>
    <row r="3200" spans="6:9">
      <c r="F3200"/>
      <c r="G3200"/>
      <c r="H3200"/>
      <c r="I3200"/>
    </row>
    <row r="3201" spans="6:9">
      <c r="F3201"/>
      <c r="G3201"/>
      <c r="H3201"/>
      <c r="I3201"/>
    </row>
    <row r="3202" spans="6:9">
      <c r="F3202"/>
      <c r="G3202"/>
      <c r="H3202"/>
      <c r="I3202"/>
    </row>
    <row r="3203" spans="6:9">
      <c r="F3203"/>
      <c r="G3203"/>
      <c r="H3203"/>
      <c r="I3203"/>
    </row>
    <row r="3204" spans="6:9">
      <c r="F3204"/>
      <c r="G3204"/>
      <c r="H3204"/>
      <c r="I3204"/>
    </row>
    <row r="3205" spans="6:9">
      <c r="F3205"/>
      <c r="G3205"/>
      <c r="H3205"/>
      <c r="I3205"/>
    </row>
    <row r="3206" spans="6:9">
      <c r="F3206"/>
      <c r="G3206"/>
      <c r="H3206"/>
      <c r="I3206"/>
    </row>
    <row r="3207" spans="6:9">
      <c r="F3207"/>
      <c r="G3207"/>
      <c r="H3207"/>
      <c r="I3207"/>
    </row>
    <row r="3208" spans="6:9">
      <c r="F3208"/>
      <c r="G3208"/>
      <c r="H3208"/>
      <c r="I3208"/>
    </row>
    <row r="3209" spans="6:9">
      <c r="F3209"/>
      <c r="G3209"/>
      <c r="H3209"/>
      <c r="I3209"/>
    </row>
    <row r="3210" spans="6:9">
      <c r="F3210"/>
      <c r="G3210"/>
      <c r="H3210"/>
      <c r="I3210"/>
    </row>
    <row r="3211" spans="6:9">
      <c r="F3211"/>
      <c r="G3211"/>
      <c r="H3211"/>
      <c r="I3211"/>
    </row>
    <row r="3212" spans="6:9">
      <c r="F3212"/>
      <c r="G3212"/>
      <c r="H3212"/>
      <c r="I3212"/>
    </row>
    <row r="3213" spans="6:9">
      <c r="F3213"/>
      <c r="G3213"/>
      <c r="H3213"/>
      <c r="I3213"/>
    </row>
    <row r="3214" spans="6:9">
      <c r="F3214"/>
      <c r="G3214"/>
      <c r="H3214"/>
      <c r="I3214"/>
    </row>
    <row r="3215" spans="6:9">
      <c r="F3215"/>
      <c r="G3215"/>
      <c r="H3215"/>
      <c r="I3215"/>
    </row>
    <row r="3216" spans="6:9">
      <c r="F3216"/>
      <c r="G3216"/>
      <c r="H3216"/>
      <c r="I3216"/>
    </row>
    <row r="3217" spans="6:9">
      <c r="F3217"/>
      <c r="G3217"/>
      <c r="H3217"/>
      <c r="I3217"/>
    </row>
    <row r="3218" spans="6:9">
      <c r="F3218"/>
      <c r="G3218"/>
      <c r="H3218"/>
      <c r="I3218"/>
    </row>
    <row r="3219" spans="6:9">
      <c r="F3219"/>
      <c r="G3219"/>
      <c r="H3219"/>
      <c r="I3219"/>
    </row>
    <row r="3220" spans="6:9">
      <c r="F3220"/>
      <c r="G3220"/>
      <c r="H3220"/>
      <c r="I3220"/>
    </row>
    <row r="3221" spans="6:9">
      <c r="F3221"/>
      <c r="G3221"/>
      <c r="H3221"/>
      <c r="I3221"/>
    </row>
    <row r="3222" spans="6:9">
      <c r="F3222"/>
      <c r="G3222"/>
      <c r="H3222"/>
      <c r="I3222"/>
    </row>
    <row r="3223" spans="6:9">
      <c r="F3223"/>
      <c r="G3223"/>
      <c r="H3223"/>
      <c r="I3223"/>
    </row>
    <row r="3224" spans="6:9">
      <c r="F3224"/>
      <c r="G3224"/>
      <c r="H3224"/>
      <c r="I3224"/>
    </row>
    <row r="3225" spans="6:9">
      <c r="F3225"/>
      <c r="G3225"/>
      <c r="H3225"/>
      <c r="I3225"/>
    </row>
    <row r="3226" spans="6:9">
      <c r="F3226"/>
      <c r="G3226"/>
      <c r="H3226"/>
      <c r="I3226"/>
    </row>
    <row r="3227" spans="6:9">
      <c r="F3227"/>
      <c r="G3227"/>
      <c r="H3227"/>
      <c r="I3227"/>
    </row>
    <row r="3228" spans="6:9">
      <c r="F3228"/>
      <c r="G3228"/>
      <c r="H3228"/>
      <c r="I3228"/>
    </row>
    <row r="3229" spans="6:9">
      <c r="F3229"/>
      <c r="G3229"/>
      <c r="H3229"/>
      <c r="I3229"/>
    </row>
    <row r="3230" spans="6:9">
      <c r="F3230"/>
      <c r="G3230"/>
      <c r="H3230"/>
      <c r="I3230"/>
    </row>
    <row r="3231" spans="6:9">
      <c r="F3231"/>
      <c r="G3231"/>
      <c r="H3231"/>
      <c r="I3231"/>
    </row>
    <row r="3232" spans="6:9">
      <c r="F3232"/>
      <c r="G3232"/>
      <c r="H3232"/>
      <c r="I3232"/>
    </row>
    <row r="3233" spans="6:9">
      <c r="F3233"/>
      <c r="G3233"/>
      <c r="H3233"/>
      <c r="I3233"/>
    </row>
    <row r="3234" spans="6:9">
      <c r="F3234"/>
      <c r="G3234"/>
      <c r="H3234"/>
      <c r="I3234"/>
    </row>
    <row r="3235" spans="6:9">
      <c r="F3235"/>
      <c r="G3235"/>
      <c r="H3235"/>
      <c r="I3235"/>
    </row>
    <row r="3236" spans="6:9">
      <c r="F3236"/>
      <c r="G3236"/>
      <c r="H3236"/>
      <c r="I3236"/>
    </row>
    <row r="3237" spans="6:9">
      <c r="F3237"/>
      <c r="G3237"/>
      <c r="H3237"/>
      <c r="I3237"/>
    </row>
    <row r="3238" spans="6:9">
      <c r="F3238"/>
      <c r="G3238"/>
      <c r="H3238"/>
      <c r="I3238"/>
    </row>
    <row r="3239" spans="6:9">
      <c r="F3239"/>
      <c r="G3239"/>
      <c r="H3239"/>
      <c r="I3239"/>
    </row>
    <row r="3240" spans="6:9">
      <c r="F3240"/>
      <c r="G3240"/>
      <c r="H3240"/>
      <c r="I3240"/>
    </row>
    <row r="3241" spans="6:9">
      <c r="F3241"/>
      <c r="G3241"/>
      <c r="H3241"/>
      <c r="I3241"/>
    </row>
    <row r="3242" spans="6:9">
      <c r="F3242"/>
      <c r="G3242"/>
      <c r="H3242"/>
      <c r="I3242"/>
    </row>
    <row r="3243" spans="6:9">
      <c r="F3243"/>
      <c r="G3243"/>
      <c r="H3243"/>
      <c r="I3243"/>
    </row>
    <row r="3244" spans="6:9">
      <c r="F3244"/>
      <c r="G3244"/>
      <c r="H3244"/>
      <c r="I3244"/>
    </row>
    <row r="3245" spans="6:9">
      <c r="F3245"/>
      <c r="G3245"/>
      <c r="H3245"/>
      <c r="I3245"/>
    </row>
    <row r="3246" spans="6:9">
      <c r="F3246"/>
      <c r="G3246"/>
      <c r="H3246"/>
      <c r="I3246"/>
    </row>
    <row r="3247" spans="6:9">
      <c r="F3247"/>
      <c r="G3247"/>
      <c r="H3247"/>
      <c r="I3247"/>
    </row>
    <row r="3248" spans="6:9">
      <c r="F3248"/>
      <c r="G3248"/>
      <c r="H3248"/>
      <c r="I3248"/>
    </row>
    <row r="3249" spans="6:9">
      <c r="F3249"/>
      <c r="G3249"/>
      <c r="H3249"/>
      <c r="I3249"/>
    </row>
    <row r="3250" spans="6:9">
      <c r="F3250"/>
      <c r="G3250"/>
      <c r="H3250"/>
      <c r="I3250"/>
    </row>
    <row r="3251" spans="6:9">
      <c r="F3251"/>
      <c r="G3251"/>
      <c r="H3251"/>
      <c r="I3251"/>
    </row>
    <row r="3252" spans="6:9">
      <c r="F3252"/>
      <c r="G3252"/>
      <c r="H3252"/>
      <c r="I3252"/>
    </row>
    <row r="3253" spans="6:9">
      <c r="F3253"/>
      <c r="G3253"/>
      <c r="H3253"/>
      <c r="I3253"/>
    </row>
    <row r="3254" spans="6:9">
      <c r="F3254"/>
      <c r="G3254"/>
      <c r="H3254"/>
      <c r="I3254"/>
    </row>
    <row r="3255" spans="6:9">
      <c r="F3255"/>
      <c r="G3255"/>
      <c r="H3255"/>
      <c r="I3255"/>
    </row>
    <row r="3256" spans="6:9">
      <c r="F3256"/>
      <c r="G3256"/>
      <c r="H3256"/>
      <c r="I3256"/>
    </row>
    <row r="3257" spans="6:9">
      <c r="F3257"/>
      <c r="G3257"/>
      <c r="H3257"/>
      <c r="I3257"/>
    </row>
    <row r="3258" spans="6:9">
      <c r="F3258"/>
      <c r="G3258"/>
      <c r="H3258"/>
      <c r="I3258"/>
    </row>
    <row r="3259" spans="6:9">
      <c r="F3259"/>
      <c r="G3259"/>
      <c r="H3259"/>
      <c r="I3259"/>
    </row>
    <row r="3260" spans="6:9">
      <c r="F3260"/>
      <c r="G3260"/>
      <c r="H3260"/>
      <c r="I3260"/>
    </row>
    <row r="3261" spans="6:9">
      <c r="F3261"/>
      <c r="G3261"/>
      <c r="H3261"/>
      <c r="I3261"/>
    </row>
    <row r="3262" spans="6:9">
      <c r="F3262"/>
      <c r="G3262"/>
      <c r="H3262"/>
      <c r="I3262"/>
    </row>
    <row r="3263" spans="6:9">
      <c r="F3263"/>
      <c r="G3263"/>
      <c r="H3263"/>
      <c r="I3263"/>
    </row>
    <row r="3264" spans="6:9">
      <c r="F3264"/>
      <c r="G3264"/>
      <c r="H3264"/>
      <c r="I3264"/>
    </row>
    <row r="3265" spans="6:9">
      <c r="F3265"/>
      <c r="G3265"/>
      <c r="H3265"/>
      <c r="I3265"/>
    </row>
    <row r="3266" spans="6:9">
      <c r="F3266"/>
      <c r="G3266"/>
      <c r="H3266"/>
      <c r="I3266"/>
    </row>
    <row r="3267" spans="6:9">
      <c r="F3267"/>
      <c r="G3267"/>
      <c r="H3267"/>
      <c r="I3267"/>
    </row>
    <row r="3268" spans="6:9">
      <c r="F3268"/>
      <c r="G3268"/>
      <c r="H3268"/>
      <c r="I3268"/>
    </row>
    <row r="3269" spans="6:9">
      <c r="F3269"/>
      <c r="G3269"/>
      <c r="H3269"/>
      <c r="I3269"/>
    </row>
    <row r="3270" spans="6:9">
      <c r="F3270"/>
      <c r="G3270"/>
      <c r="H3270"/>
      <c r="I3270"/>
    </row>
    <row r="3271" spans="6:9">
      <c r="F3271"/>
      <c r="G3271"/>
      <c r="H3271"/>
      <c r="I3271"/>
    </row>
    <row r="3272" spans="6:9">
      <c r="F3272"/>
      <c r="G3272"/>
      <c r="H3272"/>
      <c r="I3272"/>
    </row>
    <row r="3273" spans="6:9">
      <c r="F3273"/>
      <c r="G3273"/>
      <c r="H3273"/>
      <c r="I3273"/>
    </row>
    <row r="3274" spans="6:9">
      <c r="F3274"/>
      <c r="G3274"/>
      <c r="H3274"/>
      <c r="I3274"/>
    </row>
    <row r="3275" spans="6:9">
      <c r="F3275"/>
      <c r="G3275"/>
      <c r="H3275"/>
      <c r="I3275"/>
    </row>
    <row r="3276" spans="6:9">
      <c r="F3276"/>
      <c r="G3276"/>
      <c r="H3276"/>
      <c r="I3276"/>
    </row>
    <row r="3277" spans="6:9">
      <c r="F3277"/>
      <c r="G3277"/>
      <c r="H3277"/>
      <c r="I3277"/>
    </row>
    <row r="3278" spans="6:9">
      <c r="F3278"/>
      <c r="G3278"/>
      <c r="H3278"/>
      <c r="I3278"/>
    </row>
    <row r="3279" spans="6:9">
      <c r="F3279"/>
      <c r="G3279"/>
      <c r="H3279"/>
      <c r="I3279"/>
    </row>
    <row r="3280" spans="6:9">
      <c r="F3280"/>
      <c r="G3280"/>
      <c r="H3280"/>
      <c r="I3280"/>
    </row>
    <row r="3281" spans="6:9">
      <c r="F3281"/>
      <c r="G3281"/>
      <c r="H3281"/>
      <c r="I3281"/>
    </row>
    <row r="3282" spans="6:9">
      <c r="F3282"/>
      <c r="G3282"/>
      <c r="H3282"/>
      <c r="I3282"/>
    </row>
    <row r="3283" spans="6:9">
      <c r="F3283"/>
      <c r="G3283"/>
      <c r="H3283"/>
      <c r="I3283"/>
    </row>
    <row r="3284" spans="6:9">
      <c r="F3284"/>
      <c r="G3284"/>
      <c r="H3284"/>
      <c r="I3284"/>
    </row>
    <row r="3285" spans="6:9">
      <c r="F3285"/>
      <c r="G3285"/>
      <c r="H3285"/>
      <c r="I3285"/>
    </row>
    <row r="3286" spans="6:9">
      <c r="F3286"/>
      <c r="G3286"/>
      <c r="H3286"/>
      <c r="I3286"/>
    </row>
    <row r="3287" spans="6:9">
      <c r="F3287"/>
      <c r="G3287"/>
      <c r="H3287"/>
      <c r="I3287"/>
    </row>
    <row r="3288" spans="6:9">
      <c r="F3288"/>
      <c r="G3288"/>
      <c r="H3288"/>
      <c r="I3288"/>
    </row>
    <row r="3289" spans="6:9">
      <c r="F3289"/>
      <c r="G3289"/>
      <c r="H3289"/>
      <c r="I3289"/>
    </row>
    <row r="3290" spans="6:9">
      <c r="F3290"/>
      <c r="G3290"/>
      <c r="H3290"/>
      <c r="I3290"/>
    </row>
    <row r="3291" spans="6:9">
      <c r="F3291"/>
      <c r="G3291"/>
      <c r="H3291"/>
      <c r="I3291"/>
    </row>
    <row r="3292" spans="6:9">
      <c r="F3292"/>
      <c r="G3292"/>
      <c r="H3292"/>
      <c r="I3292"/>
    </row>
    <row r="3293" spans="6:9">
      <c r="F3293"/>
      <c r="G3293"/>
      <c r="H3293"/>
      <c r="I3293"/>
    </row>
    <row r="3294" spans="6:9">
      <c r="F3294"/>
      <c r="G3294"/>
      <c r="H3294"/>
      <c r="I3294"/>
    </row>
    <row r="3295" spans="6:9">
      <c r="F3295"/>
      <c r="G3295"/>
      <c r="H3295"/>
      <c r="I3295"/>
    </row>
    <row r="3296" spans="6:9">
      <c r="F3296"/>
      <c r="G3296"/>
      <c r="H3296"/>
      <c r="I3296"/>
    </row>
    <row r="3297" spans="6:9">
      <c r="F3297"/>
      <c r="G3297"/>
      <c r="H3297"/>
      <c r="I3297"/>
    </row>
    <row r="3298" spans="6:9">
      <c r="F3298"/>
      <c r="G3298"/>
      <c r="H3298"/>
      <c r="I3298"/>
    </row>
    <row r="3299" spans="6:9">
      <c r="F3299"/>
      <c r="G3299"/>
      <c r="H3299"/>
      <c r="I3299"/>
    </row>
    <row r="3300" spans="6:9">
      <c r="F3300"/>
      <c r="G3300"/>
      <c r="H3300"/>
      <c r="I3300"/>
    </row>
    <row r="3301" spans="6:9">
      <c r="F3301"/>
      <c r="G3301"/>
      <c r="H3301"/>
      <c r="I3301"/>
    </row>
    <row r="3302" spans="6:9">
      <c r="F3302"/>
      <c r="G3302"/>
      <c r="H3302"/>
      <c r="I3302"/>
    </row>
    <row r="3303" spans="6:9">
      <c r="F3303"/>
      <c r="G3303"/>
      <c r="H3303"/>
      <c r="I3303"/>
    </row>
    <row r="3304" spans="6:9">
      <c r="F3304"/>
      <c r="G3304"/>
      <c r="H3304"/>
      <c r="I3304"/>
    </row>
    <row r="3305" spans="6:9">
      <c r="F3305"/>
      <c r="G3305"/>
      <c r="H3305"/>
      <c r="I3305"/>
    </row>
    <row r="3306" spans="6:9">
      <c r="F3306"/>
      <c r="G3306"/>
      <c r="H3306"/>
      <c r="I3306"/>
    </row>
    <row r="3307" spans="6:9">
      <c r="F3307"/>
      <c r="G3307"/>
      <c r="H3307"/>
      <c r="I3307"/>
    </row>
    <row r="3308" spans="6:9">
      <c r="F3308"/>
      <c r="G3308"/>
      <c r="H3308"/>
      <c r="I3308"/>
    </row>
    <row r="3309" spans="6:9">
      <c r="F3309"/>
      <c r="G3309"/>
      <c r="H3309"/>
      <c r="I3309"/>
    </row>
    <row r="3310" spans="6:9">
      <c r="F3310"/>
      <c r="G3310"/>
      <c r="H3310"/>
      <c r="I3310"/>
    </row>
    <row r="3311" spans="6:9">
      <c r="F3311"/>
      <c r="G3311"/>
      <c r="H3311"/>
      <c r="I3311"/>
    </row>
    <row r="3312" spans="6:9">
      <c r="F3312"/>
      <c r="G3312"/>
      <c r="H3312"/>
      <c r="I3312"/>
    </row>
    <row r="3313" spans="6:9">
      <c r="F3313"/>
      <c r="G3313"/>
      <c r="H3313"/>
      <c r="I3313"/>
    </row>
    <row r="3314" spans="6:9">
      <c r="F3314"/>
      <c r="G3314"/>
      <c r="H3314"/>
      <c r="I3314"/>
    </row>
    <row r="3315" spans="6:9">
      <c r="F3315"/>
      <c r="G3315"/>
      <c r="H3315"/>
      <c r="I3315"/>
    </row>
    <row r="3316" spans="6:9">
      <c r="F3316"/>
      <c r="G3316"/>
      <c r="H3316"/>
      <c r="I3316"/>
    </row>
    <row r="3317" spans="6:9">
      <c r="F3317"/>
      <c r="G3317"/>
      <c r="H3317"/>
      <c r="I3317"/>
    </row>
    <row r="3318" spans="6:9">
      <c r="F3318"/>
      <c r="G3318"/>
      <c r="H3318"/>
      <c r="I3318"/>
    </row>
    <row r="3319" spans="6:9">
      <c r="F3319"/>
      <c r="G3319"/>
      <c r="H3319"/>
      <c r="I3319"/>
    </row>
    <row r="3320" spans="6:9">
      <c r="F3320"/>
      <c r="G3320"/>
      <c r="H3320"/>
      <c r="I3320"/>
    </row>
    <row r="3321" spans="6:9">
      <c r="F3321"/>
      <c r="G3321"/>
      <c r="H3321"/>
      <c r="I3321"/>
    </row>
    <row r="3322" spans="6:9">
      <c r="F3322"/>
      <c r="G3322"/>
      <c r="H3322"/>
      <c r="I3322"/>
    </row>
    <row r="3323" spans="6:9">
      <c r="F3323"/>
      <c r="G3323"/>
      <c r="H3323"/>
      <c r="I3323"/>
    </row>
    <row r="3324" spans="6:9">
      <c r="F3324"/>
      <c r="G3324"/>
      <c r="H3324"/>
      <c r="I3324"/>
    </row>
    <row r="3325" spans="6:9">
      <c r="F3325"/>
      <c r="G3325"/>
      <c r="H3325"/>
      <c r="I3325"/>
    </row>
    <row r="3326" spans="6:9">
      <c r="F3326"/>
      <c r="G3326"/>
      <c r="H3326"/>
      <c r="I3326"/>
    </row>
    <row r="3327" spans="6:9">
      <c r="F3327"/>
      <c r="G3327"/>
      <c r="H3327"/>
      <c r="I3327"/>
    </row>
    <row r="3328" spans="6:9">
      <c r="F3328"/>
      <c r="G3328"/>
      <c r="H3328"/>
      <c r="I3328"/>
    </row>
    <row r="3329" spans="6:9">
      <c r="F3329"/>
      <c r="G3329"/>
      <c r="H3329"/>
      <c r="I3329"/>
    </row>
    <row r="3330" spans="6:9">
      <c r="F3330"/>
      <c r="G3330"/>
      <c r="H3330"/>
      <c r="I3330"/>
    </row>
    <row r="3331" spans="6:9">
      <c r="F3331"/>
      <c r="G3331"/>
      <c r="H3331"/>
      <c r="I3331"/>
    </row>
    <row r="3332" spans="6:9">
      <c r="F3332"/>
      <c r="G3332"/>
      <c r="H3332"/>
      <c r="I3332"/>
    </row>
    <row r="3333" spans="6:9">
      <c r="F3333"/>
      <c r="G3333"/>
      <c r="H3333"/>
      <c r="I3333"/>
    </row>
    <row r="3334" spans="6:9">
      <c r="F3334"/>
      <c r="G3334"/>
      <c r="H3334"/>
      <c r="I3334"/>
    </row>
    <row r="3335" spans="6:9">
      <c r="F3335"/>
      <c r="G3335"/>
      <c r="H3335"/>
      <c r="I3335"/>
    </row>
    <row r="3336" spans="6:9">
      <c r="F3336"/>
      <c r="G3336"/>
      <c r="H3336"/>
      <c r="I3336"/>
    </row>
    <row r="3337" spans="6:9">
      <c r="F3337"/>
      <c r="G3337"/>
      <c r="H3337"/>
      <c r="I3337"/>
    </row>
    <row r="3338" spans="6:9">
      <c r="F3338"/>
      <c r="G3338"/>
      <c r="H3338"/>
      <c r="I3338"/>
    </row>
    <row r="3339" spans="6:9">
      <c r="F3339"/>
      <c r="G3339"/>
      <c r="H3339"/>
      <c r="I3339"/>
    </row>
    <row r="3340" spans="6:9">
      <c r="F3340"/>
      <c r="G3340"/>
      <c r="H3340"/>
      <c r="I3340"/>
    </row>
    <row r="3341" spans="6:9">
      <c r="F3341"/>
      <c r="G3341"/>
      <c r="H3341"/>
      <c r="I3341"/>
    </row>
    <row r="3342" spans="6:9">
      <c r="F3342"/>
      <c r="G3342"/>
      <c r="H3342"/>
      <c r="I3342"/>
    </row>
    <row r="3343" spans="6:9">
      <c r="F3343"/>
      <c r="G3343"/>
      <c r="H3343"/>
      <c r="I3343"/>
    </row>
    <row r="3344" spans="6:9">
      <c r="F3344"/>
      <c r="G3344"/>
      <c r="H3344"/>
      <c r="I3344"/>
    </row>
    <row r="3345" spans="6:9">
      <c r="F3345"/>
      <c r="G3345"/>
      <c r="H3345"/>
      <c r="I3345"/>
    </row>
    <row r="3346" spans="6:9">
      <c r="F3346"/>
      <c r="G3346"/>
      <c r="H3346"/>
      <c r="I3346"/>
    </row>
    <row r="3347" spans="6:9">
      <c r="F3347"/>
      <c r="G3347"/>
      <c r="H3347"/>
      <c r="I3347"/>
    </row>
    <row r="3348" spans="6:9">
      <c r="F3348"/>
      <c r="G3348"/>
      <c r="H3348"/>
      <c r="I3348"/>
    </row>
    <row r="3349" spans="6:9">
      <c r="F3349"/>
      <c r="G3349"/>
      <c r="H3349"/>
      <c r="I3349"/>
    </row>
    <row r="3350" spans="6:9">
      <c r="F3350"/>
      <c r="G3350"/>
      <c r="H3350"/>
      <c r="I3350"/>
    </row>
    <row r="3351" spans="6:9">
      <c r="F3351"/>
      <c r="G3351"/>
      <c r="H3351"/>
      <c r="I3351"/>
    </row>
    <row r="3352" spans="6:9">
      <c r="F3352"/>
      <c r="G3352"/>
      <c r="H3352"/>
      <c r="I3352"/>
    </row>
    <row r="3353" spans="6:9">
      <c r="F3353"/>
      <c r="G3353"/>
      <c r="H3353"/>
      <c r="I3353"/>
    </row>
    <row r="3354" spans="6:9">
      <c r="F3354"/>
      <c r="G3354"/>
      <c r="H3354"/>
      <c r="I3354"/>
    </row>
    <row r="3355" spans="6:9">
      <c r="F3355"/>
      <c r="G3355"/>
      <c r="H3355"/>
      <c r="I3355"/>
    </row>
    <row r="3356" spans="6:9">
      <c r="F3356"/>
      <c r="G3356"/>
      <c r="H3356"/>
      <c r="I3356"/>
    </row>
    <row r="3357" spans="6:9">
      <c r="F3357"/>
      <c r="G3357"/>
      <c r="H3357"/>
      <c r="I3357"/>
    </row>
    <row r="3358" spans="6:9">
      <c r="F3358"/>
      <c r="G3358"/>
      <c r="H3358"/>
      <c r="I3358"/>
    </row>
    <row r="3359" spans="6:9">
      <c r="F3359"/>
      <c r="G3359"/>
      <c r="H3359"/>
      <c r="I3359"/>
    </row>
    <row r="3360" spans="6:9">
      <c r="F3360"/>
      <c r="G3360"/>
      <c r="H3360"/>
      <c r="I3360"/>
    </row>
    <row r="3361" spans="6:9">
      <c r="F3361"/>
      <c r="G3361"/>
      <c r="H3361"/>
      <c r="I3361"/>
    </row>
    <row r="3362" spans="6:9">
      <c r="F3362"/>
      <c r="G3362"/>
      <c r="H3362"/>
      <c r="I3362"/>
    </row>
    <row r="3363" spans="6:9">
      <c r="F3363"/>
      <c r="G3363"/>
      <c r="H3363"/>
      <c r="I3363"/>
    </row>
    <row r="3364" spans="6:9">
      <c r="F3364"/>
      <c r="G3364"/>
      <c r="H3364"/>
      <c r="I3364"/>
    </row>
    <row r="3365" spans="6:9">
      <c r="F3365"/>
      <c r="G3365"/>
      <c r="H3365"/>
      <c r="I3365"/>
    </row>
    <row r="3366" spans="6:9">
      <c r="F3366"/>
      <c r="G3366"/>
      <c r="H3366"/>
      <c r="I3366"/>
    </row>
    <row r="3367" spans="6:9">
      <c r="F3367"/>
      <c r="G3367"/>
      <c r="H3367"/>
      <c r="I3367"/>
    </row>
    <row r="3368" spans="6:9">
      <c r="F3368"/>
      <c r="G3368"/>
      <c r="H3368"/>
      <c r="I3368"/>
    </row>
    <row r="3369" spans="6:9">
      <c r="F3369"/>
      <c r="G3369"/>
      <c r="H3369"/>
      <c r="I3369"/>
    </row>
    <row r="3370" spans="6:9">
      <c r="F3370"/>
      <c r="G3370"/>
      <c r="H3370"/>
      <c r="I3370"/>
    </row>
    <row r="3371" spans="6:9">
      <c r="F3371"/>
      <c r="G3371"/>
      <c r="H3371"/>
      <c r="I3371"/>
    </row>
    <row r="3372" spans="6:9">
      <c r="F3372"/>
      <c r="G3372"/>
      <c r="H3372"/>
      <c r="I3372"/>
    </row>
    <row r="3373" spans="6:9">
      <c r="F3373"/>
      <c r="G3373"/>
      <c r="H3373"/>
      <c r="I3373"/>
    </row>
    <row r="3374" spans="6:9">
      <c r="F3374"/>
      <c r="G3374"/>
      <c r="H3374"/>
      <c r="I3374"/>
    </row>
    <row r="3375" spans="6:9">
      <c r="F3375"/>
      <c r="G3375"/>
      <c r="H3375"/>
      <c r="I3375"/>
    </row>
    <row r="3376" spans="6:9">
      <c r="F3376"/>
      <c r="G3376"/>
      <c r="H3376"/>
      <c r="I3376"/>
    </row>
    <row r="3377" spans="6:9">
      <c r="F3377"/>
      <c r="G3377"/>
      <c r="H3377"/>
      <c r="I3377"/>
    </row>
    <row r="3378" spans="6:9">
      <c r="F3378"/>
      <c r="G3378"/>
      <c r="H3378"/>
      <c r="I3378"/>
    </row>
    <row r="3379" spans="6:9">
      <c r="F3379"/>
      <c r="G3379"/>
      <c r="H3379"/>
      <c r="I3379"/>
    </row>
    <row r="3380" spans="6:9">
      <c r="F3380"/>
      <c r="G3380"/>
      <c r="H3380"/>
      <c r="I3380"/>
    </row>
    <row r="3381" spans="6:9">
      <c r="F3381"/>
      <c r="G3381"/>
      <c r="H3381"/>
      <c r="I3381"/>
    </row>
    <row r="3382" spans="6:9">
      <c r="F3382"/>
      <c r="G3382"/>
      <c r="H3382"/>
      <c r="I3382"/>
    </row>
    <row r="3383" spans="6:9">
      <c r="F3383"/>
      <c r="G3383"/>
      <c r="H3383"/>
      <c r="I3383"/>
    </row>
    <row r="3384" spans="6:9">
      <c r="F3384"/>
      <c r="G3384"/>
      <c r="H3384"/>
      <c r="I3384"/>
    </row>
    <row r="3385" spans="6:9">
      <c r="F3385"/>
      <c r="G3385"/>
      <c r="H3385"/>
      <c r="I3385"/>
    </row>
    <row r="3386" spans="6:9">
      <c r="F3386"/>
      <c r="G3386"/>
      <c r="H3386"/>
      <c r="I3386"/>
    </row>
    <row r="3387" spans="6:9">
      <c r="F3387"/>
      <c r="G3387"/>
      <c r="H3387"/>
      <c r="I3387"/>
    </row>
    <row r="3388" spans="6:9">
      <c r="F3388"/>
      <c r="G3388"/>
      <c r="H3388"/>
      <c r="I3388"/>
    </row>
    <row r="3389" spans="6:9">
      <c r="F3389"/>
      <c r="G3389"/>
      <c r="H3389"/>
      <c r="I3389"/>
    </row>
    <row r="3390" spans="6:9">
      <c r="F3390"/>
      <c r="G3390"/>
      <c r="H3390"/>
      <c r="I3390"/>
    </row>
    <row r="3391" spans="6:9">
      <c r="F3391"/>
      <c r="G3391"/>
      <c r="H3391"/>
      <c r="I3391"/>
    </row>
    <row r="3392" spans="6:9">
      <c r="F3392"/>
      <c r="G3392"/>
      <c r="H3392"/>
      <c r="I3392"/>
    </row>
    <row r="3393" spans="6:9">
      <c r="F3393"/>
      <c r="G3393"/>
      <c r="H3393"/>
      <c r="I3393"/>
    </row>
    <row r="3394" spans="6:9">
      <c r="F3394"/>
      <c r="G3394"/>
      <c r="H3394"/>
      <c r="I3394"/>
    </row>
    <row r="3395" spans="6:9">
      <c r="F3395"/>
      <c r="G3395"/>
      <c r="H3395"/>
      <c r="I3395"/>
    </row>
    <row r="3396" spans="6:9">
      <c r="F3396"/>
      <c r="G3396"/>
      <c r="H3396"/>
      <c r="I3396"/>
    </row>
    <row r="3397" spans="6:9">
      <c r="F3397"/>
      <c r="G3397"/>
      <c r="H3397"/>
      <c r="I3397"/>
    </row>
    <row r="3398" spans="6:9">
      <c r="F3398"/>
      <c r="G3398"/>
      <c r="H3398"/>
      <c r="I3398"/>
    </row>
    <row r="3399" spans="6:9">
      <c r="F3399"/>
      <c r="G3399"/>
      <c r="H3399"/>
      <c r="I3399"/>
    </row>
    <row r="3400" spans="6:9">
      <c r="F3400"/>
      <c r="G3400"/>
      <c r="H3400"/>
      <c r="I3400"/>
    </row>
    <row r="3401" spans="6:9">
      <c r="F3401"/>
      <c r="G3401"/>
      <c r="H3401"/>
      <c r="I3401"/>
    </row>
    <row r="3402" spans="6:9">
      <c r="F3402"/>
      <c r="G3402"/>
      <c r="H3402"/>
      <c r="I3402"/>
    </row>
    <row r="3403" spans="6:9">
      <c r="F3403"/>
      <c r="G3403"/>
      <c r="H3403"/>
      <c r="I3403"/>
    </row>
    <row r="3404" spans="6:9">
      <c r="F3404"/>
      <c r="G3404"/>
      <c r="H3404"/>
      <c r="I3404"/>
    </row>
    <row r="3405" spans="6:9">
      <c r="F3405"/>
      <c r="G3405"/>
      <c r="H3405"/>
      <c r="I3405"/>
    </row>
    <row r="3406" spans="6:9">
      <c r="F3406"/>
      <c r="G3406"/>
      <c r="H3406"/>
      <c r="I3406"/>
    </row>
    <row r="3407" spans="6:9">
      <c r="F3407"/>
      <c r="G3407"/>
      <c r="H3407"/>
      <c r="I3407"/>
    </row>
    <row r="3408" spans="6:9">
      <c r="F3408"/>
      <c r="G3408"/>
      <c r="H3408"/>
      <c r="I3408"/>
    </row>
    <row r="3409" spans="6:9">
      <c r="F3409"/>
      <c r="G3409"/>
      <c r="H3409"/>
      <c r="I3409"/>
    </row>
    <row r="3410" spans="6:9">
      <c r="F3410"/>
      <c r="G3410"/>
      <c r="H3410"/>
      <c r="I3410"/>
    </row>
    <row r="3411" spans="6:9">
      <c r="F3411"/>
      <c r="G3411"/>
      <c r="H3411"/>
      <c r="I3411"/>
    </row>
    <row r="3412" spans="6:9">
      <c r="F3412"/>
      <c r="G3412"/>
      <c r="H3412"/>
      <c r="I3412"/>
    </row>
    <row r="3413" spans="6:9">
      <c r="F3413"/>
      <c r="G3413"/>
      <c r="H3413"/>
      <c r="I3413"/>
    </row>
    <row r="3414" spans="6:9">
      <c r="F3414"/>
      <c r="G3414"/>
      <c r="H3414"/>
      <c r="I3414"/>
    </row>
    <row r="3415" spans="6:9">
      <c r="F3415"/>
      <c r="G3415"/>
      <c r="H3415"/>
      <c r="I3415"/>
    </row>
    <row r="3416" spans="6:9">
      <c r="F3416"/>
      <c r="G3416"/>
      <c r="H3416"/>
      <c r="I3416"/>
    </row>
    <row r="3417" spans="6:9">
      <c r="F3417"/>
      <c r="G3417"/>
      <c r="H3417"/>
      <c r="I3417"/>
    </row>
    <row r="3418" spans="6:9">
      <c r="F3418"/>
      <c r="G3418"/>
      <c r="H3418"/>
      <c r="I3418"/>
    </row>
    <row r="3419" spans="6:9">
      <c r="F3419"/>
      <c r="G3419"/>
      <c r="H3419"/>
      <c r="I3419"/>
    </row>
    <row r="3420" spans="6:9">
      <c r="F3420"/>
      <c r="G3420"/>
      <c r="H3420"/>
      <c r="I3420"/>
    </row>
    <row r="3421" spans="6:9">
      <c r="F3421"/>
      <c r="G3421"/>
      <c r="H3421"/>
      <c r="I3421"/>
    </row>
    <row r="3422" spans="6:9">
      <c r="F3422"/>
      <c r="G3422"/>
      <c r="H3422"/>
      <c r="I3422"/>
    </row>
    <row r="3423" spans="6:9">
      <c r="F3423"/>
      <c r="G3423"/>
      <c r="H3423"/>
      <c r="I3423"/>
    </row>
    <row r="3424" spans="6:9">
      <c r="F3424"/>
      <c r="G3424"/>
      <c r="H3424"/>
      <c r="I3424"/>
    </row>
    <row r="3425" spans="6:9">
      <c r="F3425"/>
      <c r="G3425"/>
      <c r="H3425"/>
      <c r="I3425"/>
    </row>
    <row r="3426" spans="6:9">
      <c r="F3426"/>
      <c r="G3426"/>
      <c r="H3426"/>
      <c r="I3426"/>
    </row>
    <row r="3427" spans="6:9">
      <c r="F3427"/>
      <c r="G3427"/>
      <c r="H3427"/>
      <c r="I3427"/>
    </row>
    <row r="3428" spans="6:9">
      <c r="F3428"/>
      <c r="G3428"/>
      <c r="H3428"/>
      <c r="I3428"/>
    </row>
    <row r="3429" spans="6:9">
      <c r="F3429"/>
      <c r="G3429"/>
      <c r="H3429"/>
      <c r="I3429"/>
    </row>
    <row r="3430" spans="6:9">
      <c r="F3430"/>
      <c r="G3430"/>
      <c r="H3430"/>
      <c r="I3430"/>
    </row>
    <row r="3431" spans="6:9">
      <c r="F3431"/>
      <c r="G3431"/>
      <c r="H3431"/>
      <c r="I3431"/>
    </row>
    <row r="3432" spans="6:9">
      <c r="F3432"/>
      <c r="G3432"/>
      <c r="H3432"/>
      <c r="I3432"/>
    </row>
    <row r="3433" spans="6:9">
      <c r="F3433"/>
      <c r="G3433"/>
      <c r="H3433"/>
      <c r="I3433"/>
    </row>
    <row r="3434" spans="6:9">
      <c r="F3434"/>
      <c r="G3434"/>
      <c r="H3434"/>
      <c r="I3434"/>
    </row>
    <row r="3435" spans="6:9">
      <c r="F3435"/>
      <c r="G3435"/>
      <c r="H3435"/>
      <c r="I3435"/>
    </row>
    <row r="3436" spans="6:9">
      <c r="F3436"/>
      <c r="G3436"/>
      <c r="H3436"/>
      <c r="I3436"/>
    </row>
    <row r="3437" spans="6:9">
      <c r="F3437"/>
      <c r="G3437"/>
      <c r="H3437"/>
      <c r="I3437"/>
    </row>
    <row r="3438" spans="6:9">
      <c r="F3438"/>
      <c r="G3438"/>
      <c r="H3438"/>
      <c r="I3438"/>
    </row>
    <row r="3439" spans="6:9">
      <c r="F3439"/>
      <c r="G3439"/>
      <c r="H3439"/>
      <c r="I3439"/>
    </row>
    <row r="3440" spans="6:9">
      <c r="F3440"/>
      <c r="G3440"/>
      <c r="H3440"/>
      <c r="I3440"/>
    </row>
    <row r="3441" spans="6:9">
      <c r="F3441"/>
      <c r="G3441"/>
      <c r="H3441"/>
      <c r="I3441"/>
    </row>
    <row r="3442" spans="6:9">
      <c r="F3442"/>
      <c r="G3442"/>
      <c r="H3442"/>
      <c r="I3442"/>
    </row>
    <row r="3443" spans="6:9">
      <c r="F3443"/>
      <c r="G3443"/>
      <c r="H3443"/>
      <c r="I3443"/>
    </row>
    <row r="3444" spans="6:9">
      <c r="F3444"/>
      <c r="G3444"/>
      <c r="H3444"/>
      <c r="I3444"/>
    </row>
    <row r="3445" spans="6:9">
      <c r="F3445"/>
      <c r="G3445"/>
      <c r="H3445"/>
      <c r="I3445"/>
    </row>
    <row r="3446" spans="6:9">
      <c r="F3446"/>
      <c r="G3446"/>
      <c r="H3446"/>
      <c r="I3446"/>
    </row>
    <row r="3447" spans="6:9">
      <c r="F3447"/>
      <c r="G3447"/>
      <c r="H3447"/>
      <c r="I3447"/>
    </row>
    <row r="3448" spans="6:9">
      <c r="F3448"/>
      <c r="G3448"/>
      <c r="H3448"/>
      <c r="I3448"/>
    </row>
    <row r="3449" spans="6:9">
      <c r="F3449"/>
      <c r="G3449"/>
      <c r="H3449"/>
      <c r="I3449"/>
    </row>
    <row r="3450" spans="6:9">
      <c r="F3450"/>
      <c r="G3450"/>
      <c r="H3450"/>
      <c r="I3450"/>
    </row>
    <row r="3451" spans="6:9">
      <c r="F3451"/>
      <c r="G3451"/>
      <c r="H3451"/>
      <c r="I3451"/>
    </row>
    <row r="3452" spans="6:9">
      <c r="F3452"/>
      <c r="G3452"/>
      <c r="H3452"/>
      <c r="I3452"/>
    </row>
    <row r="3453" spans="6:9">
      <c r="F3453"/>
      <c r="G3453"/>
      <c r="H3453"/>
      <c r="I3453"/>
    </row>
    <row r="3454" spans="6:9">
      <c r="F3454"/>
      <c r="G3454"/>
      <c r="H3454"/>
      <c r="I3454"/>
    </row>
    <row r="3455" spans="6:9">
      <c r="F3455"/>
      <c r="G3455"/>
      <c r="H3455"/>
      <c r="I3455"/>
    </row>
    <row r="3456" spans="6:9">
      <c r="F3456"/>
      <c r="G3456"/>
      <c r="H3456"/>
      <c r="I3456"/>
    </row>
    <row r="3457" spans="6:9">
      <c r="F3457"/>
      <c r="G3457"/>
      <c r="H3457"/>
      <c r="I3457"/>
    </row>
    <row r="3458" spans="6:9">
      <c r="F3458"/>
      <c r="G3458"/>
      <c r="H3458"/>
      <c r="I3458"/>
    </row>
    <row r="3459" spans="6:9">
      <c r="F3459"/>
      <c r="G3459"/>
      <c r="H3459"/>
      <c r="I3459"/>
    </row>
    <row r="3460" spans="6:9">
      <c r="F3460"/>
      <c r="G3460"/>
      <c r="H3460"/>
      <c r="I3460"/>
    </row>
    <row r="3461" spans="6:9">
      <c r="F3461"/>
      <c r="G3461"/>
      <c r="H3461"/>
      <c r="I3461"/>
    </row>
    <row r="3462" spans="6:9">
      <c r="F3462"/>
      <c r="G3462"/>
      <c r="H3462"/>
      <c r="I3462"/>
    </row>
    <row r="3463" spans="6:9">
      <c r="F3463"/>
      <c r="G3463"/>
      <c r="H3463"/>
      <c r="I3463"/>
    </row>
    <row r="3464" spans="6:9">
      <c r="F3464"/>
      <c r="G3464"/>
      <c r="H3464"/>
      <c r="I3464"/>
    </row>
    <row r="3465" spans="6:9">
      <c r="F3465"/>
      <c r="G3465"/>
      <c r="H3465"/>
      <c r="I3465"/>
    </row>
    <row r="3466" spans="6:9">
      <c r="F3466"/>
      <c r="G3466"/>
      <c r="H3466"/>
      <c r="I3466"/>
    </row>
    <row r="3467" spans="6:9">
      <c r="F3467"/>
      <c r="G3467"/>
      <c r="H3467"/>
      <c r="I3467"/>
    </row>
    <row r="3468" spans="6:9">
      <c r="F3468"/>
      <c r="G3468"/>
      <c r="H3468"/>
      <c r="I3468"/>
    </row>
    <row r="3469" spans="6:9">
      <c r="F3469"/>
      <c r="G3469"/>
      <c r="H3469"/>
      <c r="I3469"/>
    </row>
    <row r="3470" spans="6:9">
      <c r="F3470"/>
      <c r="G3470"/>
      <c r="H3470"/>
      <c r="I3470"/>
    </row>
    <row r="3471" spans="6:9">
      <c r="F3471"/>
      <c r="G3471"/>
      <c r="H3471"/>
      <c r="I3471"/>
    </row>
    <row r="3472" spans="6:9">
      <c r="F3472"/>
      <c r="G3472"/>
      <c r="H3472"/>
      <c r="I3472"/>
    </row>
    <row r="3473" spans="6:9">
      <c r="F3473"/>
      <c r="G3473"/>
      <c r="H3473"/>
      <c r="I3473"/>
    </row>
    <row r="3474" spans="6:9">
      <c r="F3474"/>
      <c r="G3474"/>
      <c r="H3474"/>
      <c r="I3474"/>
    </row>
    <row r="3475" spans="6:9">
      <c r="F3475"/>
      <c r="G3475"/>
      <c r="H3475"/>
      <c r="I3475"/>
    </row>
    <row r="3476" spans="6:9">
      <c r="F3476"/>
      <c r="G3476"/>
      <c r="H3476"/>
      <c r="I3476"/>
    </row>
    <row r="3477" spans="6:9">
      <c r="F3477"/>
      <c r="G3477"/>
      <c r="H3477"/>
      <c r="I3477"/>
    </row>
    <row r="3478" spans="6:9">
      <c r="F3478"/>
      <c r="G3478"/>
      <c r="H3478"/>
      <c r="I3478"/>
    </row>
    <row r="3479" spans="6:9">
      <c r="F3479"/>
      <c r="G3479"/>
      <c r="H3479"/>
      <c r="I3479"/>
    </row>
    <row r="3480" spans="6:9">
      <c r="F3480"/>
      <c r="G3480"/>
      <c r="H3480"/>
      <c r="I3480"/>
    </row>
    <row r="3481" spans="6:9">
      <c r="F3481"/>
      <c r="G3481"/>
      <c r="H3481"/>
      <c r="I3481"/>
    </row>
    <row r="3482" spans="6:9">
      <c r="F3482"/>
      <c r="G3482"/>
      <c r="H3482"/>
      <c r="I3482"/>
    </row>
    <row r="3483" spans="6:9">
      <c r="F3483"/>
      <c r="G3483"/>
      <c r="H3483"/>
      <c r="I3483"/>
    </row>
    <row r="3484" spans="6:9">
      <c r="F3484"/>
      <c r="G3484"/>
      <c r="H3484"/>
      <c r="I3484"/>
    </row>
    <row r="3485" spans="6:9">
      <c r="F3485"/>
      <c r="G3485"/>
      <c r="H3485"/>
      <c r="I3485"/>
    </row>
    <row r="3486" spans="6:9">
      <c r="F3486"/>
      <c r="G3486"/>
      <c r="H3486"/>
      <c r="I3486"/>
    </row>
    <row r="3487" spans="6:9">
      <c r="F3487"/>
      <c r="G3487"/>
      <c r="H3487"/>
      <c r="I3487"/>
    </row>
    <row r="3488" spans="6:9">
      <c r="F3488"/>
      <c r="G3488"/>
      <c r="H3488"/>
      <c r="I3488"/>
    </row>
    <row r="3489" spans="6:9">
      <c r="F3489"/>
      <c r="G3489"/>
      <c r="H3489"/>
      <c r="I3489"/>
    </row>
    <row r="3490" spans="6:9">
      <c r="F3490"/>
      <c r="G3490"/>
      <c r="H3490"/>
      <c r="I3490"/>
    </row>
    <row r="3491" spans="6:9">
      <c r="F3491"/>
      <c r="G3491"/>
      <c r="H3491"/>
      <c r="I3491"/>
    </row>
    <row r="3492" spans="6:9">
      <c r="F3492"/>
      <c r="G3492"/>
      <c r="H3492"/>
      <c r="I3492"/>
    </row>
    <row r="3493" spans="6:9">
      <c r="F3493"/>
      <c r="G3493"/>
      <c r="H3493"/>
      <c r="I3493"/>
    </row>
    <row r="3494" spans="6:9">
      <c r="F3494"/>
      <c r="G3494"/>
      <c r="H3494"/>
      <c r="I3494"/>
    </row>
    <row r="3495" spans="6:9">
      <c r="F3495"/>
      <c r="G3495"/>
      <c r="H3495"/>
      <c r="I3495"/>
    </row>
    <row r="3496" spans="6:9">
      <c r="F3496"/>
      <c r="G3496"/>
      <c r="H3496"/>
      <c r="I3496"/>
    </row>
    <row r="3497" spans="6:9">
      <c r="F3497"/>
      <c r="G3497"/>
      <c r="H3497"/>
      <c r="I3497"/>
    </row>
    <row r="3498" spans="6:9">
      <c r="F3498"/>
      <c r="G3498"/>
      <c r="H3498"/>
      <c r="I3498"/>
    </row>
    <row r="3499" spans="6:9">
      <c r="F3499"/>
      <c r="G3499"/>
      <c r="H3499"/>
      <c r="I3499"/>
    </row>
    <row r="3500" spans="6:9">
      <c r="F3500"/>
      <c r="G3500"/>
      <c r="H3500"/>
      <c r="I3500"/>
    </row>
    <row r="3501" spans="6:9">
      <c r="F3501"/>
      <c r="G3501"/>
      <c r="H3501"/>
      <c r="I3501"/>
    </row>
    <row r="3502" spans="6:9">
      <c r="F3502"/>
      <c r="G3502"/>
      <c r="H3502"/>
      <c r="I3502"/>
    </row>
    <row r="3503" spans="6:9">
      <c r="F3503"/>
      <c r="G3503"/>
      <c r="H3503"/>
      <c r="I3503"/>
    </row>
    <row r="3504" spans="6:9">
      <c r="F3504"/>
      <c r="G3504"/>
      <c r="H3504"/>
      <c r="I3504"/>
    </row>
    <row r="3505" spans="6:9">
      <c r="F3505"/>
      <c r="G3505"/>
      <c r="H3505"/>
      <c r="I3505"/>
    </row>
    <row r="3506" spans="6:9">
      <c r="F3506"/>
      <c r="G3506"/>
      <c r="H3506"/>
      <c r="I3506"/>
    </row>
    <row r="3507" spans="6:9">
      <c r="F3507"/>
      <c r="G3507"/>
      <c r="H3507"/>
      <c r="I3507"/>
    </row>
    <row r="3508" spans="6:9">
      <c r="F3508"/>
      <c r="G3508"/>
      <c r="H3508"/>
      <c r="I3508"/>
    </row>
    <row r="3509" spans="6:9">
      <c r="F3509"/>
      <c r="G3509"/>
      <c r="H3509"/>
      <c r="I3509"/>
    </row>
    <row r="3510" spans="6:9">
      <c r="F3510"/>
      <c r="G3510"/>
      <c r="H3510"/>
      <c r="I3510"/>
    </row>
    <row r="3511" spans="6:9">
      <c r="F3511"/>
      <c r="G3511"/>
      <c r="H3511"/>
      <c r="I3511"/>
    </row>
    <row r="3512" spans="6:9">
      <c r="F3512"/>
      <c r="G3512"/>
      <c r="H3512"/>
      <c r="I3512"/>
    </row>
    <row r="3513" spans="6:9">
      <c r="F3513"/>
      <c r="G3513"/>
      <c r="H3513"/>
      <c r="I3513"/>
    </row>
    <row r="3514" spans="6:9">
      <c r="F3514"/>
      <c r="G3514"/>
      <c r="H3514"/>
      <c r="I3514"/>
    </row>
    <row r="3515" spans="6:9">
      <c r="F3515"/>
      <c r="G3515"/>
      <c r="H3515"/>
      <c r="I3515"/>
    </row>
    <row r="3516" spans="6:9">
      <c r="F3516"/>
      <c r="G3516"/>
      <c r="H3516"/>
      <c r="I3516"/>
    </row>
    <row r="3517" spans="6:9">
      <c r="F3517"/>
      <c r="G3517"/>
      <c r="H3517"/>
      <c r="I3517"/>
    </row>
    <row r="3518" spans="6:9">
      <c r="F3518"/>
      <c r="G3518"/>
      <c r="H3518"/>
      <c r="I3518"/>
    </row>
    <row r="3519" spans="6:9">
      <c r="F3519"/>
      <c r="G3519"/>
      <c r="H3519"/>
      <c r="I3519"/>
    </row>
    <row r="3520" spans="6:9">
      <c r="F3520"/>
      <c r="G3520"/>
      <c r="H3520"/>
      <c r="I3520"/>
    </row>
    <row r="3521" spans="6:9">
      <c r="F3521"/>
      <c r="G3521"/>
      <c r="H3521"/>
      <c r="I3521"/>
    </row>
    <row r="3522" spans="6:9">
      <c r="F3522"/>
      <c r="G3522"/>
      <c r="H3522"/>
      <c r="I3522"/>
    </row>
    <row r="3523" spans="6:9">
      <c r="F3523"/>
      <c r="G3523"/>
      <c r="H3523"/>
      <c r="I3523"/>
    </row>
    <row r="3524" spans="6:9">
      <c r="F3524"/>
      <c r="G3524"/>
      <c r="H3524"/>
      <c r="I3524"/>
    </row>
    <row r="3525" spans="6:9">
      <c r="F3525"/>
      <c r="G3525"/>
      <c r="H3525"/>
      <c r="I3525"/>
    </row>
    <row r="3526" spans="6:9">
      <c r="F3526"/>
      <c r="G3526"/>
      <c r="H3526"/>
      <c r="I3526"/>
    </row>
    <row r="3527" spans="6:9">
      <c r="F3527"/>
      <c r="G3527"/>
      <c r="H3527"/>
      <c r="I3527"/>
    </row>
    <row r="3528" spans="6:9">
      <c r="F3528"/>
      <c r="G3528"/>
      <c r="H3528"/>
      <c r="I3528"/>
    </row>
    <row r="3529" spans="6:9">
      <c r="F3529"/>
      <c r="G3529"/>
      <c r="H3529"/>
      <c r="I3529"/>
    </row>
    <row r="3530" spans="6:9">
      <c r="F3530"/>
      <c r="G3530"/>
      <c r="H3530"/>
      <c r="I3530"/>
    </row>
    <row r="3531" spans="6:9">
      <c r="F3531"/>
      <c r="G3531"/>
      <c r="H3531"/>
      <c r="I3531"/>
    </row>
    <row r="3532" spans="6:9">
      <c r="F3532"/>
      <c r="G3532"/>
      <c r="H3532"/>
      <c r="I3532"/>
    </row>
    <row r="3533" spans="6:9">
      <c r="F3533"/>
      <c r="G3533"/>
      <c r="H3533"/>
      <c r="I3533"/>
    </row>
    <row r="3534" spans="6:9">
      <c r="F3534"/>
      <c r="G3534"/>
      <c r="H3534"/>
      <c r="I3534"/>
    </row>
    <row r="3535" spans="6:9">
      <c r="F3535"/>
      <c r="G3535"/>
      <c r="H3535"/>
      <c r="I3535"/>
    </row>
    <row r="3536" spans="6:9">
      <c r="F3536"/>
      <c r="G3536"/>
      <c r="H3536"/>
      <c r="I3536"/>
    </row>
    <row r="3537" spans="6:9">
      <c r="F3537"/>
      <c r="G3537"/>
      <c r="H3537"/>
      <c r="I3537"/>
    </row>
    <row r="3538" spans="6:9">
      <c r="F3538"/>
      <c r="G3538"/>
      <c r="H3538"/>
      <c r="I3538"/>
    </row>
    <row r="3539" spans="6:9">
      <c r="F3539"/>
      <c r="G3539"/>
      <c r="H3539"/>
      <c r="I3539"/>
    </row>
    <row r="3540" spans="6:9">
      <c r="F3540"/>
      <c r="G3540"/>
      <c r="H3540"/>
      <c r="I3540"/>
    </row>
    <row r="3541" spans="6:9">
      <c r="F3541"/>
      <c r="G3541"/>
      <c r="H3541"/>
      <c r="I3541"/>
    </row>
    <row r="3542" spans="6:9">
      <c r="F3542"/>
      <c r="G3542"/>
      <c r="H3542"/>
      <c r="I3542"/>
    </row>
    <row r="3543" spans="6:9">
      <c r="F3543"/>
      <c r="G3543"/>
      <c r="H3543"/>
      <c r="I3543"/>
    </row>
    <row r="3544" spans="6:9">
      <c r="F3544"/>
      <c r="G3544"/>
      <c r="H3544"/>
      <c r="I3544"/>
    </row>
    <row r="3545" spans="6:9">
      <c r="F3545"/>
      <c r="G3545"/>
      <c r="H3545"/>
      <c r="I3545"/>
    </row>
    <row r="3546" spans="6:9">
      <c r="F3546"/>
      <c r="G3546"/>
      <c r="H3546"/>
      <c r="I3546"/>
    </row>
    <row r="3547" spans="6:9">
      <c r="F3547"/>
      <c r="G3547"/>
      <c r="H3547"/>
      <c r="I3547"/>
    </row>
    <row r="3548" spans="6:9">
      <c r="F3548"/>
      <c r="G3548"/>
      <c r="H3548"/>
      <c r="I3548"/>
    </row>
    <row r="3549" spans="6:9">
      <c r="F3549"/>
      <c r="G3549"/>
      <c r="H3549"/>
      <c r="I3549"/>
    </row>
    <row r="3550" spans="6:9">
      <c r="F3550"/>
      <c r="G3550"/>
      <c r="H3550"/>
      <c r="I3550"/>
    </row>
    <row r="3551" spans="6:9">
      <c r="F3551"/>
      <c r="G3551"/>
      <c r="H3551"/>
      <c r="I3551"/>
    </row>
    <row r="3552" spans="6:9">
      <c r="F3552"/>
      <c r="G3552"/>
      <c r="H3552"/>
      <c r="I3552"/>
    </row>
    <row r="3553" spans="6:9">
      <c r="F3553"/>
      <c r="G3553"/>
      <c r="H3553"/>
      <c r="I3553"/>
    </row>
    <row r="3554" spans="6:9">
      <c r="F3554"/>
      <c r="G3554"/>
      <c r="H3554"/>
      <c r="I3554"/>
    </row>
    <row r="3555" spans="6:9">
      <c r="F3555"/>
      <c r="G3555"/>
      <c r="H3555"/>
      <c r="I3555"/>
    </row>
    <row r="3556" spans="6:9">
      <c r="F3556"/>
      <c r="G3556"/>
      <c r="H3556"/>
      <c r="I3556"/>
    </row>
    <row r="3557" spans="6:9">
      <c r="F3557"/>
      <c r="G3557"/>
      <c r="H3557"/>
      <c r="I3557"/>
    </row>
    <row r="3558" spans="6:9">
      <c r="F3558"/>
      <c r="G3558"/>
      <c r="H3558"/>
      <c r="I3558"/>
    </row>
    <row r="3559" spans="6:9">
      <c r="F3559"/>
      <c r="G3559"/>
      <c r="H3559"/>
      <c r="I3559"/>
    </row>
    <row r="3560" spans="6:9">
      <c r="F3560"/>
      <c r="G3560"/>
      <c r="H3560"/>
      <c r="I3560"/>
    </row>
    <row r="3561" spans="6:9">
      <c r="F3561"/>
      <c r="G3561"/>
      <c r="H3561"/>
      <c r="I3561"/>
    </row>
    <row r="3562" spans="6:9">
      <c r="F3562"/>
      <c r="G3562"/>
      <c r="H3562"/>
      <c r="I3562"/>
    </row>
    <row r="3563" spans="6:9">
      <c r="F3563"/>
      <c r="G3563"/>
      <c r="H3563"/>
      <c r="I3563"/>
    </row>
    <row r="3564" spans="6:9">
      <c r="F3564"/>
      <c r="G3564"/>
      <c r="H3564"/>
      <c r="I3564"/>
    </row>
    <row r="3565" spans="6:9">
      <c r="F3565"/>
      <c r="G3565"/>
      <c r="H3565"/>
      <c r="I3565"/>
    </row>
    <row r="3566" spans="6:9">
      <c r="F3566"/>
      <c r="G3566"/>
      <c r="H3566"/>
      <c r="I3566"/>
    </row>
    <row r="3567" spans="6:9">
      <c r="F3567"/>
      <c r="G3567"/>
      <c r="H3567"/>
      <c r="I3567"/>
    </row>
    <row r="3568" spans="6:9">
      <c r="F3568"/>
      <c r="G3568"/>
      <c r="H3568"/>
      <c r="I3568"/>
    </row>
    <row r="3569" spans="6:9">
      <c r="F3569"/>
      <c r="G3569"/>
      <c r="H3569"/>
      <c r="I3569"/>
    </row>
    <row r="3570" spans="6:9">
      <c r="F3570"/>
      <c r="G3570"/>
      <c r="H3570"/>
      <c r="I3570"/>
    </row>
    <row r="3571" spans="6:9">
      <c r="F3571"/>
      <c r="G3571"/>
      <c r="H3571"/>
      <c r="I3571"/>
    </row>
    <row r="3572" spans="6:9">
      <c r="F3572"/>
      <c r="G3572"/>
      <c r="H3572"/>
      <c r="I3572"/>
    </row>
    <row r="3573" spans="6:9">
      <c r="F3573"/>
      <c r="G3573"/>
      <c r="H3573"/>
      <c r="I3573"/>
    </row>
    <row r="3574" spans="6:9">
      <c r="F3574"/>
      <c r="G3574"/>
      <c r="H3574"/>
      <c r="I3574"/>
    </row>
    <row r="3575" spans="6:9">
      <c r="F3575"/>
      <c r="G3575"/>
      <c r="H3575"/>
      <c r="I3575"/>
    </row>
    <row r="3576" spans="6:9">
      <c r="F3576"/>
      <c r="G3576"/>
      <c r="H3576"/>
      <c r="I3576"/>
    </row>
    <row r="3577" spans="6:9">
      <c r="F3577"/>
      <c r="G3577"/>
      <c r="H3577"/>
      <c r="I3577"/>
    </row>
    <row r="3578" spans="6:9">
      <c r="F3578"/>
      <c r="G3578"/>
      <c r="H3578"/>
      <c r="I3578"/>
    </row>
    <row r="3579" spans="6:9">
      <c r="F3579"/>
      <c r="G3579"/>
      <c r="H3579"/>
      <c r="I3579"/>
    </row>
    <row r="3580" spans="6:9">
      <c r="F3580"/>
      <c r="G3580"/>
      <c r="H3580"/>
      <c r="I3580"/>
    </row>
    <row r="3581" spans="6:9">
      <c r="F3581"/>
      <c r="G3581"/>
      <c r="H3581"/>
      <c r="I3581"/>
    </row>
    <row r="3582" spans="6:9">
      <c r="F3582"/>
      <c r="G3582"/>
      <c r="H3582"/>
      <c r="I3582"/>
    </row>
    <row r="3583" spans="6:9">
      <c r="F3583"/>
      <c r="G3583"/>
      <c r="H3583"/>
      <c r="I3583"/>
    </row>
    <row r="3584" spans="6:9">
      <c r="F3584"/>
      <c r="G3584"/>
      <c r="H3584"/>
      <c r="I3584"/>
    </row>
    <row r="3585" spans="6:9">
      <c r="F3585"/>
      <c r="G3585"/>
      <c r="H3585"/>
      <c r="I3585"/>
    </row>
    <row r="3586" spans="6:9">
      <c r="F3586"/>
      <c r="G3586"/>
      <c r="H3586"/>
      <c r="I3586"/>
    </row>
    <row r="3587" spans="6:9">
      <c r="F3587"/>
      <c r="G3587"/>
      <c r="H3587"/>
      <c r="I3587"/>
    </row>
    <row r="3588" spans="6:9">
      <c r="F3588"/>
      <c r="G3588"/>
      <c r="H3588"/>
      <c r="I3588"/>
    </row>
    <row r="3589" spans="6:9">
      <c r="F3589"/>
      <c r="G3589"/>
      <c r="H3589"/>
      <c r="I3589"/>
    </row>
    <row r="3590" spans="6:9">
      <c r="F3590"/>
      <c r="G3590"/>
      <c r="H3590"/>
      <c r="I3590"/>
    </row>
    <row r="3591" spans="6:9">
      <c r="F3591"/>
      <c r="G3591"/>
      <c r="H3591"/>
      <c r="I3591"/>
    </row>
    <row r="3592" spans="6:9">
      <c r="F3592"/>
      <c r="G3592"/>
      <c r="H3592"/>
      <c r="I3592"/>
    </row>
    <row r="3593" spans="6:9">
      <c r="F3593"/>
      <c r="G3593"/>
      <c r="H3593"/>
      <c r="I3593"/>
    </row>
    <row r="3594" spans="6:9">
      <c r="F3594"/>
      <c r="G3594"/>
      <c r="H3594"/>
      <c r="I3594"/>
    </row>
    <row r="3595" spans="6:9">
      <c r="F3595"/>
      <c r="G3595"/>
      <c r="H3595"/>
      <c r="I3595"/>
    </row>
    <row r="3596" spans="6:9">
      <c r="F3596"/>
      <c r="G3596"/>
      <c r="H3596"/>
      <c r="I3596"/>
    </row>
    <row r="3597" spans="6:9">
      <c r="F3597"/>
      <c r="G3597"/>
      <c r="H3597"/>
      <c r="I3597"/>
    </row>
    <row r="3598" spans="6:9">
      <c r="F3598"/>
      <c r="G3598"/>
      <c r="H3598"/>
      <c r="I3598"/>
    </row>
    <row r="3599" spans="6:9">
      <c r="F3599"/>
      <c r="G3599"/>
      <c r="H3599"/>
      <c r="I3599"/>
    </row>
    <row r="3600" spans="6:9">
      <c r="F3600"/>
      <c r="G3600"/>
      <c r="H3600"/>
      <c r="I3600"/>
    </row>
    <row r="3601" spans="6:9">
      <c r="F3601"/>
      <c r="G3601"/>
      <c r="H3601"/>
      <c r="I3601"/>
    </row>
    <row r="3602" spans="6:9">
      <c r="F3602"/>
      <c r="G3602"/>
      <c r="H3602"/>
      <c r="I3602"/>
    </row>
    <row r="3603" spans="6:9">
      <c r="F3603"/>
      <c r="G3603"/>
      <c r="H3603"/>
      <c r="I3603"/>
    </row>
    <row r="3604" spans="6:9">
      <c r="F3604"/>
      <c r="G3604"/>
      <c r="H3604"/>
      <c r="I3604"/>
    </row>
    <row r="3605" spans="6:9">
      <c r="F3605"/>
      <c r="G3605"/>
      <c r="H3605"/>
      <c r="I3605"/>
    </row>
    <row r="3606" spans="6:9">
      <c r="F3606"/>
      <c r="G3606"/>
      <c r="H3606"/>
      <c r="I3606"/>
    </row>
    <row r="3607" spans="6:9">
      <c r="F3607"/>
      <c r="G3607"/>
      <c r="H3607"/>
      <c r="I3607"/>
    </row>
    <row r="3608" spans="6:9">
      <c r="F3608"/>
      <c r="G3608"/>
      <c r="H3608"/>
      <c r="I3608"/>
    </row>
    <row r="3609" spans="6:9">
      <c r="F3609"/>
      <c r="G3609"/>
      <c r="H3609"/>
      <c r="I3609"/>
    </row>
    <row r="3610" spans="6:9">
      <c r="F3610"/>
      <c r="G3610"/>
      <c r="H3610"/>
      <c r="I3610"/>
    </row>
    <row r="3611" spans="6:9">
      <c r="F3611"/>
      <c r="G3611"/>
      <c r="H3611"/>
      <c r="I3611"/>
    </row>
    <row r="3612" spans="6:9">
      <c r="F3612"/>
      <c r="G3612"/>
      <c r="H3612"/>
      <c r="I3612"/>
    </row>
    <row r="3613" spans="6:9">
      <c r="F3613"/>
      <c r="G3613"/>
      <c r="H3613"/>
      <c r="I3613"/>
    </row>
    <row r="3614" spans="6:9">
      <c r="F3614"/>
      <c r="G3614"/>
      <c r="H3614"/>
      <c r="I3614"/>
    </row>
    <row r="3615" spans="6:9">
      <c r="F3615"/>
      <c r="G3615"/>
      <c r="H3615"/>
      <c r="I3615"/>
    </row>
    <row r="3616" spans="6:9">
      <c r="F3616"/>
      <c r="G3616"/>
      <c r="H3616"/>
      <c r="I3616"/>
    </row>
    <row r="3617" spans="6:9">
      <c r="F3617"/>
      <c r="G3617"/>
      <c r="H3617"/>
      <c r="I3617"/>
    </row>
    <row r="3618" spans="6:9">
      <c r="F3618"/>
      <c r="G3618"/>
      <c r="H3618"/>
      <c r="I3618"/>
    </row>
    <row r="3619" spans="6:9">
      <c r="F3619"/>
      <c r="G3619"/>
      <c r="H3619"/>
      <c r="I3619"/>
    </row>
    <row r="3620" spans="6:9">
      <c r="F3620"/>
      <c r="G3620"/>
      <c r="H3620"/>
      <c r="I3620"/>
    </row>
    <row r="3621" spans="6:9">
      <c r="F3621"/>
      <c r="G3621"/>
      <c r="H3621"/>
      <c r="I3621"/>
    </row>
    <row r="3622" spans="6:9">
      <c r="F3622"/>
      <c r="G3622"/>
      <c r="H3622"/>
      <c r="I3622"/>
    </row>
    <row r="3623" spans="6:9">
      <c r="F3623"/>
      <c r="G3623"/>
      <c r="H3623"/>
      <c r="I3623"/>
    </row>
    <row r="3624" spans="6:9">
      <c r="F3624"/>
      <c r="G3624"/>
      <c r="H3624"/>
      <c r="I3624"/>
    </row>
    <row r="3625" spans="6:9">
      <c r="F3625"/>
      <c r="G3625"/>
      <c r="H3625"/>
      <c r="I3625"/>
    </row>
    <row r="3626" spans="6:9">
      <c r="F3626"/>
      <c r="G3626"/>
      <c r="H3626"/>
      <c r="I3626"/>
    </row>
    <row r="3627" spans="6:9">
      <c r="F3627"/>
      <c r="G3627"/>
      <c r="H3627"/>
      <c r="I3627"/>
    </row>
    <row r="3628" spans="6:9">
      <c r="F3628"/>
      <c r="G3628"/>
      <c r="H3628"/>
      <c r="I3628"/>
    </row>
    <row r="3629" spans="6:9">
      <c r="F3629"/>
      <c r="G3629"/>
      <c r="H3629"/>
      <c r="I3629"/>
    </row>
    <row r="3630" spans="6:9">
      <c r="F3630"/>
      <c r="G3630"/>
      <c r="H3630"/>
      <c r="I3630"/>
    </row>
    <row r="3631" spans="6:9">
      <c r="F3631"/>
      <c r="G3631"/>
      <c r="H3631"/>
      <c r="I3631"/>
    </row>
    <row r="3632" spans="6:9">
      <c r="F3632"/>
      <c r="G3632"/>
      <c r="H3632"/>
      <c r="I3632"/>
    </row>
    <row r="3633" spans="6:9">
      <c r="F3633"/>
      <c r="G3633"/>
      <c r="H3633"/>
      <c r="I3633"/>
    </row>
    <row r="3634" spans="6:9">
      <c r="F3634"/>
      <c r="G3634"/>
      <c r="H3634"/>
      <c r="I3634"/>
    </row>
    <row r="3635" spans="6:9">
      <c r="F3635"/>
      <c r="G3635"/>
      <c r="H3635"/>
      <c r="I3635"/>
    </row>
    <row r="3636" spans="6:9">
      <c r="F3636"/>
      <c r="G3636"/>
      <c r="H3636"/>
      <c r="I3636"/>
    </row>
    <row r="3637" spans="6:9">
      <c r="F3637"/>
      <c r="G3637"/>
      <c r="H3637"/>
      <c r="I3637"/>
    </row>
    <row r="3638" spans="6:9">
      <c r="F3638"/>
      <c r="G3638"/>
      <c r="H3638"/>
      <c r="I3638"/>
    </row>
    <row r="3639" spans="6:9">
      <c r="F3639"/>
      <c r="G3639"/>
      <c r="H3639"/>
      <c r="I3639"/>
    </row>
    <row r="3640" spans="6:9">
      <c r="F3640"/>
      <c r="G3640"/>
      <c r="H3640"/>
      <c r="I3640"/>
    </row>
    <row r="3641" spans="6:9">
      <c r="F3641"/>
      <c r="G3641"/>
      <c r="H3641"/>
      <c r="I3641"/>
    </row>
    <row r="3642" spans="6:9">
      <c r="F3642"/>
      <c r="G3642"/>
      <c r="H3642"/>
      <c r="I3642"/>
    </row>
    <row r="3643" spans="6:9">
      <c r="F3643"/>
      <c r="G3643"/>
      <c r="H3643"/>
      <c r="I3643"/>
    </row>
    <row r="3644" spans="6:9">
      <c r="F3644"/>
      <c r="G3644"/>
      <c r="H3644"/>
      <c r="I3644"/>
    </row>
    <row r="3645" spans="6:9">
      <c r="F3645"/>
      <c r="G3645"/>
      <c r="H3645"/>
      <c r="I3645"/>
    </row>
    <row r="3646" spans="6:9">
      <c r="F3646"/>
      <c r="G3646"/>
      <c r="H3646"/>
      <c r="I3646"/>
    </row>
    <row r="3647" spans="6:9">
      <c r="F3647"/>
      <c r="G3647"/>
      <c r="H3647"/>
      <c r="I3647"/>
    </row>
    <row r="3648" spans="6:9">
      <c r="F3648"/>
      <c r="G3648"/>
      <c r="H3648"/>
      <c r="I3648"/>
    </row>
    <row r="3649" spans="6:9">
      <c r="F3649"/>
      <c r="G3649"/>
      <c r="H3649"/>
      <c r="I3649"/>
    </row>
    <row r="3650" spans="6:9">
      <c r="F3650"/>
      <c r="G3650"/>
      <c r="H3650"/>
      <c r="I3650"/>
    </row>
    <row r="3651" spans="6:9">
      <c r="F3651"/>
      <c r="G3651"/>
      <c r="H3651"/>
      <c r="I3651"/>
    </row>
    <row r="3652" spans="6:9">
      <c r="F3652"/>
      <c r="G3652"/>
      <c r="H3652"/>
      <c r="I3652"/>
    </row>
    <row r="3653" spans="6:9">
      <c r="F3653"/>
      <c r="G3653"/>
      <c r="H3653"/>
      <c r="I3653"/>
    </row>
    <row r="3654" spans="6:9">
      <c r="F3654"/>
      <c r="G3654"/>
      <c r="H3654"/>
      <c r="I3654"/>
    </row>
    <row r="3655" spans="6:9">
      <c r="F3655"/>
      <c r="G3655"/>
      <c r="H3655"/>
      <c r="I3655"/>
    </row>
    <row r="3656" spans="6:9">
      <c r="F3656"/>
      <c r="G3656"/>
      <c r="H3656"/>
      <c r="I3656"/>
    </row>
    <row r="3657" spans="6:9">
      <c r="F3657"/>
      <c r="G3657"/>
      <c r="H3657"/>
      <c r="I3657"/>
    </row>
    <row r="3658" spans="6:9">
      <c r="F3658"/>
      <c r="G3658"/>
      <c r="H3658"/>
      <c r="I3658"/>
    </row>
    <row r="3659" spans="6:9">
      <c r="F3659"/>
      <c r="G3659"/>
      <c r="H3659"/>
      <c r="I3659"/>
    </row>
    <row r="3660" spans="6:9">
      <c r="F3660"/>
      <c r="G3660"/>
      <c r="H3660"/>
      <c r="I3660"/>
    </row>
    <row r="3661" spans="6:9">
      <c r="F3661"/>
      <c r="G3661"/>
      <c r="H3661"/>
      <c r="I3661"/>
    </row>
    <row r="3662" spans="6:9">
      <c r="F3662"/>
      <c r="G3662"/>
      <c r="H3662"/>
      <c r="I3662"/>
    </row>
    <row r="3663" spans="6:9">
      <c r="F3663"/>
      <c r="G3663"/>
      <c r="H3663"/>
      <c r="I3663"/>
    </row>
    <row r="3664" spans="6:9">
      <c r="F3664"/>
      <c r="G3664"/>
      <c r="H3664"/>
      <c r="I3664"/>
    </row>
    <row r="3665" spans="6:9">
      <c r="F3665"/>
      <c r="G3665"/>
      <c r="H3665"/>
      <c r="I3665"/>
    </row>
    <row r="3666" spans="6:9">
      <c r="F3666"/>
      <c r="G3666"/>
      <c r="H3666"/>
      <c r="I3666"/>
    </row>
    <row r="3667" spans="6:9">
      <c r="F3667"/>
      <c r="G3667"/>
      <c r="H3667"/>
      <c r="I3667"/>
    </row>
    <row r="3668" spans="6:9">
      <c r="F3668"/>
      <c r="G3668"/>
      <c r="H3668"/>
      <c r="I3668"/>
    </row>
    <row r="3669" spans="6:9">
      <c r="F3669"/>
      <c r="G3669"/>
      <c r="H3669"/>
      <c r="I3669"/>
    </row>
    <row r="3670" spans="6:9">
      <c r="F3670"/>
      <c r="G3670"/>
      <c r="H3670"/>
      <c r="I3670"/>
    </row>
    <row r="3671" spans="6:9">
      <c r="F3671"/>
      <c r="G3671"/>
      <c r="H3671"/>
      <c r="I3671"/>
    </row>
    <row r="3672" spans="6:9">
      <c r="F3672"/>
      <c r="G3672"/>
      <c r="H3672"/>
      <c r="I3672"/>
    </row>
    <row r="3673" spans="6:9">
      <c r="F3673"/>
      <c r="G3673"/>
      <c r="H3673"/>
      <c r="I3673"/>
    </row>
    <row r="3674" spans="6:9">
      <c r="F3674"/>
      <c r="G3674"/>
      <c r="H3674"/>
      <c r="I3674"/>
    </row>
    <row r="3675" spans="6:9">
      <c r="F3675"/>
      <c r="G3675"/>
      <c r="H3675"/>
      <c r="I3675"/>
    </row>
    <row r="3676" spans="6:9">
      <c r="F3676"/>
      <c r="G3676"/>
      <c r="H3676"/>
      <c r="I3676"/>
    </row>
    <row r="3677" spans="6:9">
      <c r="F3677"/>
      <c r="G3677"/>
      <c r="H3677"/>
      <c r="I3677"/>
    </row>
    <row r="3678" spans="6:9">
      <c r="F3678"/>
      <c r="G3678"/>
      <c r="H3678"/>
      <c r="I3678"/>
    </row>
    <row r="3679" spans="6:9">
      <c r="F3679"/>
      <c r="G3679"/>
      <c r="H3679"/>
      <c r="I3679"/>
    </row>
    <row r="3680" spans="6:9">
      <c r="F3680"/>
      <c r="G3680"/>
      <c r="H3680"/>
      <c r="I3680"/>
    </row>
    <row r="3681" spans="6:9">
      <c r="F3681"/>
      <c r="G3681"/>
      <c r="H3681"/>
      <c r="I3681"/>
    </row>
    <row r="3682" spans="6:9">
      <c r="F3682"/>
      <c r="G3682"/>
      <c r="H3682"/>
      <c r="I3682"/>
    </row>
    <row r="3683" spans="6:9">
      <c r="F3683"/>
      <c r="G3683"/>
      <c r="H3683"/>
      <c r="I3683"/>
    </row>
    <row r="3684" spans="6:9">
      <c r="F3684"/>
      <c r="G3684"/>
      <c r="H3684"/>
      <c r="I3684"/>
    </row>
    <row r="3685" spans="6:9">
      <c r="F3685"/>
      <c r="G3685"/>
      <c r="H3685"/>
      <c r="I3685"/>
    </row>
    <row r="3686" spans="6:9">
      <c r="F3686"/>
      <c r="G3686"/>
      <c r="H3686"/>
      <c r="I3686"/>
    </row>
    <row r="3687" spans="6:9">
      <c r="F3687"/>
      <c r="G3687"/>
      <c r="H3687"/>
      <c r="I3687"/>
    </row>
    <row r="3688" spans="6:9">
      <c r="F3688"/>
      <c r="G3688"/>
      <c r="H3688"/>
      <c r="I3688"/>
    </row>
    <row r="3689" spans="6:9">
      <c r="F3689"/>
      <c r="G3689"/>
      <c r="H3689"/>
      <c r="I3689"/>
    </row>
    <row r="3690" spans="6:9">
      <c r="F3690"/>
      <c r="G3690"/>
      <c r="H3690"/>
      <c r="I3690"/>
    </row>
    <row r="3691" spans="6:9">
      <c r="F3691"/>
      <c r="G3691"/>
      <c r="H3691"/>
      <c r="I3691"/>
    </row>
    <row r="3692" spans="6:9">
      <c r="F3692"/>
      <c r="G3692"/>
      <c r="H3692"/>
      <c r="I3692"/>
    </row>
    <row r="3693" spans="6:9">
      <c r="F3693"/>
      <c r="G3693"/>
      <c r="H3693"/>
      <c r="I3693"/>
    </row>
    <row r="3694" spans="6:9">
      <c r="F3694"/>
      <c r="G3694"/>
      <c r="H3694"/>
      <c r="I3694"/>
    </row>
    <row r="3695" spans="6:9">
      <c r="F3695"/>
      <c r="G3695"/>
      <c r="H3695"/>
      <c r="I3695"/>
    </row>
    <row r="3696" spans="6:9">
      <c r="F3696"/>
      <c r="G3696"/>
      <c r="H3696"/>
      <c r="I3696"/>
    </row>
    <row r="3697" spans="6:9">
      <c r="F3697"/>
      <c r="G3697"/>
      <c r="H3697"/>
      <c r="I3697"/>
    </row>
    <row r="3698" spans="6:9">
      <c r="F3698"/>
      <c r="G3698"/>
      <c r="H3698"/>
      <c r="I3698"/>
    </row>
    <row r="3699" spans="6:9">
      <c r="F3699"/>
      <c r="G3699"/>
      <c r="H3699"/>
      <c r="I3699"/>
    </row>
    <row r="3700" spans="6:9">
      <c r="F3700"/>
      <c r="G3700"/>
      <c r="H3700"/>
      <c r="I3700"/>
    </row>
    <row r="3701" spans="6:9">
      <c r="F3701"/>
      <c r="G3701"/>
      <c r="H3701"/>
      <c r="I3701"/>
    </row>
    <row r="3702" spans="6:9">
      <c r="F3702"/>
      <c r="G3702"/>
      <c r="H3702"/>
      <c r="I3702"/>
    </row>
    <row r="3703" spans="6:9">
      <c r="F3703"/>
      <c r="G3703"/>
      <c r="H3703"/>
      <c r="I3703"/>
    </row>
    <row r="3704" spans="6:9">
      <c r="F3704"/>
      <c r="G3704"/>
      <c r="H3704"/>
      <c r="I3704"/>
    </row>
    <row r="3705" spans="6:9">
      <c r="F3705"/>
      <c r="G3705"/>
      <c r="H3705"/>
      <c r="I3705"/>
    </row>
    <row r="3706" spans="6:9">
      <c r="F3706"/>
      <c r="G3706"/>
      <c r="H3706"/>
      <c r="I3706"/>
    </row>
    <row r="3707" spans="6:9">
      <c r="F3707"/>
      <c r="G3707"/>
      <c r="H3707"/>
      <c r="I3707"/>
    </row>
    <row r="3708" spans="6:9">
      <c r="F3708"/>
      <c r="G3708"/>
      <c r="H3708"/>
      <c r="I3708"/>
    </row>
    <row r="3709" spans="6:9">
      <c r="F3709"/>
      <c r="G3709"/>
      <c r="H3709"/>
      <c r="I3709"/>
    </row>
    <row r="3710" spans="6:9">
      <c r="F3710"/>
      <c r="G3710"/>
      <c r="H3710"/>
      <c r="I3710"/>
    </row>
    <row r="3711" spans="6:9">
      <c r="F3711"/>
      <c r="G3711"/>
      <c r="H3711"/>
      <c r="I3711"/>
    </row>
    <row r="3712" spans="6:9">
      <c r="F3712"/>
      <c r="G3712"/>
      <c r="H3712"/>
      <c r="I3712"/>
    </row>
    <row r="3713" spans="6:9">
      <c r="F3713"/>
      <c r="G3713"/>
      <c r="H3713"/>
      <c r="I3713"/>
    </row>
    <row r="3714" spans="6:9">
      <c r="F3714"/>
      <c r="G3714"/>
      <c r="H3714"/>
      <c r="I3714"/>
    </row>
    <row r="3715" spans="6:9">
      <c r="F3715"/>
      <c r="G3715"/>
      <c r="H3715"/>
      <c r="I3715"/>
    </row>
    <row r="3716" spans="6:9">
      <c r="F3716"/>
      <c r="G3716"/>
      <c r="H3716"/>
      <c r="I3716"/>
    </row>
    <row r="3717" spans="6:9">
      <c r="F3717"/>
      <c r="G3717"/>
      <c r="H3717"/>
      <c r="I3717"/>
    </row>
    <row r="3718" spans="6:9">
      <c r="F3718"/>
      <c r="G3718"/>
      <c r="H3718"/>
      <c r="I3718"/>
    </row>
    <row r="3719" spans="6:9">
      <c r="F3719"/>
      <c r="G3719"/>
      <c r="H3719"/>
      <c r="I3719"/>
    </row>
    <row r="3720" spans="6:9">
      <c r="F3720"/>
      <c r="G3720"/>
      <c r="H3720"/>
      <c r="I3720"/>
    </row>
    <row r="3721" spans="6:9">
      <c r="F3721"/>
      <c r="G3721"/>
      <c r="H3721"/>
      <c r="I3721"/>
    </row>
    <row r="3722" spans="6:9">
      <c r="F3722"/>
      <c r="G3722"/>
      <c r="H3722"/>
      <c r="I3722"/>
    </row>
    <row r="3723" spans="6:9">
      <c r="F3723"/>
      <c r="G3723"/>
      <c r="H3723"/>
      <c r="I3723"/>
    </row>
    <row r="3724" spans="6:9">
      <c r="F3724"/>
      <c r="G3724"/>
      <c r="H3724"/>
      <c r="I3724"/>
    </row>
    <row r="3725" spans="6:9">
      <c r="F3725"/>
      <c r="G3725"/>
      <c r="H3725"/>
      <c r="I3725"/>
    </row>
    <row r="3726" spans="6:9">
      <c r="F3726"/>
      <c r="G3726"/>
      <c r="H3726"/>
      <c r="I3726"/>
    </row>
    <row r="3727" spans="6:9">
      <c r="F3727"/>
      <c r="G3727"/>
      <c r="H3727"/>
      <c r="I3727"/>
    </row>
    <row r="3728" spans="6:9">
      <c r="F3728"/>
      <c r="G3728"/>
      <c r="H3728"/>
      <c r="I3728"/>
    </row>
    <row r="3729" spans="6:9">
      <c r="F3729"/>
      <c r="G3729"/>
      <c r="H3729"/>
      <c r="I3729"/>
    </row>
    <row r="3730" spans="6:9">
      <c r="F3730"/>
      <c r="G3730"/>
      <c r="H3730"/>
      <c r="I3730"/>
    </row>
    <row r="3731" spans="6:9">
      <c r="F3731"/>
      <c r="G3731"/>
      <c r="H3731"/>
      <c r="I3731"/>
    </row>
    <row r="3732" spans="6:9">
      <c r="F3732"/>
      <c r="G3732"/>
      <c r="H3732"/>
      <c r="I3732"/>
    </row>
    <row r="3733" spans="6:9">
      <c r="F3733"/>
      <c r="G3733"/>
      <c r="H3733"/>
      <c r="I3733"/>
    </row>
    <row r="3734" spans="6:9">
      <c r="F3734"/>
      <c r="G3734"/>
      <c r="H3734"/>
      <c r="I3734"/>
    </row>
    <row r="3735" spans="6:9">
      <c r="F3735"/>
      <c r="G3735"/>
      <c r="H3735"/>
      <c r="I3735"/>
    </row>
    <row r="3736" spans="6:9">
      <c r="F3736"/>
      <c r="G3736"/>
      <c r="H3736"/>
      <c r="I3736"/>
    </row>
    <row r="3737" spans="6:9">
      <c r="F3737"/>
      <c r="G3737"/>
      <c r="H3737"/>
      <c r="I3737"/>
    </row>
    <row r="3738" spans="6:9">
      <c r="F3738"/>
      <c r="G3738"/>
      <c r="H3738"/>
      <c r="I3738"/>
    </row>
    <row r="3739" spans="6:9">
      <c r="F3739"/>
      <c r="G3739"/>
      <c r="H3739"/>
      <c r="I3739"/>
    </row>
    <row r="3740" spans="6:9">
      <c r="F3740"/>
      <c r="G3740"/>
      <c r="H3740"/>
      <c r="I3740"/>
    </row>
    <row r="3741" spans="6:9">
      <c r="F3741"/>
      <c r="G3741"/>
      <c r="H3741"/>
      <c r="I3741"/>
    </row>
    <row r="3742" spans="6:9">
      <c r="F3742"/>
      <c r="G3742"/>
      <c r="H3742"/>
      <c r="I3742"/>
    </row>
    <row r="3743" spans="6:9">
      <c r="F3743"/>
      <c r="G3743"/>
      <c r="H3743"/>
      <c r="I3743"/>
    </row>
    <row r="3744" spans="6:9">
      <c r="F3744"/>
      <c r="G3744"/>
      <c r="H3744"/>
      <c r="I3744"/>
    </row>
    <row r="3745" spans="6:9">
      <c r="F3745"/>
      <c r="G3745"/>
      <c r="H3745"/>
      <c r="I3745"/>
    </row>
    <row r="3746" spans="6:9">
      <c r="F3746"/>
      <c r="G3746"/>
      <c r="H3746"/>
      <c r="I3746"/>
    </row>
    <row r="3747" spans="6:9">
      <c r="F3747"/>
      <c r="G3747"/>
      <c r="H3747"/>
      <c r="I3747"/>
    </row>
    <row r="3748" spans="6:9">
      <c r="F3748"/>
      <c r="G3748"/>
      <c r="H3748"/>
      <c r="I3748"/>
    </row>
    <row r="3749" spans="6:9">
      <c r="F3749"/>
      <c r="G3749"/>
      <c r="H3749"/>
      <c r="I3749"/>
    </row>
    <row r="3750" spans="6:9">
      <c r="F3750"/>
      <c r="G3750"/>
      <c r="H3750"/>
      <c r="I3750"/>
    </row>
    <row r="3751" spans="6:9">
      <c r="F3751"/>
      <c r="G3751"/>
      <c r="H3751"/>
      <c r="I3751"/>
    </row>
    <row r="3752" spans="6:9">
      <c r="F3752"/>
      <c r="G3752"/>
      <c r="H3752"/>
      <c r="I3752"/>
    </row>
    <row r="3753" spans="6:9">
      <c r="F3753"/>
      <c r="G3753"/>
      <c r="H3753"/>
      <c r="I3753"/>
    </row>
    <row r="3754" spans="6:9">
      <c r="F3754"/>
      <c r="G3754"/>
      <c r="H3754"/>
      <c r="I3754"/>
    </row>
    <row r="3755" spans="6:9">
      <c r="F3755"/>
      <c r="G3755"/>
      <c r="H3755"/>
      <c r="I3755"/>
    </row>
    <row r="3756" spans="6:9">
      <c r="F3756"/>
      <c r="G3756"/>
      <c r="H3756"/>
      <c r="I3756"/>
    </row>
    <row r="3757" spans="6:9">
      <c r="F3757"/>
      <c r="G3757"/>
      <c r="H3757"/>
      <c r="I3757"/>
    </row>
    <row r="3758" spans="6:9">
      <c r="F3758"/>
      <c r="G3758"/>
      <c r="H3758"/>
      <c r="I3758"/>
    </row>
    <row r="3759" spans="6:9">
      <c r="F3759"/>
      <c r="G3759"/>
      <c r="H3759"/>
      <c r="I3759"/>
    </row>
    <row r="3760" spans="6:9">
      <c r="F3760"/>
      <c r="G3760"/>
      <c r="H3760"/>
      <c r="I3760"/>
    </row>
    <row r="3761" spans="6:9">
      <c r="F3761"/>
      <c r="G3761"/>
      <c r="H3761"/>
      <c r="I3761"/>
    </row>
    <row r="3762" spans="6:9">
      <c r="F3762"/>
      <c r="G3762"/>
      <c r="H3762"/>
      <c r="I3762"/>
    </row>
    <row r="3763" spans="6:9">
      <c r="F3763"/>
      <c r="G3763"/>
      <c r="H3763"/>
      <c r="I3763"/>
    </row>
    <row r="3764" spans="6:9">
      <c r="F3764"/>
      <c r="G3764"/>
      <c r="H3764"/>
      <c r="I3764"/>
    </row>
    <row r="3765" spans="6:9">
      <c r="F3765"/>
      <c r="G3765"/>
      <c r="H3765"/>
      <c r="I3765"/>
    </row>
    <row r="3766" spans="6:9">
      <c r="F3766"/>
      <c r="G3766"/>
      <c r="H3766"/>
      <c r="I3766"/>
    </row>
    <row r="3767" spans="6:9">
      <c r="F3767"/>
      <c r="G3767"/>
      <c r="H3767"/>
      <c r="I3767"/>
    </row>
    <row r="3768" spans="6:9">
      <c r="F3768"/>
      <c r="G3768"/>
      <c r="H3768"/>
      <c r="I3768"/>
    </row>
    <row r="3769" spans="6:9">
      <c r="F3769"/>
      <c r="G3769"/>
      <c r="H3769"/>
      <c r="I3769"/>
    </row>
    <row r="3770" spans="6:9">
      <c r="F3770"/>
      <c r="G3770"/>
      <c r="H3770"/>
      <c r="I3770"/>
    </row>
    <row r="3771" spans="6:9">
      <c r="F3771"/>
      <c r="G3771"/>
      <c r="H3771"/>
      <c r="I3771"/>
    </row>
    <row r="3772" spans="6:9">
      <c r="F3772"/>
      <c r="G3772"/>
      <c r="H3772"/>
      <c r="I3772"/>
    </row>
    <row r="3773" spans="6:9">
      <c r="F3773"/>
      <c r="G3773"/>
      <c r="H3773"/>
      <c r="I3773"/>
    </row>
    <row r="3774" spans="6:9">
      <c r="F3774"/>
      <c r="G3774"/>
      <c r="H3774"/>
      <c r="I3774"/>
    </row>
    <row r="3775" spans="6:9">
      <c r="F3775"/>
      <c r="G3775"/>
      <c r="H3775"/>
      <c r="I3775"/>
    </row>
    <row r="3776" spans="6:9">
      <c r="F3776"/>
      <c r="G3776"/>
      <c r="H3776"/>
      <c r="I3776"/>
    </row>
    <row r="3777" spans="6:9">
      <c r="F3777"/>
      <c r="G3777"/>
      <c r="H3777"/>
      <c r="I3777"/>
    </row>
    <row r="3778" spans="6:9">
      <c r="F3778"/>
      <c r="G3778"/>
      <c r="H3778"/>
      <c r="I3778"/>
    </row>
    <row r="3779" spans="6:9">
      <c r="F3779"/>
      <c r="G3779"/>
      <c r="H3779"/>
      <c r="I3779"/>
    </row>
    <row r="3780" spans="6:9">
      <c r="F3780"/>
      <c r="G3780"/>
      <c r="H3780"/>
      <c r="I3780"/>
    </row>
    <row r="3781" spans="6:9">
      <c r="F3781"/>
      <c r="G3781"/>
      <c r="H3781"/>
      <c r="I3781"/>
    </row>
    <row r="3782" spans="6:9">
      <c r="F3782"/>
      <c r="G3782"/>
      <c r="H3782"/>
      <c r="I3782"/>
    </row>
    <row r="3783" spans="6:9">
      <c r="F3783"/>
      <c r="G3783"/>
      <c r="H3783"/>
      <c r="I3783"/>
    </row>
    <row r="3784" spans="6:9">
      <c r="F3784"/>
      <c r="G3784"/>
      <c r="H3784"/>
      <c r="I3784"/>
    </row>
    <row r="3785" spans="6:9">
      <c r="F3785"/>
      <c r="G3785"/>
      <c r="H3785"/>
      <c r="I3785"/>
    </row>
    <row r="3786" spans="6:9">
      <c r="F3786"/>
      <c r="G3786"/>
      <c r="H3786"/>
      <c r="I3786"/>
    </row>
    <row r="3787" spans="6:9">
      <c r="F3787"/>
      <c r="G3787"/>
      <c r="H3787"/>
      <c r="I3787"/>
    </row>
    <row r="3788" spans="6:9">
      <c r="F3788"/>
      <c r="G3788"/>
      <c r="H3788"/>
      <c r="I3788"/>
    </row>
    <row r="3789" spans="6:9">
      <c r="F3789"/>
      <c r="G3789"/>
      <c r="H3789"/>
      <c r="I3789"/>
    </row>
    <row r="3790" spans="6:9">
      <c r="F3790"/>
      <c r="G3790"/>
      <c r="H3790"/>
      <c r="I3790"/>
    </row>
    <row r="3791" spans="6:9">
      <c r="F3791"/>
      <c r="G3791"/>
      <c r="H3791"/>
      <c r="I3791"/>
    </row>
    <row r="3792" spans="6:9">
      <c r="F3792"/>
      <c r="G3792"/>
      <c r="H3792"/>
      <c r="I3792"/>
    </row>
    <row r="3793" spans="6:9">
      <c r="F3793"/>
      <c r="G3793"/>
      <c r="H3793"/>
      <c r="I3793"/>
    </row>
    <row r="3794" spans="6:9">
      <c r="F3794"/>
      <c r="G3794"/>
      <c r="H3794"/>
      <c r="I3794"/>
    </row>
    <row r="3795" spans="6:9">
      <c r="F3795"/>
      <c r="G3795"/>
      <c r="H3795"/>
      <c r="I3795"/>
    </row>
    <row r="3796" spans="6:9">
      <c r="F3796"/>
      <c r="G3796"/>
      <c r="H3796"/>
      <c r="I3796"/>
    </row>
    <row r="3797" spans="6:9">
      <c r="F3797"/>
      <c r="G3797"/>
      <c r="H3797"/>
      <c r="I3797"/>
    </row>
    <row r="3798" spans="6:9">
      <c r="F3798"/>
      <c r="G3798"/>
      <c r="H3798"/>
      <c r="I3798"/>
    </row>
    <row r="3799" spans="6:9">
      <c r="F3799"/>
      <c r="G3799"/>
      <c r="H3799"/>
      <c r="I3799"/>
    </row>
    <row r="3800" spans="6:9">
      <c r="F3800"/>
      <c r="G3800"/>
      <c r="H3800"/>
      <c r="I3800"/>
    </row>
    <row r="3801" spans="6:9">
      <c r="F3801"/>
      <c r="G3801"/>
      <c r="H3801"/>
      <c r="I3801"/>
    </row>
    <row r="3802" spans="6:9">
      <c r="F3802"/>
      <c r="G3802"/>
      <c r="H3802"/>
      <c r="I3802"/>
    </row>
    <row r="3803" spans="6:9">
      <c r="F3803"/>
      <c r="G3803"/>
      <c r="H3803"/>
      <c r="I3803"/>
    </row>
    <row r="3804" spans="6:9">
      <c r="F3804"/>
      <c r="G3804"/>
      <c r="H3804"/>
      <c r="I3804"/>
    </row>
    <row r="3805" spans="6:9">
      <c r="F3805"/>
      <c r="G3805"/>
      <c r="H3805"/>
      <c r="I3805"/>
    </row>
    <row r="3806" spans="6:9">
      <c r="F3806"/>
      <c r="G3806"/>
      <c r="H3806"/>
      <c r="I3806"/>
    </row>
    <row r="3807" spans="6:9">
      <c r="F3807"/>
      <c r="G3807"/>
      <c r="H3807"/>
      <c r="I3807"/>
    </row>
    <row r="3808" spans="6:9">
      <c r="F3808"/>
      <c r="G3808"/>
      <c r="H3808"/>
      <c r="I3808"/>
    </row>
    <row r="3809" spans="6:9">
      <c r="F3809"/>
      <c r="G3809"/>
      <c r="H3809"/>
      <c r="I3809"/>
    </row>
    <row r="3810" spans="6:9">
      <c r="F3810"/>
      <c r="G3810"/>
      <c r="H3810"/>
      <c r="I3810"/>
    </row>
    <row r="3811" spans="6:9">
      <c r="F3811"/>
      <c r="G3811"/>
      <c r="H3811"/>
      <c r="I3811"/>
    </row>
    <row r="3812" spans="6:9">
      <c r="F3812"/>
      <c r="G3812"/>
      <c r="H3812"/>
      <c r="I3812"/>
    </row>
    <row r="3813" spans="6:9">
      <c r="F3813"/>
      <c r="G3813"/>
      <c r="H3813"/>
      <c r="I3813"/>
    </row>
    <row r="3814" spans="6:9">
      <c r="F3814"/>
      <c r="G3814"/>
      <c r="H3814"/>
      <c r="I3814"/>
    </row>
    <row r="3815" spans="6:9">
      <c r="F3815"/>
      <c r="G3815"/>
      <c r="H3815"/>
      <c r="I3815"/>
    </row>
    <row r="3816" spans="6:9">
      <c r="F3816"/>
      <c r="G3816"/>
      <c r="H3816"/>
      <c r="I3816"/>
    </row>
    <row r="3817" spans="6:9">
      <c r="F3817"/>
      <c r="G3817"/>
      <c r="H3817"/>
      <c r="I3817"/>
    </row>
    <row r="3818" spans="6:9">
      <c r="F3818"/>
      <c r="G3818"/>
      <c r="H3818"/>
      <c r="I3818"/>
    </row>
    <row r="3819" spans="6:9">
      <c r="F3819"/>
      <c r="G3819"/>
      <c r="H3819"/>
      <c r="I3819"/>
    </row>
    <row r="3820" spans="6:9">
      <c r="F3820"/>
      <c r="G3820"/>
      <c r="H3820"/>
      <c r="I3820"/>
    </row>
    <row r="3821" spans="6:9">
      <c r="F3821"/>
      <c r="G3821"/>
      <c r="H3821"/>
      <c r="I3821"/>
    </row>
    <row r="3822" spans="6:9">
      <c r="F3822"/>
      <c r="G3822"/>
      <c r="H3822"/>
      <c r="I3822"/>
    </row>
    <row r="3823" spans="6:9">
      <c r="F3823"/>
      <c r="G3823"/>
      <c r="H3823"/>
      <c r="I3823"/>
    </row>
    <row r="3824" spans="6:9">
      <c r="F3824"/>
      <c r="G3824"/>
      <c r="H3824"/>
      <c r="I3824"/>
    </row>
    <row r="3825" spans="6:9">
      <c r="F3825"/>
      <c r="G3825"/>
      <c r="H3825"/>
      <c r="I3825"/>
    </row>
    <row r="3826" spans="6:9">
      <c r="F3826"/>
      <c r="G3826"/>
      <c r="H3826"/>
      <c r="I3826"/>
    </row>
    <row r="3827" spans="6:9">
      <c r="F3827"/>
      <c r="G3827"/>
      <c r="H3827"/>
      <c r="I3827"/>
    </row>
    <row r="3828" spans="6:9">
      <c r="F3828"/>
      <c r="G3828"/>
      <c r="H3828"/>
      <c r="I3828"/>
    </row>
    <row r="3829" spans="6:9">
      <c r="F3829"/>
      <c r="G3829"/>
      <c r="H3829"/>
      <c r="I3829"/>
    </row>
    <row r="3830" spans="6:9">
      <c r="F3830"/>
      <c r="G3830"/>
      <c r="H3830"/>
      <c r="I3830"/>
    </row>
    <row r="3831" spans="6:9">
      <c r="F3831"/>
      <c r="G3831"/>
      <c r="H3831"/>
      <c r="I3831"/>
    </row>
    <row r="3832" spans="6:9">
      <c r="F3832"/>
      <c r="G3832"/>
      <c r="H3832"/>
      <c r="I3832"/>
    </row>
    <row r="3833" spans="6:9">
      <c r="F3833"/>
      <c r="G3833"/>
      <c r="H3833"/>
      <c r="I3833"/>
    </row>
    <row r="3834" spans="6:9">
      <c r="F3834"/>
      <c r="G3834"/>
      <c r="H3834"/>
      <c r="I3834"/>
    </row>
    <row r="3835" spans="6:9">
      <c r="F3835"/>
      <c r="G3835"/>
      <c r="H3835"/>
      <c r="I3835"/>
    </row>
    <row r="3836" spans="6:9">
      <c r="F3836"/>
      <c r="G3836"/>
      <c r="H3836"/>
      <c r="I3836"/>
    </row>
    <row r="3837" spans="6:9">
      <c r="F3837"/>
      <c r="G3837"/>
      <c r="H3837"/>
      <c r="I3837"/>
    </row>
    <row r="3838" spans="6:9">
      <c r="F3838"/>
      <c r="G3838"/>
      <c r="H3838"/>
      <c r="I3838"/>
    </row>
    <row r="3839" spans="6:9">
      <c r="F3839"/>
      <c r="G3839"/>
      <c r="H3839"/>
      <c r="I3839"/>
    </row>
    <row r="3840" spans="6:9">
      <c r="F3840"/>
      <c r="G3840"/>
      <c r="H3840"/>
      <c r="I3840"/>
    </row>
    <row r="3841" spans="6:9">
      <c r="F3841"/>
      <c r="G3841"/>
      <c r="H3841"/>
      <c r="I3841"/>
    </row>
    <row r="3842" spans="6:9">
      <c r="F3842"/>
      <c r="G3842"/>
      <c r="H3842"/>
      <c r="I3842"/>
    </row>
    <row r="3843" spans="6:9">
      <c r="F3843"/>
      <c r="G3843"/>
      <c r="H3843"/>
      <c r="I3843"/>
    </row>
    <row r="3844" spans="6:9">
      <c r="F3844"/>
      <c r="G3844"/>
      <c r="H3844"/>
      <c r="I3844"/>
    </row>
    <row r="3845" spans="6:9">
      <c r="F3845"/>
      <c r="G3845"/>
      <c r="H3845"/>
      <c r="I3845"/>
    </row>
    <row r="3846" spans="6:9">
      <c r="F3846"/>
      <c r="G3846"/>
      <c r="H3846"/>
      <c r="I3846"/>
    </row>
    <row r="3847" spans="6:9">
      <c r="F3847"/>
      <c r="G3847"/>
      <c r="H3847"/>
      <c r="I3847"/>
    </row>
    <row r="3848" spans="6:9">
      <c r="F3848"/>
      <c r="G3848"/>
      <c r="H3848"/>
      <c r="I3848"/>
    </row>
    <row r="3849" spans="6:9">
      <c r="F3849"/>
      <c r="G3849"/>
      <c r="H3849"/>
      <c r="I3849"/>
    </row>
    <row r="3850" spans="6:9">
      <c r="F3850"/>
      <c r="G3850"/>
      <c r="H3850"/>
      <c r="I3850"/>
    </row>
    <row r="3851" spans="6:9">
      <c r="F3851"/>
      <c r="G3851"/>
      <c r="H3851"/>
      <c r="I3851"/>
    </row>
    <row r="3852" spans="6:9">
      <c r="F3852"/>
      <c r="G3852"/>
      <c r="H3852"/>
      <c r="I3852"/>
    </row>
    <row r="3853" spans="6:9">
      <c r="F3853"/>
      <c r="G3853"/>
      <c r="H3853"/>
      <c r="I3853"/>
    </row>
    <row r="3854" spans="6:9">
      <c r="F3854"/>
      <c r="G3854"/>
      <c r="H3854"/>
      <c r="I3854"/>
    </row>
    <row r="3855" spans="6:9">
      <c r="F3855"/>
      <c r="G3855"/>
      <c r="H3855"/>
      <c r="I3855"/>
    </row>
    <row r="3856" spans="6:9">
      <c r="F3856"/>
      <c r="G3856"/>
      <c r="H3856"/>
      <c r="I3856"/>
    </row>
    <row r="3857" spans="6:9">
      <c r="F3857"/>
      <c r="G3857"/>
      <c r="H3857"/>
      <c r="I3857"/>
    </row>
    <row r="3858" spans="6:9">
      <c r="F3858"/>
      <c r="G3858"/>
      <c r="H3858"/>
      <c r="I3858"/>
    </row>
    <row r="3859" spans="6:9">
      <c r="F3859"/>
      <c r="G3859"/>
      <c r="H3859"/>
      <c r="I3859"/>
    </row>
    <row r="3860" spans="6:9">
      <c r="F3860"/>
      <c r="G3860"/>
      <c r="H3860"/>
      <c r="I3860"/>
    </row>
    <row r="3861" spans="6:9">
      <c r="F3861"/>
      <c r="G3861"/>
      <c r="H3861"/>
      <c r="I3861"/>
    </row>
    <row r="3862" spans="6:9">
      <c r="F3862"/>
      <c r="G3862"/>
      <c r="H3862"/>
      <c r="I3862"/>
    </row>
    <row r="3863" spans="6:9">
      <c r="F3863"/>
      <c r="G3863"/>
      <c r="H3863"/>
      <c r="I3863"/>
    </row>
    <row r="3864" spans="6:9">
      <c r="F3864"/>
      <c r="G3864"/>
      <c r="H3864"/>
      <c r="I3864"/>
    </row>
    <row r="3865" spans="6:9">
      <c r="F3865"/>
      <c r="G3865"/>
      <c r="H3865"/>
      <c r="I3865"/>
    </row>
    <row r="3866" spans="6:9">
      <c r="F3866"/>
      <c r="G3866"/>
      <c r="H3866"/>
      <c r="I3866"/>
    </row>
    <row r="3867" spans="6:9">
      <c r="F3867"/>
      <c r="G3867"/>
      <c r="H3867"/>
      <c r="I3867"/>
    </row>
    <row r="3868" spans="6:9">
      <c r="F3868"/>
      <c r="G3868"/>
      <c r="H3868"/>
      <c r="I3868"/>
    </row>
    <row r="3869" spans="6:9">
      <c r="F3869"/>
      <c r="G3869"/>
      <c r="H3869"/>
      <c r="I3869"/>
    </row>
    <row r="3870" spans="6:9">
      <c r="F3870"/>
      <c r="G3870"/>
      <c r="H3870"/>
      <c r="I3870"/>
    </row>
    <row r="3871" spans="6:9">
      <c r="F3871"/>
      <c r="G3871"/>
      <c r="H3871"/>
      <c r="I3871"/>
    </row>
    <row r="3872" spans="6:9">
      <c r="F3872"/>
      <c r="G3872"/>
      <c r="H3872"/>
      <c r="I3872"/>
    </row>
    <row r="3873" spans="6:9">
      <c r="F3873"/>
      <c r="G3873"/>
      <c r="H3873"/>
      <c r="I3873"/>
    </row>
    <row r="3874" spans="6:9">
      <c r="F3874"/>
      <c r="G3874"/>
      <c r="H3874"/>
      <c r="I3874"/>
    </row>
    <row r="3875" spans="6:9">
      <c r="F3875"/>
      <c r="G3875"/>
      <c r="H3875"/>
      <c r="I3875"/>
    </row>
    <row r="3876" spans="6:9">
      <c r="F3876"/>
      <c r="G3876"/>
      <c r="H3876"/>
      <c r="I3876"/>
    </row>
    <row r="3877" spans="6:9">
      <c r="F3877"/>
      <c r="G3877"/>
      <c r="H3877"/>
      <c r="I3877"/>
    </row>
    <row r="3878" spans="6:9">
      <c r="F3878"/>
      <c r="G3878"/>
      <c r="H3878"/>
      <c r="I3878"/>
    </row>
    <row r="3879" spans="6:9">
      <c r="F3879"/>
      <c r="G3879"/>
      <c r="H3879"/>
      <c r="I3879"/>
    </row>
    <row r="3880" spans="6:9">
      <c r="F3880"/>
      <c r="G3880"/>
      <c r="H3880"/>
      <c r="I3880"/>
    </row>
    <row r="3881" spans="6:9">
      <c r="F3881"/>
      <c r="G3881"/>
      <c r="H3881"/>
      <c r="I3881"/>
    </row>
    <row r="3882" spans="6:9">
      <c r="F3882"/>
      <c r="G3882"/>
      <c r="H3882"/>
      <c r="I3882"/>
    </row>
    <row r="3883" spans="6:9">
      <c r="F3883"/>
      <c r="G3883"/>
      <c r="H3883"/>
      <c r="I3883"/>
    </row>
    <row r="3884" spans="6:9">
      <c r="F3884"/>
      <c r="G3884"/>
      <c r="H3884"/>
      <c r="I3884"/>
    </row>
    <row r="3885" spans="6:9">
      <c r="F3885"/>
      <c r="G3885"/>
      <c r="H3885"/>
      <c r="I3885"/>
    </row>
    <row r="3886" spans="6:9">
      <c r="F3886"/>
      <c r="G3886"/>
      <c r="H3886"/>
      <c r="I3886"/>
    </row>
    <row r="3887" spans="6:9">
      <c r="F3887"/>
      <c r="G3887"/>
      <c r="H3887"/>
      <c r="I3887"/>
    </row>
    <row r="3888" spans="6:9">
      <c r="F3888"/>
      <c r="G3888"/>
      <c r="H3888"/>
      <c r="I3888"/>
    </row>
    <row r="3889" spans="6:9">
      <c r="F3889"/>
      <c r="G3889"/>
      <c r="H3889"/>
      <c r="I3889"/>
    </row>
    <row r="3890" spans="6:9">
      <c r="F3890"/>
      <c r="G3890"/>
      <c r="H3890"/>
      <c r="I3890"/>
    </row>
    <row r="3891" spans="6:9">
      <c r="F3891"/>
      <c r="G3891"/>
      <c r="H3891"/>
      <c r="I3891"/>
    </row>
    <row r="3892" spans="6:9">
      <c r="F3892"/>
      <c r="G3892"/>
      <c r="H3892"/>
      <c r="I3892"/>
    </row>
    <row r="3893" spans="6:9">
      <c r="F3893"/>
      <c r="G3893"/>
      <c r="H3893"/>
      <c r="I3893"/>
    </row>
    <row r="3894" spans="6:9">
      <c r="F3894"/>
      <c r="G3894"/>
      <c r="H3894"/>
      <c r="I3894"/>
    </row>
    <row r="3895" spans="6:9">
      <c r="F3895"/>
      <c r="G3895"/>
      <c r="H3895"/>
      <c r="I3895"/>
    </row>
    <row r="3896" spans="6:9">
      <c r="F3896"/>
      <c r="G3896"/>
      <c r="H3896"/>
      <c r="I3896"/>
    </row>
    <row r="3897" spans="6:9">
      <c r="F3897"/>
      <c r="G3897"/>
      <c r="H3897"/>
      <c r="I3897"/>
    </row>
    <row r="3898" spans="6:9">
      <c r="F3898"/>
      <c r="G3898"/>
      <c r="H3898"/>
      <c r="I3898"/>
    </row>
    <row r="3899" spans="6:9">
      <c r="F3899"/>
      <c r="G3899"/>
      <c r="H3899"/>
      <c r="I3899"/>
    </row>
    <row r="3900" spans="6:9">
      <c r="F3900"/>
      <c r="G3900"/>
      <c r="H3900"/>
      <c r="I3900"/>
    </row>
    <row r="3901" spans="6:9">
      <c r="F3901"/>
      <c r="G3901"/>
      <c r="H3901"/>
      <c r="I3901"/>
    </row>
    <row r="3902" spans="6:9">
      <c r="F3902"/>
      <c r="G3902"/>
      <c r="H3902"/>
      <c r="I3902"/>
    </row>
    <row r="3903" spans="6:9">
      <c r="F3903"/>
      <c r="G3903"/>
      <c r="H3903"/>
      <c r="I3903"/>
    </row>
    <row r="3904" spans="6:9">
      <c r="F3904"/>
      <c r="G3904"/>
      <c r="H3904"/>
      <c r="I3904"/>
    </row>
    <row r="3905" spans="6:9">
      <c r="F3905"/>
      <c r="G3905"/>
      <c r="H3905"/>
      <c r="I3905"/>
    </row>
    <row r="3906" spans="6:9">
      <c r="F3906"/>
      <c r="G3906"/>
      <c r="H3906"/>
      <c r="I3906"/>
    </row>
    <row r="3907" spans="6:9">
      <c r="F3907"/>
      <c r="G3907"/>
      <c r="H3907"/>
      <c r="I3907"/>
    </row>
    <row r="3908" spans="6:9">
      <c r="F3908"/>
      <c r="G3908"/>
      <c r="H3908"/>
      <c r="I3908"/>
    </row>
    <row r="3909" spans="6:9">
      <c r="F3909"/>
      <c r="G3909"/>
      <c r="H3909"/>
      <c r="I3909"/>
    </row>
    <row r="3910" spans="6:9">
      <c r="F3910"/>
      <c r="G3910"/>
      <c r="H3910"/>
      <c r="I3910"/>
    </row>
    <row r="3911" spans="6:9">
      <c r="F3911"/>
      <c r="G3911"/>
      <c r="H3911"/>
      <c r="I3911"/>
    </row>
    <row r="3912" spans="6:9">
      <c r="F3912"/>
      <c r="G3912"/>
      <c r="H3912"/>
      <c r="I3912"/>
    </row>
    <row r="3913" spans="6:9">
      <c r="F3913"/>
      <c r="G3913"/>
      <c r="H3913"/>
      <c r="I3913"/>
    </row>
    <row r="3914" spans="6:9">
      <c r="F3914"/>
      <c r="G3914"/>
      <c r="H3914"/>
      <c r="I3914"/>
    </row>
    <row r="3915" spans="6:9">
      <c r="F3915"/>
      <c r="G3915"/>
      <c r="H3915"/>
      <c r="I3915"/>
    </row>
    <row r="3916" spans="6:9">
      <c r="F3916"/>
      <c r="G3916"/>
      <c r="H3916"/>
      <c r="I3916"/>
    </row>
    <row r="3917" spans="6:9">
      <c r="F3917"/>
      <c r="G3917"/>
      <c r="H3917"/>
      <c r="I3917"/>
    </row>
    <row r="3918" spans="6:9">
      <c r="F3918"/>
      <c r="G3918"/>
      <c r="H3918"/>
      <c r="I3918"/>
    </row>
    <row r="3919" spans="6:9">
      <c r="F3919"/>
      <c r="G3919"/>
      <c r="H3919"/>
      <c r="I3919"/>
    </row>
    <row r="3920" spans="6:9">
      <c r="F3920"/>
      <c r="G3920"/>
      <c r="H3920"/>
      <c r="I3920"/>
    </row>
    <row r="3921" spans="6:9">
      <c r="F3921"/>
      <c r="G3921"/>
      <c r="H3921"/>
      <c r="I3921"/>
    </row>
    <row r="3922" spans="6:9">
      <c r="F3922"/>
      <c r="G3922"/>
      <c r="H3922"/>
      <c r="I3922"/>
    </row>
    <row r="3923" spans="6:9">
      <c r="F3923"/>
      <c r="G3923"/>
      <c r="H3923"/>
      <c r="I3923"/>
    </row>
    <row r="3924" spans="6:9">
      <c r="F3924"/>
      <c r="G3924"/>
      <c r="H3924"/>
      <c r="I3924"/>
    </row>
    <row r="3925" spans="6:9">
      <c r="F3925"/>
      <c r="G3925"/>
      <c r="H3925"/>
      <c r="I3925"/>
    </row>
    <row r="3926" spans="6:9">
      <c r="F3926"/>
      <c r="G3926"/>
      <c r="H3926"/>
      <c r="I3926"/>
    </row>
    <row r="3927" spans="6:9">
      <c r="F3927"/>
      <c r="G3927"/>
      <c r="H3927"/>
      <c r="I3927"/>
    </row>
    <row r="3928" spans="6:9">
      <c r="F3928"/>
      <c r="G3928"/>
      <c r="H3928"/>
      <c r="I3928"/>
    </row>
    <row r="3929" spans="6:9">
      <c r="F3929"/>
      <c r="G3929"/>
      <c r="H3929"/>
      <c r="I3929"/>
    </row>
    <row r="3930" spans="6:9">
      <c r="F3930"/>
      <c r="G3930"/>
      <c r="H3930"/>
      <c r="I3930"/>
    </row>
    <row r="3931" spans="6:9">
      <c r="F3931"/>
      <c r="G3931"/>
      <c r="H3931"/>
      <c r="I3931"/>
    </row>
    <row r="3932" spans="6:9">
      <c r="F3932"/>
      <c r="G3932"/>
      <c r="H3932"/>
      <c r="I3932"/>
    </row>
    <row r="3933" spans="6:9">
      <c r="F3933"/>
      <c r="G3933"/>
      <c r="H3933"/>
      <c r="I3933"/>
    </row>
    <row r="3934" spans="6:9">
      <c r="F3934"/>
      <c r="G3934"/>
      <c r="H3934"/>
      <c r="I3934"/>
    </row>
    <row r="3935" spans="6:9">
      <c r="F3935"/>
      <c r="G3935"/>
      <c r="H3935"/>
      <c r="I3935"/>
    </row>
    <row r="3936" spans="6:9">
      <c r="F3936"/>
      <c r="G3936"/>
      <c r="H3936"/>
      <c r="I3936"/>
    </row>
    <row r="3937" spans="6:9">
      <c r="F3937"/>
      <c r="G3937"/>
      <c r="H3937"/>
      <c r="I3937"/>
    </row>
    <row r="3938" spans="6:9">
      <c r="F3938"/>
      <c r="G3938"/>
      <c r="H3938"/>
      <c r="I3938"/>
    </row>
    <row r="3939" spans="6:9">
      <c r="F3939"/>
      <c r="G3939"/>
      <c r="H3939"/>
      <c r="I3939"/>
    </row>
    <row r="3940" spans="6:9">
      <c r="F3940"/>
      <c r="G3940"/>
      <c r="H3940"/>
      <c r="I3940"/>
    </row>
    <row r="3941" spans="6:9">
      <c r="F3941"/>
      <c r="G3941"/>
      <c r="H3941"/>
      <c r="I3941"/>
    </row>
    <row r="3942" spans="6:9">
      <c r="F3942"/>
      <c r="G3942"/>
      <c r="H3942"/>
      <c r="I3942"/>
    </row>
    <row r="3943" spans="6:9">
      <c r="F3943"/>
      <c r="G3943"/>
      <c r="H3943"/>
      <c r="I3943"/>
    </row>
    <row r="3944" spans="6:9">
      <c r="F3944"/>
      <c r="G3944"/>
      <c r="H3944"/>
      <c r="I3944"/>
    </row>
    <row r="3945" spans="6:9">
      <c r="F3945"/>
      <c r="G3945"/>
      <c r="H3945"/>
      <c r="I3945"/>
    </row>
    <row r="3946" spans="6:9">
      <c r="F3946"/>
      <c r="G3946"/>
      <c r="H3946"/>
      <c r="I3946"/>
    </row>
    <row r="3947" spans="6:9">
      <c r="F3947"/>
      <c r="G3947"/>
      <c r="H3947"/>
      <c r="I3947"/>
    </row>
    <row r="3948" spans="6:9">
      <c r="F3948"/>
      <c r="G3948"/>
      <c r="H3948"/>
      <c r="I3948"/>
    </row>
    <row r="3949" spans="6:9">
      <c r="F3949"/>
      <c r="G3949"/>
      <c r="H3949"/>
      <c r="I3949"/>
    </row>
    <row r="3950" spans="6:9">
      <c r="F3950"/>
      <c r="G3950"/>
      <c r="H3950"/>
      <c r="I3950"/>
    </row>
    <row r="3951" spans="6:9">
      <c r="F3951"/>
      <c r="G3951"/>
      <c r="H3951"/>
      <c r="I3951"/>
    </row>
    <row r="3952" spans="6:9">
      <c r="F3952"/>
      <c r="G3952"/>
      <c r="H3952"/>
      <c r="I3952"/>
    </row>
    <row r="3953" spans="6:9">
      <c r="F3953"/>
      <c r="G3953"/>
      <c r="H3953"/>
      <c r="I3953"/>
    </row>
    <row r="3954" spans="6:9">
      <c r="F3954"/>
      <c r="G3954"/>
      <c r="H3954"/>
      <c r="I3954"/>
    </row>
    <row r="3955" spans="6:9">
      <c r="F3955"/>
      <c r="G3955"/>
      <c r="H3955"/>
      <c r="I3955"/>
    </row>
    <row r="3956" spans="6:9">
      <c r="F3956"/>
      <c r="G3956"/>
      <c r="H3956"/>
      <c r="I3956"/>
    </row>
    <row r="3957" spans="6:9">
      <c r="F3957"/>
      <c r="G3957"/>
      <c r="H3957"/>
      <c r="I3957"/>
    </row>
    <row r="3958" spans="6:9">
      <c r="F3958"/>
      <c r="G3958"/>
      <c r="H3958"/>
      <c r="I3958"/>
    </row>
    <row r="3959" spans="6:9">
      <c r="F3959"/>
      <c r="G3959"/>
      <c r="H3959"/>
      <c r="I3959"/>
    </row>
    <row r="3960" spans="6:9">
      <c r="F3960"/>
      <c r="G3960"/>
      <c r="H3960"/>
      <c r="I3960"/>
    </row>
    <row r="3961" spans="6:9">
      <c r="F3961"/>
      <c r="G3961"/>
      <c r="H3961"/>
      <c r="I3961"/>
    </row>
    <row r="3962" spans="6:9">
      <c r="F3962"/>
      <c r="G3962"/>
      <c r="H3962"/>
      <c r="I3962"/>
    </row>
    <row r="3963" spans="6:9">
      <c r="F3963"/>
      <c r="G3963"/>
      <c r="H3963"/>
      <c r="I3963"/>
    </row>
    <row r="3964" spans="6:9">
      <c r="F3964"/>
      <c r="G3964"/>
      <c r="H3964"/>
      <c r="I3964"/>
    </row>
    <row r="3965" spans="6:9">
      <c r="F3965"/>
      <c r="G3965"/>
      <c r="H3965"/>
      <c r="I3965"/>
    </row>
    <row r="3966" spans="6:9">
      <c r="F3966"/>
      <c r="G3966"/>
      <c r="H3966"/>
      <c r="I3966"/>
    </row>
    <row r="3967" spans="6:9">
      <c r="F3967"/>
      <c r="G3967"/>
      <c r="H3967"/>
      <c r="I3967"/>
    </row>
    <row r="3968" spans="6:9">
      <c r="F3968"/>
      <c r="G3968"/>
      <c r="H3968"/>
      <c r="I3968"/>
    </row>
    <row r="3969" spans="6:9">
      <c r="F3969"/>
      <c r="G3969"/>
      <c r="H3969"/>
      <c r="I3969"/>
    </row>
    <row r="3970" spans="6:9">
      <c r="F3970"/>
      <c r="G3970"/>
      <c r="H3970"/>
      <c r="I3970"/>
    </row>
    <row r="3971" spans="6:9">
      <c r="F3971"/>
      <c r="G3971"/>
      <c r="H3971"/>
      <c r="I3971"/>
    </row>
    <row r="3972" spans="6:9">
      <c r="F3972"/>
      <c r="G3972"/>
      <c r="H3972"/>
      <c r="I3972"/>
    </row>
    <row r="3973" spans="6:9">
      <c r="F3973"/>
      <c r="G3973"/>
      <c r="H3973"/>
      <c r="I3973"/>
    </row>
    <row r="3974" spans="6:9">
      <c r="F3974"/>
      <c r="G3974"/>
      <c r="H3974"/>
      <c r="I3974"/>
    </row>
    <row r="3975" spans="6:9">
      <c r="F3975"/>
      <c r="G3975"/>
      <c r="H3975"/>
      <c r="I3975"/>
    </row>
    <row r="3976" spans="6:9">
      <c r="F3976"/>
      <c r="G3976"/>
      <c r="H3976"/>
      <c r="I3976"/>
    </row>
    <row r="3977" spans="6:9">
      <c r="F3977"/>
      <c r="G3977"/>
      <c r="H3977"/>
      <c r="I3977"/>
    </row>
    <row r="3978" spans="6:9">
      <c r="F3978"/>
      <c r="G3978"/>
      <c r="H3978"/>
      <c r="I3978"/>
    </row>
    <row r="3979" spans="6:9">
      <c r="F3979"/>
      <c r="G3979"/>
      <c r="H3979"/>
      <c r="I3979"/>
    </row>
    <row r="3980" spans="6:9">
      <c r="F3980"/>
      <c r="G3980"/>
      <c r="H3980"/>
      <c r="I3980"/>
    </row>
    <row r="3981" spans="6:9">
      <c r="F3981"/>
      <c r="G3981"/>
      <c r="H3981"/>
      <c r="I3981"/>
    </row>
    <row r="3982" spans="6:9">
      <c r="F3982"/>
      <c r="G3982"/>
      <c r="H3982"/>
      <c r="I3982"/>
    </row>
    <row r="3983" spans="6:9">
      <c r="F3983"/>
      <c r="G3983"/>
      <c r="H3983"/>
      <c r="I3983"/>
    </row>
    <row r="3984" spans="6:9">
      <c r="F3984"/>
      <c r="G3984"/>
      <c r="H3984"/>
      <c r="I3984"/>
    </row>
    <row r="3985" spans="6:9">
      <c r="F3985"/>
      <c r="G3985"/>
      <c r="H3985"/>
      <c r="I3985"/>
    </row>
    <row r="3986" spans="6:9">
      <c r="F3986"/>
      <c r="G3986"/>
      <c r="H3986"/>
      <c r="I3986"/>
    </row>
    <row r="3987" spans="6:9">
      <c r="F3987"/>
      <c r="G3987"/>
      <c r="H3987"/>
      <c r="I3987"/>
    </row>
    <row r="3988" spans="6:9">
      <c r="F3988"/>
      <c r="G3988"/>
      <c r="H3988"/>
      <c r="I3988"/>
    </row>
    <row r="3989" spans="6:9">
      <c r="F3989"/>
      <c r="G3989"/>
      <c r="H3989"/>
      <c r="I3989"/>
    </row>
    <row r="3990" spans="6:9">
      <c r="F3990"/>
      <c r="G3990"/>
      <c r="H3990"/>
      <c r="I3990"/>
    </row>
    <row r="3991" spans="6:9">
      <c r="F3991"/>
      <c r="G3991"/>
      <c r="H3991"/>
      <c r="I3991"/>
    </row>
    <row r="3992" spans="6:9">
      <c r="F3992"/>
      <c r="G3992"/>
      <c r="H3992"/>
      <c r="I3992"/>
    </row>
    <row r="3993" spans="6:9">
      <c r="F3993"/>
      <c r="G3993"/>
      <c r="H3993"/>
      <c r="I3993"/>
    </row>
    <row r="3994" spans="6:9">
      <c r="F3994"/>
      <c r="G3994"/>
      <c r="H3994"/>
      <c r="I3994"/>
    </row>
    <row r="3995" spans="6:9">
      <c r="F3995"/>
      <c r="G3995"/>
      <c r="H3995"/>
      <c r="I3995"/>
    </row>
    <row r="3996" spans="6:9">
      <c r="F3996"/>
      <c r="G3996"/>
      <c r="H3996"/>
      <c r="I3996"/>
    </row>
    <row r="3997" spans="6:9">
      <c r="F3997"/>
      <c r="G3997"/>
      <c r="H3997"/>
      <c r="I3997"/>
    </row>
    <row r="3998" spans="6:9">
      <c r="F3998"/>
      <c r="G3998"/>
      <c r="H3998"/>
      <c r="I3998"/>
    </row>
    <row r="3999" spans="6:9">
      <c r="F3999"/>
      <c r="G3999"/>
      <c r="H3999"/>
      <c r="I3999"/>
    </row>
    <row r="4000" spans="6:9">
      <c r="F4000"/>
      <c r="G4000"/>
      <c r="H4000"/>
      <c r="I4000"/>
    </row>
    <row r="4001" spans="6:9">
      <c r="F4001"/>
      <c r="G4001"/>
      <c r="H4001"/>
      <c r="I4001"/>
    </row>
    <row r="4002" spans="6:9">
      <c r="F4002"/>
      <c r="G4002"/>
      <c r="H4002"/>
      <c r="I4002"/>
    </row>
    <row r="4003" spans="6:9">
      <c r="F4003"/>
      <c r="G4003"/>
      <c r="H4003"/>
      <c r="I4003"/>
    </row>
    <row r="4004" spans="6:9">
      <c r="F4004"/>
      <c r="G4004"/>
      <c r="H4004"/>
      <c r="I4004"/>
    </row>
    <row r="4005" spans="6:9">
      <c r="F4005"/>
      <c r="G4005"/>
      <c r="H4005"/>
      <c r="I4005"/>
    </row>
    <row r="4006" spans="6:9">
      <c r="F4006"/>
      <c r="G4006"/>
      <c r="H4006"/>
      <c r="I4006"/>
    </row>
    <row r="4007" spans="6:9">
      <c r="F4007"/>
      <c r="G4007"/>
      <c r="H4007"/>
      <c r="I4007"/>
    </row>
    <row r="4008" spans="6:9">
      <c r="F4008"/>
      <c r="G4008"/>
      <c r="H4008"/>
      <c r="I4008"/>
    </row>
    <row r="4009" spans="6:9">
      <c r="F4009"/>
      <c r="G4009"/>
      <c r="H4009"/>
      <c r="I4009"/>
    </row>
    <row r="4010" spans="6:9">
      <c r="F4010"/>
      <c r="G4010"/>
      <c r="H4010"/>
      <c r="I4010"/>
    </row>
    <row r="4011" spans="6:9">
      <c r="F4011"/>
      <c r="G4011"/>
      <c r="H4011"/>
      <c r="I4011"/>
    </row>
    <row r="4012" spans="6:9">
      <c r="F4012"/>
      <c r="G4012"/>
      <c r="H4012"/>
      <c r="I4012"/>
    </row>
    <row r="4013" spans="6:9">
      <c r="F4013"/>
      <c r="G4013"/>
      <c r="H4013"/>
      <c r="I4013"/>
    </row>
    <row r="4014" spans="6:9">
      <c r="F4014"/>
      <c r="G4014"/>
      <c r="H4014"/>
      <c r="I4014"/>
    </row>
    <row r="4015" spans="6:9">
      <c r="F4015"/>
      <c r="G4015"/>
      <c r="H4015"/>
      <c r="I4015"/>
    </row>
    <row r="4016" spans="6:9">
      <c r="F4016"/>
      <c r="G4016"/>
      <c r="H4016"/>
      <c r="I4016"/>
    </row>
    <row r="4017" spans="6:9">
      <c r="F4017"/>
      <c r="G4017"/>
      <c r="H4017"/>
      <c r="I4017"/>
    </row>
    <row r="4018" spans="6:9">
      <c r="F4018"/>
      <c r="G4018"/>
      <c r="H4018"/>
      <c r="I4018"/>
    </row>
    <row r="4019" spans="6:9">
      <c r="F4019"/>
      <c r="G4019"/>
      <c r="H4019"/>
      <c r="I4019"/>
    </row>
    <row r="4020" spans="6:9">
      <c r="F4020"/>
      <c r="G4020"/>
      <c r="H4020"/>
      <c r="I4020"/>
    </row>
    <row r="4021" spans="6:9">
      <c r="F4021"/>
      <c r="G4021"/>
      <c r="H4021"/>
      <c r="I4021"/>
    </row>
    <row r="4022" spans="6:9">
      <c r="F4022"/>
      <c r="G4022"/>
      <c r="H4022"/>
      <c r="I4022"/>
    </row>
    <row r="4023" spans="6:9">
      <c r="F4023"/>
      <c r="G4023"/>
      <c r="H4023"/>
      <c r="I4023"/>
    </row>
    <row r="4024" spans="6:9">
      <c r="F4024"/>
      <c r="G4024"/>
      <c r="H4024"/>
      <c r="I4024"/>
    </row>
    <row r="4025" spans="6:9">
      <c r="F4025"/>
      <c r="G4025"/>
      <c r="H4025"/>
      <c r="I4025"/>
    </row>
    <row r="4026" spans="6:9">
      <c r="F4026"/>
      <c r="G4026"/>
      <c r="H4026"/>
      <c r="I4026"/>
    </row>
    <row r="4027" spans="6:9">
      <c r="F4027"/>
      <c r="G4027"/>
      <c r="H4027"/>
      <c r="I4027"/>
    </row>
    <row r="4028" spans="6:9">
      <c r="F4028"/>
      <c r="G4028"/>
      <c r="H4028"/>
      <c r="I4028"/>
    </row>
    <row r="4029" spans="6:9">
      <c r="F4029"/>
      <c r="G4029"/>
      <c r="H4029"/>
      <c r="I4029"/>
    </row>
    <row r="4030" spans="6:9">
      <c r="F4030"/>
      <c r="G4030"/>
      <c r="H4030"/>
      <c r="I4030"/>
    </row>
    <row r="4031" spans="6:9">
      <c r="F4031"/>
      <c r="G4031"/>
      <c r="H4031"/>
      <c r="I4031"/>
    </row>
    <row r="4032" spans="6:9">
      <c r="F4032"/>
      <c r="G4032"/>
      <c r="H4032"/>
      <c r="I4032"/>
    </row>
    <row r="4033" spans="6:9">
      <c r="F4033"/>
      <c r="G4033"/>
      <c r="H4033"/>
      <c r="I4033"/>
    </row>
    <row r="4034" spans="6:9">
      <c r="F4034"/>
      <c r="G4034"/>
      <c r="H4034"/>
      <c r="I4034"/>
    </row>
    <row r="4035" spans="6:9">
      <c r="F4035"/>
      <c r="G4035"/>
      <c r="H4035"/>
      <c r="I4035"/>
    </row>
    <row r="4036" spans="6:9">
      <c r="F4036"/>
      <c r="G4036"/>
      <c r="H4036"/>
      <c r="I4036"/>
    </row>
    <row r="4037" spans="6:9">
      <c r="F4037"/>
      <c r="G4037"/>
      <c r="H4037"/>
      <c r="I4037"/>
    </row>
    <row r="4038" spans="6:9">
      <c r="F4038"/>
      <c r="G4038"/>
      <c r="H4038"/>
      <c r="I4038"/>
    </row>
    <row r="4039" spans="6:9">
      <c r="F4039"/>
      <c r="G4039"/>
      <c r="H4039"/>
      <c r="I4039"/>
    </row>
    <row r="4040" spans="6:9">
      <c r="F4040"/>
      <c r="G4040"/>
      <c r="H4040"/>
      <c r="I4040"/>
    </row>
    <row r="4041" spans="6:9">
      <c r="F4041"/>
      <c r="G4041"/>
      <c r="H4041"/>
      <c r="I4041"/>
    </row>
    <row r="4042" spans="6:9">
      <c r="F4042"/>
      <c r="G4042"/>
      <c r="H4042"/>
      <c r="I4042"/>
    </row>
    <row r="4043" spans="6:9">
      <c r="F4043"/>
      <c r="G4043"/>
      <c r="H4043"/>
      <c r="I4043"/>
    </row>
    <row r="4044" spans="6:9">
      <c r="F4044"/>
      <c r="G4044"/>
      <c r="H4044"/>
      <c r="I4044"/>
    </row>
    <row r="4045" spans="6:9">
      <c r="F4045"/>
      <c r="G4045"/>
      <c r="H4045"/>
      <c r="I4045"/>
    </row>
    <row r="4046" spans="6:9">
      <c r="F4046"/>
      <c r="G4046"/>
      <c r="H4046"/>
      <c r="I4046"/>
    </row>
    <row r="4047" spans="6:9">
      <c r="F4047"/>
      <c r="G4047"/>
      <c r="H4047"/>
      <c r="I4047"/>
    </row>
    <row r="4048" spans="6:9">
      <c r="F4048"/>
      <c r="G4048"/>
      <c r="H4048"/>
      <c r="I4048"/>
    </row>
    <row r="4049" spans="6:9">
      <c r="F4049"/>
      <c r="G4049"/>
      <c r="H4049"/>
      <c r="I4049"/>
    </row>
    <row r="4050" spans="6:9">
      <c r="F4050"/>
      <c r="G4050"/>
      <c r="H4050"/>
      <c r="I4050"/>
    </row>
    <row r="4051" spans="6:9">
      <c r="F4051"/>
      <c r="G4051"/>
      <c r="H4051"/>
      <c r="I4051"/>
    </row>
    <row r="4052" spans="6:9">
      <c r="F4052"/>
      <c r="G4052"/>
      <c r="H4052"/>
      <c r="I4052"/>
    </row>
    <row r="4053" spans="6:9">
      <c r="F4053"/>
      <c r="G4053"/>
      <c r="H4053"/>
      <c r="I4053"/>
    </row>
    <row r="4054" spans="6:9">
      <c r="F4054"/>
      <c r="G4054"/>
      <c r="H4054"/>
      <c r="I4054"/>
    </row>
    <row r="4055" spans="6:9">
      <c r="F4055"/>
      <c r="G4055"/>
      <c r="H4055"/>
      <c r="I4055"/>
    </row>
    <row r="4056" spans="6:9">
      <c r="F4056"/>
      <c r="G4056"/>
      <c r="H4056"/>
      <c r="I4056"/>
    </row>
    <row r="4057" spans="6:9">
      <c r="F4057"/>
      <c r="G4057"/>
      <c r="H4057"/>
      <c r="I4057"/>
    </row>
    <row r="4058" spans="6:9">
      <c r="F4058"/>
      <c r="G4058"/>
      <c r="H4058"/>
      <c r="I4058"/>
    </row>
    <row r="4059" spans="6:9">
      <c r="F4059"/>
      <c r="G4059"/>
      <c r="H4059"/>
      <c r="I4059"/>
    </row>
    <row r="4060" spans="6:9">
      <c r="F4060"/>
      <c r="G4060"/>
      <c r="H4060"/>
      <c r="I4060"/>
    </row>
    <row r="4061" spans="6:9">
      <c r="F4061"/>
      <c r="G4061"/>
      <c r="H4061"/>
      <c r="I4061"/>
    </row>
    <row r="4062" spans="6:9">
      <c r="F4062"/>
      <c r="G4062"/>
      <c r="H4062"/>
      <c r="I4062"/>
    </row>
    <row r="4063" spans="6:9">
      <c r="F4063"/>
      <c r="G4063"/>
      <c r="H4063"/>
      <c r="I4063"/>
    </row>
    <row r="4064" spans="6:9">
      <c r="F4064"/>
      <c r="G4064"/>
      <c r="H4064"/>
      <c r="I4064"/>
    </row>
    <row r="4065" spans="6:9">
      <c r="F4065"/>
      <c r="G4065"/>
      <c r="H4065"/>
      <c r="I4065"/>
    </row>
    <row r="4066" spans="6:9">
      <c r="F4066"/>
      <c r="G4066"/>
      <c r="H4066"/>
      <c r="I4066"/>
    </row>
    <row r="4067" spans="6:9">
      <c r="F4067"/>
      <c r="G4067"/>
      <c r="H4067"/>
      <c r="I4067"/>
    </row>
    <row r="4068" spans="6:9">
      <c r="F4068"/>
      <c r="G4068"/>
      <c r="H4068"/>
      <c r="I4068"/>
    </row>
    <row r="4069" spans="6:9">
      <c r="F4069"/>
      <c r="G4069"/>
      <c r="H4069"/>
      <c r="I4069"/>
    </row>
    <row r="4070" spans="6:9">
      <c r="F4070"/>
      <c r="G4070"/>
      <c r="H4070"/>
      <c r="I4070"/>
    </row>
    <row r="4071" spans="6:9">
      <c r="F4071"/>
      <c r="G4071"/>
      <c r="H4071"/>
      <c r="I4071"/>
    </row>
    <row r="4072" spans="6:9">
      <c r="F4072"/>
      <c r="G4072"/>
      <c r="H4072"/>
      <c r="I4072"/>
    </row>
    <row r="4073" spans="6:9">
      <c r="F4073"/>
      <c r="G4073"/>
      <c r="H4073"/>
      <c r="I4073"/>
    </row>
    <row r="4074" spans="6:9">
      <c r="F4074"/>
      <c r="G4074"/>
      <c r="H4074"/>
      <c r="I4074"/>
    </row>
    <row r="4075" spans="6:9">
      <c r="F4075"/>
      <c r="G4075"/>
      <c r="H4075"/>
      <c r="I4075"/>
    </row>
    <row r="4076" spans="6:9">
      <c r="F4076"/>
      <c r="G4076"/>
      <c r="H4076"/>
      <c r="I4076"/>
    </row>
    <row r="4077" spans="6:9">
      <c r="F4077"/>
      <c r="G4077"/>
      <c r="H4077"/>
      <c r="I4077"/>
    </row>
    <row r="4078" spans="6:9">
      <c r="F4078"/>
      <c r="G4078"/>
      <c r="H4078"/>
      <c r="I4078"/>
    </row>
    <row r="4079" spans="6:9">
      <c r="F4079"/>
      <c r="G4079"/>
      <c r="H4079"/>
      <c r="I4079"/>
    </row>
    <row r="4080" spans="6:9">
      <c r="F4080"/>
      <c r="G4080"/>
      <c r="H4080"/>
      <c r="I4080"/>
    </row>
    <row r="4081" spans="6:9">
      <c r="F4081"/>
      <c r="G4081"/>
      <c r="H4081"/>
      <c r="I4081"/>
    </row>
    <row r="4082" spans="6:9">
      <c r="F4082"/>
      <c r="G4082"/>
      <c r="H4082"/>
      <c r="I4082"/>
    </row>
    <row r="4083" spans="6:9">
      <c r="F4083"/>
      <c r="G4083"/>
      <c r="H4083"/>
      <c r="I4083"/>
    </row>
    <row r="4084" spans="6:9">
      <c r="F4084"/>
      <c r="G4084"/>
      <c r="H4084"/>
      <c r="I4084"/>
    </row>
    <row r="4085" spans="6:9">
      <c r="F4085"/>
      <c r="G4085"/>
      <c r="H4085"/>
      <c r="I4085"/>
    </row>
    <row r="4086" spans="6:9">
      <c r="F4086"/>
      <c r="G4086"/>
      <c r="H4086"/>
      <c r="I4086"/>
    </row>
    <row r="4087" spans="6:9">
      <c r="F4087"/>
      <c r="G4087"/>
      <c r="H4087"/>
      <c r="I4087"/>
    </row>
    <row r="4088" spans="6:9">
      <c r="F4088"/>
      <c r="G4088"/>
      <c r="H4088"/>
      <c r="I4088"/>
    </row>
    <row r="4089" spans="6:9">
      <c r="F4089"/>
      <c r="G4089"/>
      <c r="H4089"/>
      <c r="I4089"/>
    </row>
    <row r="4090" spans="6:9">
      <c r="F4090"/>
      <c r="G4090"/>
      <c r="H4090"/>
      <c r="I4090"/>
    </row>
    <row r="4091" spans="6:9">
      <c r="F4091"/>
      <c r="G4091"/>
      <c r="H4091"/>
      <c r="I4091"/>
    </row>
    <row r="4092" spans="6:9">
      <c r="F4092"/>
      <c r="G4092"/>
      <c r="H4092"/>
      <c r="I4092"/>
    </row>
    <row r="4093" spans="6:9">
      <c r="F4093"/>
      <c r="G4093"/>
      <c r="H4093"/>
      <c r="I4093"/>
    </row>
    <row r="4094" spans="6:9">
      <c r="F4094"/>
      <c r="G4094"/>
      <c r="H4094"/>
      <c r="I4094"/>
    </row>
    <row r="4095" spans="6:9">
      <c r="F4095"/>
      <c r="G4095"/>
      <c r="H4095"/>
      <c r="I4095"/>
    </row>
    <row r="4096" spans="6:9">
      <c r="F4096"/>
      <c r="G4096"/>
      <c r="H4096"/>
      <c r="I4096"/>
    </row>
    <row r="4097" spans="6:9">
      <c r="F4097"/>
      <c r="G4097"/>
      <c r="H4097"/>
      <c r="I4097"/>
    </row>
    <row r="4098" spans="6:9">
      <c r="F4098"/>
      <c r="G4098"/>
      <c r="H4098"/>
      <c r="I4098"/>
    </row>
    <row r="4099" spans="6:9">
      <c r="F4099"/>
      <c r="G4099"/>
      <c r="H4099"/>
      <c r="I4099"/>
    </row>
    <row r="4100" spans="6:9">
      <c r="F4100"/>
      <c r="G4100"/>
      <c r="H4100"/>
      <c r="I4100"/>
    </row>
    <row r="4101" spans="6:9">
      <c r="F4101"/>
      <c r="G4101"/>
      <c r="H4101"/>
      <c r="I4101"/>
    </row>
    <row r="4102" spans="6:9">
      <c r="F4102"/>
      <c r="G4102"/>
      <c r="H4102"/>
      <c r="I4102"/>
    </row>
    <row r="4103" spans="6:9">
      <c r="F4103"/>
      <c r="G4103"/>
      <c r="H4103"/>
      <c r="I4103"/>
    </row>
    <row r="4104" spans="6:9">
      <c r="F4104"/>
      <c r="G4104"/>
      <c r="H4104"/>
      <c r="I4104"/>
    </row>
    <row r="4105" spans="6:9">
      <c r="F4105"/>
      <c r="G4105"/>
      <c r="H4105"/>
      <c r="I4105"/>
    </row>
    <row r="4106" spans="6:9">
      <c r="F4106"/>
      <c r="G4106"/>
      <c r="H4106"/>
      <c r="I4106"/>
    </row>
    <row r="4107" spans="6:9">
      <c r="F4107"/>
      <c r="G4107"/>
      <c r="H4107"/>
      <c r="I4107"/>
    </row>
    <row r="4108" spans="6:9">
      <c r="F4108"/>
      <c r="G4108"/>
      <c r="H4108"/>
      <c r="I4108"/>
    </row>
    <row r="4109" spans="6:9">
      <c r="F4109"/>
      <c r="G4109"/>
      <c r="H4109"/>
      <c r="I4109"/>
    </row>
    <row r="4110" spans="6:9">
      <c r="F4110"/>
      <c r="G4110"/>
      <c r="H4110"/>
      <c r="I4110"/>
    </row>
    <row r="4111" spans="6:9">
      <c r="F4111"/>
      <c r="G4111"/>
      <c r="H4111"/>
      <c r="I4111"/>
    </row>
    <row r="4112" spans="6:9">
      <c r="F4112"/>
      <c r="G4112"/>
      <c r="H4112"/>
      <c r="I4112"/>
    </row>
    <row r="4113" spans="6:9">
      <c r="F4113"/>
      <c r="G4113"/>
      <c r="H4113"/>
      <c r="I4113"/>
    </row>
    <row r="4114" spans="6:9">
      <c r="F4114"/>
      <c r="G4114"/>
      <c r="H4114"/>
      <c r="I4114"/>
    </row>
    <row r="4115" spans="6:9">
      <c r="F4115"/>
      <c r="G4115"/>
      <c r="H4115"/>
      <c r="I4115"/>
    </row>
    <row r="4116" spans="6:9">
      <c r="F4116"/>
      <c r="G4116"/>
      <c r="H4116"/>
      <c r="I4116"/>
    </row>
    <row r="4117" spans="6:9">
      <c r="F4117"/>
      <c r="G4117"/>
      <c r="H4117"/>
      <c r="I4117"/>
    </row>
    <row r="4118" spans="6:9">
      <c r="F4118"/>
      <c r="G4118"/>
      <c r="H4118"/>
      <c r="I4118"/>
    </row>
    <row r="4119" spans="6:9">
      <c r="F4119"/>
      <c r="G4119"/>
      <c r="H4119"/>
      <c r="I4119"/>
    </row>
    <row r="4120" spans="6:9">
      <c r="F4120"/>
      <c r="G4120"/>
      <c r="H4120"/>
      <c r="I4120"/>
    </row>
    <row r="4121" spans="6:9">
      <c r="F4121"/>
      <c r="G4121"/>
      <c r="H4121"/>
      <c r="I4121"/>
    </row>
    <row r="4122" spans="6:9">
      <c r="F4122"/>
      <c r="G4122"/>
      <c r="H4122"/>
      <c r="I4122"/>
    </row>
    <row r="4123" spans="6:9">
      <c r="F4123"/>
      <c r="G4123"/>
      <c r="H4123"/>
      <c r="I4123"/>
    </row>
    <row r="4124" spans="6:9">
      <c r="F4124"/>
      <c r="G4124"/>
      <c r="H4124"/>
      <c r="I4124"/>
    </row>
    <row r="4125" spans="6:9">
      <c r="F4125"/>
      <c r="G4125"/>
      <c r="H4125"/>
      <c r="I4125"/>
    </row>
    <row r="4126" spans="6:9">
      <c r="F4126"/>
      <c r="G4126"/>
      <c r="H4126"/>
      <c r="I4126"/>
    </row>
    <row r="4127" spans="6:9">
      <c r="F4127"/>
      <c r="G4127"/>
      <c r="H4127"/>
      <c r="I4127"/>
    </row>
    <row r="4128" spans="6:9">
      <c r="F4128"/>
      <c r="G4128"/>
      <c r="H4128"/>
      <c r="I4128"/>
    </row>
    <row r="4129" spans="6:9">
      <c r="F4129"/>
      <c r="G4129"/>
      <c r="H4129"/>
      <c r="I4129"/>
    </row>
    <row r="4130" spans="6:9">
      <c r="F4130"/>
      <c r="G4130"/>
      <c r="H4130"/>
      <c r="I4130"/>
    </row>
    <row r="4131" spans="6:9">
      <c r="F4131"/>
      <c r="G4131"/>
      <c r="H4131"/>
      <c r="I4131"/>
    </row>
    <row r="4132" spans="6:9">
      <c r="F4132"/>
      <c r="G4132"/>
      <c r="H4132"/>
      <c r="I4132"/>
    </row>
    <row r="4133" spans="6:9">
      <c r="F4133"/>
      <c r="G4133"/>
      <c r="H4133"/>
      <c r="I4133"/>
    </row>
    <row r="4134" spans="6:9">
      <c r="F4134"/>
      <c r="G4134"/>
      <c r="H4134"/>
      <c r="I4134"/>
    </row>
    <row r="4135" spans="6:9">
      <c r="F4135"/>
      <c r="G4135"/>
      <c r="H4135"/>
      <c r="I4135"/>
    </row>
    <row r="4136" spans="6:9">
      <c r="F4136"/>
      <c r="G4136"/>
      <c r="H4136"/>
      <c r="I4136"/>
    </row>
    <row r="4137" spans="6:9">
      <c r="F4137"/>
      <c r="G4137"/>
      <c r="H4137"/>
      <c r="I4137"/>
    </row>
    <row r="4138" spans="6:9">
      <c r="F4138"/>
      <c r="G4138"/>
      <c r="H4138"/>
      <c r="I4138"/>
    </row>
    <row r="4139" spans="6:9">
      <c r="F4139"/>
      <c r="G4139"/>
      <c r="H4139"/>
      <c r="I4139"/>
    </row>
    <row r="4140" spans="6:9">
      <c r="F4140"/>
      <c r="G4140"/>
      <c r="H4140"/>
      <c r="I4140"/>
    </row>
    <row r="4141" spans="6:9">
      <c r="F4141"/>
      <c r="G4141"/>
      <c r="H4141"/>
      <c r="I4141"/>
    </row>
    <row r="4142" spans="6:9">
      <c r="F4142"/>
      <c r="G4142"/>
      <c r="H4142"/>
      <c r="I4142"/>
    </row>
    <row r="4143" spans="6:9">
      <c r="F4143"/>
      <c r="G4143"/>
      <c r="H4143"/>
      <c r="I4143"/>
    </row>
    <row r="4144" spans="6:9">
      <c r="F4144"/>
      <c r="G4144"/>
      <c r="H4144"/>
      <c r="I4144"/>
    </row>
    <row r="4145" spans="6:9">
      <c r="F4145"/>
      <c r="G4145"/>
      <c r="H4145"/>
      <c r="I4145"/>
    </row>
    <row r="4146" spans="6:9">
      <c r="F4146"/>
      <c r="G4146"/>
      <c r="H4146"/>
      <c r="I4146"/>
    </row>
    <row r="4147" spans="6:9">
      <c r="F4147"/>
      <c r="G4147"/>
      <c r="H4147"/>
      <c r="I4147"/>
    </row>
    <row r="4148" spans="6:9">
      <c r="F4148"/>
      <c r="G4148"/>
      <c r="H4148"/>
      <c r="I4148"/>
    </row>
    <row r="4149" spans="6:9">
      <c r="F4149"/>
      <c r="G4149"/>
      <c r="H4149"/>
      <c r="I4149"/>
    </row>
    <row r="4150" spans="6:9">
      <c r="F4150"/>
      <c r="G4150"/>
      <c r="H4150"/>
      <c r="I4150"/>
    </row>
    <row r="4151" spans="6:9">
      <c r="F4151"/>
      <c r="G4151"/>
      <c r="H4151"/>
      <c r="I4151"/>
    </row>
    <row r="4152" spans="6:9">
      <c r="F4152"/>
      <c r="G4152"/>
      <c r="H4152"/>
      <c r="I4152"/>
    </row>
    <row r="4153" spans="6:9">
      <c r="F4153"/>
      <c r="G4153"/>
      <c r="H4153"/>
      <c r="I4153"/>
    </row>
    <row r="4154" spans="6:9">
      <c r="F4154"/>
      <c r="G4154"/>
      <c r="H4154"/>
      <c r="I4154"/>
    </row>
    <row r="4155" spans="6:9">
      <c r="F4155"/>
      <c r="G4155"/>
      <c r="H4155"/>
      <c r="I4155"/>
    </row>
    <row r="4156" spans="6:9">
      <c r="F4156"/>
      <c r="G4156"/>
      <c r="H4156"/>
      <c r="I4156"/>
    </row>
    <row r="4157" spans="6:9">
      <c r="F4157"/>
      <c r="G4157"/>
      <c r="H4157"/>
      <c r="I4157"/>
    </row>
    <row r="4158" spans="6:9">
      <c r="F4158"/>
      <c r="G4158"/>
      <c r="H4158"/>
      <c r="I4158"/>
    </row>
    <row r="4159" spans="6:9">
      <c r="F4159"/>
      <c r="G4159"/>
      <c r="H4159"/>
      <c r="I4159"/>
    </row>
    <row r="4160" spans="6:9">
      <c r="F4160"/>
      <c r="G4160"/>
      <c r="H4160"/>
      <c r="I4160"/>
    </row>
    <row r="4161" spans="6:9">
      <c r="F4161"/>
      <c r="G4161"/>
      <c r="H4161"/>
      <c r="I4161"/>
    </row>
    <row r="4162" spans="6:9">
      <c r="F4162"/>
      <c r="G4162"/>
      <c r="H4162"/>
      <c r="I4162"/>
    </row>
    <row r="4163" spans="6:9">
      <c r="F4163"/>
      <c r="G4163"/>
      <c r="H4163"/>
      <c r="I4163"/>
    </row>
    <row r="4164" spans="6:9">
      <c r="F4164"/>
      <c r="G4164"/>
      <c r="H4164"/>
      <c r="I4164"/>
    </row>
    <row r="4165" spans="6:9">
      <c r="F4165"/>
      <c r="G4165"/>
      <c r="H4165"/>
      <c r="I4165"/>
    </row>
    <row r="4166" spans="6:9">
      <c r="F4166"/>
      <c r="G4166"/>
      <c r="H4166"/>
      <c r="I4166"/>
    </row>
    <row r="4167" spans="6:9">
      <c r="F4167"/>
      <c r="G4167"/>
      <c r="H4167"/>
      <c r="I4167"/>
    </row>
    <row r="4168" spans="6:9">
      <c r="F4168"/>
      <c r="G4168"/>
      <c r="H4168"/>
      <c r="I4168"/>
    </row>
    <row r="4169" spans="6:9">
      <c r="F4169"/>
      <c r="G4169"/>
      <c r="H4169"/>
      <c r="I4169"/>
    </row>
    <row r="4170" spans="6:9">
      <c r="F4170"/>
      <c r="G4170"/>
      <c r="H4170"/>
      <c r="I4170"/>
    </row>
    <row r="4171" spans="6:9">
      <c r="F4171"/>
      <c r="G4171"/>
      <c r="H4171"/>
      <c r="I4171"/>
    </row>
    <row r="4172" spans="6:9">
      <c r="F4172"/>
      <c r="G4172"/>
      <c r="H4172"/>
      <c r="I4172"/>
    </row>
    <row r="4173" spans="6:9">
      <c r="F4173"/>
      <c r="G4173"/>
      <c r="H4173"/>
      <c r="I4173"/>
    </row>
    <row r="4174" spans="6:9">
      <c r="F4174"/>
      <c r="G4174"/>
      <c r="H4174"/>
      <c r="I4174"/>
    </row>
    <row r="4175" spans="6:9">
      <c r="F4175"/>
      <c r="G4175"/>
      <c r="H4175"/>
      <c r="I4175"/>
    </row>
    <row r="4176" spans="6:9">
      <c r="F4176"/>
      <c r="G4176"/>
      <c r="H4176"/>
      <c r="I4176"/>
    </row>
    <row r="4177" spans="6:9">
      <c r="F4177"/>
      <c r="G4177"/>
      <c r="H4177"/>
      <c r="I4177"/>
    </row>
    <row r="4178" spans="6:9">
      <c r="F4178"/>
      <c r="G4178"/>
      <c r="H4178"/>
      <c r="I4178"/>
    </row>
    <row r="4179" spans="6:9">
      <c r="F4179"/>
      <c r="G4179"/>
      <c r="H4179"/>
      <c r="I4179"/>
    </row>
    <row r="4180" spans="6:9">
      <c r="F4180"/>
      <c r="G4180"/>
      <c r="H4180"/>
      <c r="I4180"/>
    </row>
    <row r="4181" spans="6:9">
      <c r="F4181"/>
      <c r="G4181"/>
      <c r="H4181"/>
      <c r="I4181"/>
    </row>
    <row r="4182" spans="6:9">
      <c r="F4182"/>
      <c r="G4182"/>
      <c r="H4182"/>
      <c r="I4182"/>
    </row>
    <row r="4183" spans="6:9">
      <c r="F4183"/>
      <c r="G4183"/>
      <c r="H4183"/>
      <c r="I4183"/>
    </row>
    <row r="4184" spans="6:9">
      <c r="F4184"/>
      <c r="G4184"/>
      <c r="H4184"/>
      <c r="I4184"/>
    </row>
    <row r="4185" spans="6:9">
      <c r="F4185"/>
      <c r="G4185"/>
      <c r="H4185"/>
      <c r="I4185"/>
    </row>
    <row r="4186" spans="6:9">
      <c r="F4186"/>
      <c r="G4186"/>
      <c r="H4186"/>
      <c r="I4186"/>
    </row>
    <row r="4187" spans="6:9">
      <c r="F4187"/>
      <c r="G4187"/>
      <c r="H4187"/>
      <c r="I4187"/>
    </row>
    <row r="4188" spans="6:9">
      <c r="F4188"/>
      <c r="G4188"/>
      <c r="H4188"/>
      <c r="I4188"/>
    </row>
    <row r="4189" spans="6:9">
      <c r="F4189"/>
      <c r="G4189"/>
      <c r="H4189"/>
      <c r="I4189"/>
    </row>
    <row r="4190" spans="6:9">
      <c r="F4190"/>
      <c r="G4190"/>
      <c r="H4190"/>
      <c r="I4190"/>
    </row>
    <row r="4191" spans="6:9">
      <c r="F4191"/>
      <c r="G4191"/>
      <c r="H4191"/>
      <c r="I4191"/>
    </row>
    <row r="4192" spans="6:9">
      <c r="F4192"/>
      <c r="G4192"/>
      <c r="H4192"/>
      <c r="I4192"/>
    </row>
    <row r="4193" spans="6:9">
      <c r="F4193"/>
      <c r="G4193"/>
      <c r="H4193"/>
      <c r="I4193"/>
    </row>
    <row r="4194" spans="6:9">
      <c r="F4194"/>
      <c r="G4194"/>
      <c r="H4194"/>
      <c r="I4194"/>
    </row>
    <row r="4195" spans="6:9">
      <c r="F4195"/>
      <c r="G4195"/>
      <c r="H4195"/>
      <c r="I4195"/>
    </row>
    <row r="4196" spans="6:9">
      <c r="F4196"/>
      <c r="G4196"/>
      <c r="H4196"/>
      <c r="I4196"/>
    </row>
    <row r="4197" spans="6:9">
      <c r="F4197"/>
      <c r="G4197"/>
      <c r="H4197"/>
      <c r="I4197"/>
    </row>
    <row r="4198" spans="6:9">
      <c r="F4198"/>
      <c r="G4198"/>
      <c r="H4198"/>
      <c r="I4198"/>
    </row>
    <row r="4199" spans="6:9">
      <c r="F4199"/>
      <c r="G4199"/>
      <c r="H4199"/>
      <c r="I4199"/>
    </row>
    <row r="4200" spans="6:9">
      <c r="F4200"/>
      <c r="G4200"/>
      <c r="H4200"/>
      <c r="I4200"/>
    </row>
    <row r="4201" spans="6:9">
      <c r="F4201"/>
      <c r="G4201"/>
      <c r="H4201"/>
      <c r="I4201"/>
    </row>
    <row r="4202" spans="6:9">
      <c r="F4202"/>
      <c r="G4202"/>
      <c r="H4202"/>
      <c r="I4202"/>
    </row>
    <row r="4203" spans="6:9">
      <c r="F4203"/>
      <c r="G4203"/>
      <c r="H4203"/>
      <c r="I4203"/>
    </row>
    <row r="4204" spans="6:9">
      <c r="F4204"/>
      <c r="G4204"/>
      <c r="H4204"/>
      <c r="I4204"/>
    </row>
    <row r="4205" spans="6:9">
      <c r="F4205"/>
      <c r="G4205"/>
      <c r="H4205"/>
      <c r="I4205"/>
    </row>
    <row r="4206" spans="6:9">
      <c r="F4206"/>
      <c r="G4206"/>
      <c r="H4206"/>
      <c r="I4206"/>
    </row>
    <row r="4207" spans="6:9">
      <c r="F4207"/>
      <c r="G4207"/>
      <c r="H4207"/>
      <c r="I4207"/>
    </row>
    <row r="4208" spans="6:9">
      <c r="F4208"/>
      <c r="G4208"/>
      <c r="H4208"/>
      <c r="I4208"/>
    </row>
    <row r="4209" spans="6:9">
      <c r="F4209"/>
      <c r="G4209"/>
      <c r="H4209"/>
      <c r="I4209"/>
    </row>
    <row r="4210" spans="6:9">
      <c r="F4210"/>
      <c r="G4210"/>
      <c r="H4210"/>
      <c r="I4210"/>
    </row>
    <row r="4211" spans="6:9">
      <c r="F4211"/>
      <c r="G4211"/>
      <c r="H4211"/>
      <c r="I4211"/>
    </row>
    <row r="4212" spans="6:9">
      <c r="F4212"/>
      <c r="G4212"/>
      <c r="H4212"/>
      <c r="I4212"/>
    </row>
    <row r="4213" spans="6:9">
      <c r="F4213"/>
      <c r="G4213"/>
      <c r="H4213"/>
      <c r="I4213"/>
    </row>
    <row r="4214" spans="6:9">
      <c r="F4214"/>
      <c r="G4214"/>
      <c r="H4214"/>
      <c r="I4214"/>
    </row>
    <row r="4215" spans="6:9">
      <c r="F4215"/>
      <c r="G4215"/>
      <c r="H4215"/>
      <c r="I4215"/>
    </row>
    <row r="4216" spans="6:9">
      <c r="F4216"/>
      <c r="G4216"/>
      <c r="H4216"/>
      <c r="I4216"/>
    </row>
    <row r="4217" spans="6:9">
      <c r="F4217"/>
      <c r="G4217"/>
      <c r="H4217"/>
      <c r="I4217"/>
    </row>
    <row r="4218" spans="6:9">
      <c r="F4218"/>
      <c r="G4218"/>
      <c r="H4218"/>
      <c r="I4218"/>
    </row>
    <row r="4219" spans="6:9">
      <c r="F4219"/>
      <c r="G4219"/>
      <c r="H4219"/>
      <c r="I4219"/>
    </row>
    <row r="4220" spans="6:9">
      <c r="F4220"/>
      <c r="G4220"/>
      <c r="H4220"/>
      <c r="I4220"/>
    </row>
    <row r="4221" spans="6:9">
      <c r="F4221"/>
      <c r="G4221"/>
      <c r="H4221"/>
      <c r="I4221"/>
    </row>
    <row r="4222" spans="6:9">
      <c r="F4222"/>
      <c r="G4222"/>
      <c r="H4222"/>
      <c r="I4222"/>
    </row>
    <row r="4223" spans="6:9">
      <c r="F4223"/>
      <c r="G4223"/>
      <c r="H4223"/>
      <c r="I4223"/>
    </row>
    <row r="4224" spans="6:9">
      <c r="F4224"/>
      <c r="G4224"/>
      <c r="H4224"/>
      <c r="I4224"/>
    </row>
    <row r="4225" spans="6:9">
      <c r="F4225"/>
      <c r="G4225"/>
      <c r="H4225"/>
      <c r="I4225"/>
    </row>
    <row r="4226" spans="6:9">
      <c r="F4226"/>
      <c r="G4226"/>
      <c r="H4226"/>
      <c r="I4226"/>
    </row>
    <row r="4227" spans="6:9">
      <c r="F4227"/>
      <c r="G4227"/>
      <c r="H4227"/>
      <c r="I4227"/>
    </row>
    <row r="4228" spans="6:9">
      <c r="F4228"/>
      <c r="G4228"/>
      <c r="H4228"/>
      <c r="I4228"/>
    </row>
    <row r="4229" spans="6:9">
      <c r="F4229"/>
      <c r="G4229"/>
      <c r="H4229"/>
      <c r="I4229"/>
    </row>
    <row r="4230" spans="6:9">
      <c r="F4230"/>
      <c r="G4230"/>
      <c r="H4230"/>
      <c r="I4230"/>
    </row>
    <row r="4231" spans="6:9">
      <c r="F4231"/>
      <c r="G4231"/>
      <c r="H4231"/>
      <c r="I4231"/>
    </row>
    <row r="4232" spans="6:9">
      <c r="F4232"/>
      <c r="G4232"/>
      <c r="H4232"/>
      <c r="I4232"/>
    </row>
    <row r="4233" spans="6:9">
      <c r="F4233"/>
      <c r="G4233"/>
      <c r="H4233"/>
      <c r="I4233"/>
    </row>
    <row r="4234" spans="6:9">
      <c r="F4234"/>
      <c r="G4234"/>
      <c r="H4234"/>
      <c r="I4234"/>
    </row>
    <row r="4235" spans="6:9">
      <c r="F4235"/>
      <c r="G4235"/>
      <c r="H4235"/>
      <c r="I4235"/>
    </row>
    <row r="4236" spans="6:9">
      <c r="F4236"/>
      <c r="G4236"/>
      <c r="H4236"/>
      <c r="I4236"/>
    </row>
    <row r="4237" spans="6:9">
      <c r="F4237"/>
      <c r="G4237"/>
      <c r="H4237"/>
      <c r="I4237"/>
    </row>
    <row r="4238" spans="6:9">
      <c r="F4238"/>
      <c r="G4238"/>
      <c r="H4238"/>
      <c r="I4238"/>
    </row>
    <row r="4239" spans="6:9">
      <c r="F4239"/>
      <c r="G4239"/>
      <c r="H4239"/>
      <c r="I4239"/>
    </row>
    <row r="4240" spans="6:9">
      <c r="F4240"/>
      <c r="G4240"/>
      <c r="H4240"/>
      <c r="I4240"/>
    </row>
    <row r="4241" spans="6:9">
      <c r="F4241"/>
      <c r="G4241"/>
      <c r="H4241"/>
      <c r="I4241"/>
    </row>
    <row r="4242" spans="6:9">
      <c r="F4242"/>
      <c r="G4242"/>
      <c r="H4242"/>
      <c r="I4242"/>
    </row>
    <row r="4243" spans="6:9">
      <c r="F4243"/>
      <c r="G4243"/>
      <c r="H4243"/>
      <c r="I4243"/>
    </row>
    <row r="4244" spans="6:9">
      <c r="F4244"/>
      <c r="G4244"/>
      <c r="H4244"/>
      <c r="I4244"/>
    </row>
    <row r="4245" spans="6:9">
      <c r="F4245"/>
      <c r="G4245"/>
      <c r="H4245"/>
      <c r="I4245"/>
    </row>
    <row r="4246" spans="6:9">
      <c r="F4246"/>
      <c r="G4246"/>
      <c r="H4246"/>
      <c r="I4246"/>
    </row>
    <row r="4247" spans="6:9">
      <c r="F4247"/>
      <c r="G4247"/>
      <c r="H4247"/>
      <c r="I4247"/>
    </row>
    <row r="4248" spans="6:9">
      <c r="F4248"/>
      <c r="G4248"/>
      <c r="H4248"/>
      <c r="I4248"/>
    </row>
    <row r="4249" spans="6:9">
      <c r="F4249"/>
      <c r="G4249"/>
      <c r="H4249"/>
      <c r="I4249"/>
    </row>
    <row r="4250" spans="6:9">
      <c r="F4250"/>
      <c r="G4250"/>
      <c r="H4250"/>
      <c r="I4250"/>
    </row>
    <row r="4251" spans="6:9">
      <c r="F4251"/>
      <c r="G4251"/>
      <c r="H4251"/>
      <c r="I4251"/>
    </row>
    <row r="4252" spans="6:9">
      <c r="F4252"/>
      <c r="G4252"/>
      <c r="H4252"/>
      <c r="I4252"/>
    </row>
    <row r="4253" spans="6:9">
      <c r="F4253"/>
      <c r="G4253"/>
      <c r="H4253"/>
      <c r="I4253"/>
    </row>
    <row r="4254" spans="6:9">
      <c r="F4254"/>
      <c r="G4254"/>
      <c r="H4254"/>
      <c r="I4254"/>
    </row>
    <row r="4255" spans="6:9">
      <c r="F4255"/>
      <c r="G4255"/>
      <c r="H4255"/>
      <c r="I4255"/>
    </row>
    <row r="4256" spans="6:9">
      <c r="F4256"/>
      <c r="G4256"/>
      <c r="H4256"/>
      <c r="I4256"/>
    </row>
    <row r="4257" spans="6:9">
      <c r="F4257"/>
      <c r="G4257"/>
      <c r="H4257"/>
      <c r="I4257"/>
    </row>
    <row r="4258" spans="6:9">
      <c r="F4258"/>
      <c r="G4258"/>
      <c r="H4258"/>
      <c r="I4258"/>
    </row>
    <row r="4259" spans="6:9">
      <c r="F4259"/>
      <c r="G4259"/>
      <c r="H4259"/>
      <c r="I4259"/>
    </row>
    <row r="4260" spans="6:9">
      <c r="F4260"/>
      <c r="G4260"/>
      <c r="H4260"/>
      <c r="I4260"/>
    </row>
    <row r="4261" spans="6:9">
      <c r="F4261"/>
      <c r="G4261"/>
      <c r="H4261"/>
      <c r="I4261"/>
    </row>
    <row r="4262" spans="6:9">
      <c r="F4262"/>
      <c r="G4262"/>
      <c r="H4262"/>
      <c r="I4262"/>
    </row>
    <row r="4263" spans="6:9">
      <c r="F4263"/>
      <c r="G4263"/>
      <c r="H4263"/>
      <c r="I4263"/>
    </row>
    <row r="4264" spans="6:9">
      <c r="F4264"/>
      <c r="G4264"/>
      <c r="H4264"/>
      <c r="I4264"/>
    </row>
    <row r="4265" spans="6:9">
      <c r="F4265"/>
      <c r="G4265"/>
      <c r="H4265"/>
      <c r="I4265"/>
    </row>
    <row r="4266" spans="6:9">
      <c r="F4266"/>
      <c r="G4266"/>
      <c r="H4266"/>
      <c r="I4266"/>
    </row>
    <row r="4267" spans="6:9">
      <c r="F4267"/>
      <c r="G4267"/>
      <c r="H4267"/>
      <c r="I4267"/>
    </row>
    <row r="4268" spans="6:9">
      <c r="F4268"/>
      <c r="G4268"/>
      <c r="H4268"/>
      <c r="I4268"/>
    </row>
    <row r="4269" spans="6:9">
      <c r="F4269"/>
      <c r="G4269"/>
      <c r="H4269"/>
      <c r="I4269"/>
    </row>
    <row r="4270" spans="6:9">
      <c r="F4270"/>
      <c r="G4270"/>
      <c r="H4270"/>
      <c r="I4270"/>
    </row>
    <row r="4271" spans="6:9">
      <c r="F4271"/>
      <c r="G4271"/>
      <c r="H4271"/>
      <c r="I4271"/>
    </row>
    <row r="4272" spans="6:9">
      <c r="F4272"/>
      <c r="G4272"/>
      <c r="H4272"/>
      <c r="I4272"/>
    </row>
    <row r="4273" spans="6:9">
      <c r="F4273"/>
      <c r="G4273"/>
      <c r="H4273"/>
      <c r="I4273"/>
    </row>
    <row r="4274" spans="6:9">
      <c r="F4274"/>
      <c r="G4274"/>
      <c r="H4274"/>
      <c r="I4274"/>
    </row>
    <row r="4275" spans="6:9">
      <c r="F4275"/>
      <c r="G4275"/>
      <c r="H4275"/>
      <c r="I4275"/>
    </row>
    <row r="4276" spans="6:9">
      <c r="F4276"/>
      <c r="G4276"/>
      <c r="H4276"/>
      <c r="I4276"/>
    </row>
    <row r="4277" spans="6:9">
      <c r="F4277"/>
      <c r="G4277"/>
      <c r="H4277"/>
      <c r="I4277"/>
    </row>
    <row r="4278" spans="6:9">
      <c r="F4278"/>
      <c r="G4278"/>
      <c r="H4278"/>
      <c r="I4278"/>
    </row>
    <row r="4279" spans="6:9">
      <c r="F4279"/>
      <c r="G4279"/>
      <c r="H4279"/>
      <c r="I4279"/>
    </row>
    <row r="4280" spans="6:9">
      <c r="F4280"/>
      <c r="G4280"/>
      <c r="H4280"/>
      <c r="I4280"/>
    </row>
    <row r="4281" spans="6:9">
      <c r="F4281"/>
      <c r="G4281"/>
      <c r="H4281"/>
      <c r="I4281"/>
    </row>
    <row r="4282" spans="6:9">
      <c r="F4282"/>
      <c r="G4282"/>
      <c r="H4282"/>
      <c r="I4282"/>
    </row>
    <row r="4283" spans="6:9">
      <c r="F4283"/>
      <c r="G4283"/>
      <c r="H4283"/>
      <c r="I4283"/>
    </row>
    <row r="4284" spans="6:9">
      <c r="F4284"/>
      <c r="G4284"/>
      <c r="H4284"/>
      <c r="I4284"/>
    </row>
    <row r="4285" spans="6:9">
      <c r="F4285"/>
      <c r="G4285"/>
      <c r="H4285"/>
      <c r="I4285"/>
    </row>
    <row r="4286" spans="6:9">
      <c r="F4286"/>
      <c r="G4286"/>
      <c r="H4286"/>
      <c r="I4286"/>
    </row>
    <row r="4287" spans="6:9">
      <c r="F4287"/>
      <c r="G4287"/>
      <c r="H4287"/>
      <c r="I4287"/>
    </row>
    <row r="4288" spans="6:9">
      <c r="F4288"/>
      <c r="G4288"/>
      <c r="H4288"/>
      <c r="I4288"/>
    </row>
    <row r="4289" spans="6:9">
      <c r="F4289"/>
      <c r="G4289"/>
      <c r="H4289"/>
      <c r="I4289"/>
    </row>
    <row r="4290" spans="6:9">
      <c r="F4290"/>
      <c r="G4290"/>
      <c r="H4290"/>
      <c r="I4290"/>
    </row>
    <row r="4291" spans="6:9">
      <c r="F4291"/>
      <c r="G4291"/>
      <c r="H4291"/>
      <c r="I4291"/>
    </row>
    <row r="4292" spans="6:9">
      <c r="F4292"/>
      <c r="G4292"/>
      <c r="H4292"/>
      <c r="I4292"/>
    </row>
    <row r="4293" spans="6:9">
      <c r="F4293"/>
      <c r="G4293"/>
      <c r="H4293"/>
      <c r="I4293"/>
    </row>
    <row r="4294" spans="6:9">
      <c r="F4294"/>
      <c r="G4294"/>
      <c r="H4294"/>
      <c r="I4294"/>
    </row>
    <row r="4295" spans="6:9">
      <c r="F4295"/>
      <c r="G4295"/>
      <c r="H4295"/>
      <c r="I4295"/>
    </row>
    <row r="4296" spans="6:9">
      <c r="F4296"/>
      <c r="G4296"/>
      <c r="H4296"/>
      <c r="I4296"/>
    </row>
    <row r="4297" spans="6:9">
      <c r="F4297"/>
      <c r="G4297"/>
      <c r="H4297"/>
      <c r="I4297"/>
    </row>
    <row r="4298" spans="6:9">
      <c r="F4298"/>
      <c r="G4298"/>
      <c r="H4298"/>
      <c r="I4298"/>
    </row>
    <row r="4299" spans="6:9">
      <c r="F4299"/>
      <c r="G4299"/>
      <c r="H4299"/>
      <c r="I4299"/>
    </row>
    <row r="4300" spans="6:9">
      <c r="F4300"/>
      <c r="G4300"/>
      <c r="H4300"/>
      <c r="I4300"/>
    </row>
    <row r="4301" spans="6:9">
      <c r="F4301"/>
      <c r="G4301"/>
      <c r="H4301"/>
      <c r="I4301"/>
    </row>
    <row r="4302" spans="6:9">
      <c r="F4302"/>
      <c r="G4302"/>
      <c r="H4302"/>
      <c r="I4302"/>
    </row>
    <row r="4303" spans="6:9">
      <c r="F4303"/>
      <c r="G4303"/>
      <c r="H4303"/>
      <c r="I4303"/>
    </row>
    <row r="4304" spans="6:9">
      <c r="F4304"/>
      <c r="G4304"/>
      <c r="H4304"/>
      <c r="I4304"/>
    </row>
    <row r="4305" spans="6:9">
      <c r="F4305"/>
      <c r="G4305"/>
      <c r="H4305"/>
      <c r="I4305"/>
    </row>
    <row r="4306" spans="6:9">
      <c r="F4306"/>
      <c r="G4306"/>
      <c r="H4306"/>
      <c r="I4306"/>
    </row>
    <row r="4307" spans="6:9">
      <c r="F4307"/>
      <c r="G4307"/>
      <c r="H4307"/>
      <c r="I4307"/>
    </row>
    <row r="4308" spans="6:9">
      <c r="F4308"/>
      <c r="G4308"/>
      <c r="H4308"/>
      <c r="I4308"/>
    </row>
    <row r="4309" spans="6:9">
      <c r="F4309"/>
      <c r="G4309"/>
      <c r="H4309"/>
      <c r="I4309"/>
    </row>
    <row r="4310" spans="6:9">
      <c r="F4310"/>
      <c r="G4310"/>
      <c r="H4310"/>
      <c r="I4310"/>
    </row>
    <row r="4311" spans="6:9">
      <c r="F4311"/>
      <c r="G4311"/>
      <c r="H4311"/>
      <c r="I4311"/>
    </row>
    <row r="4312" spans="6:9">
      <c r="F4312"/>
      <c r="G4312"/>
      <c r="H4312"/>
      <c r="I4312"/>
    </row>
    <row r="4313" spans="6:9">
      <c r="F4313"/>
      <c r="G4313"/>
      <c r="H4313"/>
      <c r="I4313"/>
    </row>
    <row r="4314" spans="6:9">
      <c r="F4314"/>
      <c r="G4314"/>
      <c r="H4314"/>
      <c r="I4314"/>
    </row>
    <row r="4315" spans="6:9">
      <c r="F4315"/>
      <c r="G4315"/>
      <c r="H4315"/>
      <c r="I4315"/>
    </row>
    <row r="4316" spans="6:9">
      <c r="F4316"/>
      <c r="G4316"/>
      <c r="H4316"/>
      <c r="I4316"/>
    </row>
    <row r="4317" spans="6:9">
      <c r="F4317"/>
      <c r="G4317"/>
      <c r="H4317"/>
      <c r="I4317"/>
    </row>
    <row r="4318" spans="6:9">
      <c r="F4318"/>
      <c r="G4318"/>
      <c r="H4318"/>
      <c r="I4318"/>
    </row>
    <row r="4319" spans="6:9">
      <c r="F4319"/>
      <c r="G4319"/>
      <c r="H4319"/>
      <c r="I4319"/>
    </row>
    <row r="4320" spans="6:9">
      <c r="F4320"/>
      <c r="G4320"/>
      <c r="H4320"/>
      <c r="I4320"/>
    </row>
    <row r="4321" spans="6:9">
      <c r="F4321"/>
      <c r="G4321"/>
      <c r="H4321"/>
      <c r="I4321"/>
    </row>
    <row r="4322" spans="6:9">
      <c r="F4322"/>
      <c r="G4322"/>
      <c r="H4322"/>
      <c r="I4322"/>
    </row>
    <row r="4323" spans="6:9">
      <c r="F4323"/>
      <c r="G4323"/>
      <c r="H4323"/>
      <c r="I4323"/>
    </row>
    <row r="4324" spans="6:9">
      <c r="F4324"/>
      <c r="G4324"/>
      <c r="H4324"/>
      <c r="I4324"/>
    </row>
    <row r="4325" spans="6:9">
      <c r="F4325"/>
      <c r="G4325"/>
      <c r="H4325"/>
      <c r="I4325"/>
    </row>
    <row r="4326" spans="6:9">
      <c r="F4326"/>
      <c r="G4326"/>
      <c r="H4326"/>
      <c r="I4326"/>
    </row>
    <row r="4327" spans="6:9">
      <c r="F4327"/>
      <c r="G4327"/>
      <c r="H4327"/>
      <c r="I4327"/>
    </row>
    <row r="4328" spans="6:9">
      <c r="F4328"/>
      <c r="G4328"/>
      <c r="H4328"/>
      <c r="I4328"/>
    </row>
    <row r="4329" spans="6:9">
      <c r="F4329"/>
      <c r="G4329"/>
      <c r="H4329"/>
      <c r="I4329"/>
    </row>
    <row r="4330" spans="6:9">
      <c r="F4330"/>
      <c r="G4330"/>
      <c r="H4330"/>
      <c r="I4330"/>
    </row>
    <row r="4331" spans="6:9">
      <c r="F4331"/>
      <c r="G4331"/>
      <c r="H4331"/>
      <c r="I4331"/>
    </row>
    <row r="4332" spans="6:9">
      <c r="F4332"/>
      <c r="G4332"/>
      <c r="H4332"/>
      <c r="I4332"/>
    </row>
    <row r="4333" spans="6:9">
      <c r="F4333"/>
      <c r="G4333"/>
      <c r="H4333"/>
      <c r="I4333"/>
    </row>
    <row r="4334" spans="6:9">
      <c r="F4334"/>
      <c r="G4334"/>
      <c r="H4334"/>
      <c r="I4334"/>
    </row>
    <row r="4335" spans="6:9">
      <c r="F4335"/>
      <c r="G4335"/>
      <c r="H4335"/>
      <c r="I4335"/>
    </row>
    <row r="4336" spans="6:9">
      <c r="F4336"/>
      <c r="G4336"/>
      <c r="H4336"/>
      <c r="I4336"/>
    </row>
    <row r="4337" spans="6:9">
      <c r="F4337"/>
      <c r="G4337"/>
      <c r="H4337"/>
      <c r="I4337"/>
    </row>
    <row r="4338" spans="6:9">
      <c r="F4338"/>
      <c r="G4338"/>
      <c r="H4338"/>
      <c r="I4338"/>
    </row>
    <row r="4339" spans="6:9">
      <c r="F4339"/>
      <c r="G4339"/>
      <c r="H4339"/>
      <c r="I4339"/>
    </row>
    <row r="4340" spans="6:9">
      <c r="F4340"/>
      <c r="G4340"/>
      <c r="H4340"/>
      <c r="I4340"/>
    </row>
    <row r="4341" spans="6:9">
      <c r="F4341"/>
      <c r="G4341"/>
      <c r="H4341"/>
      <c r="I4341"/>
    </row>
    <row r="4342" spans="6:9">
      <c r="F4342"/>
      <c r="G4342"/>
      <c r="H4342"/>
      <c r="I4342"/>
    </row>
    <row r="4343" spans="6:9">
      <c r="F4343"/>
      <c r="G4343"/>
      <c r="H4343"/>
      <c r="I4343"/>
    </row>
    <row r="4344" spans="6:9">
      <c r="F4344"/>
      <c r="G4344"/>
      <c r="H4344"/>
      <c r="I4344"/>
    </row>
    <row r="4345" spans="6:9">
      <c r="F4345"/>
      <c r="G4345"/>
      <c r="H4345"/>
      <c r="I4345"/>
    </row>
    <row r="4346" spans="6:9">
      <c r="F4346"/>
      <c r="G4346"/>
      <c r="H4346"/>
      <c r="I4346"/>
    </row>
    <row r="4347" spans="6:9">
      <c r="F4347"/>
      <c r="G4347"/>
      <c r="H4347"/>
      <c r="I4347"/>
    </row>
    <row r="4348" spans="6:9">
      <c r="F4348"/>
      <c r="G4348"/>
      <c r="H4348"/>
      <c r="I4348"/>
    </row>
    <row r="4349" spans="6:9">
      <c r="F4349"/>
      <c r="G4349"/>
      <c r="H4349"/>
      <c r="I4349"/>
    </row>
    <row r="4350" spans="6:9">
      <c r="F4350"/>
      <c r="G4350"/>
      <c r="H4350"/>
      <c r="I4350"/>
    </row>
    <row r="4351" spans="6:9">
      <c r="F4351"/>
      <c r="G4351"/>
      <c r="H4351"/>
      <c r="I4351"/>
    </row>
    <row r="4352" spans="6:9">
      <c r="F4352"/>
      <c r="G4352"/>
      <c r="H4352"/>
      <c r="I4352"/>
    </row>
    <row r="4353" spans="6:9">
      <c r="F4353"/>
      <c r="G4353"/>
      <c r="H4353"/>
      <c r="I4353"/>
    </row>
    <row r="4354" spans="6:9">
      <c r="F4354"/>
      <c r="G4354"/>
      <c r="H4354"/>
      <c r="I4354"/>
    </row>
    <row r="4355" spans="6:9">
      <c r="F4355"/>
      <c r="G4355"/>
      <c r="H4355"/>
      <c r="I4355"/>
    </row>
    <row r="4356" spans="6:9">
      <c r="F4356"/>
      <c r="G4356"/>
      <c r="H4356"/>
      <c r="I4356"/>
    </row>
    <row r="4357" spans="6:9">
      <c r="F4357"/>
      <c r="G4357"/>
      <c r="H4357"/>
      <c r="I4357"/>
    </row>
    <row r="4358" spans="6:9">
      <c r="F4358"/>
      <c r="G4358"/>
      <c r="H4358"/>
      <c r="I4358"/>
    </row>
    <row r="4359" spans="6:9">
      <c r="F4359"/>
      <c r="G4359"/>
      <c r="H4359"/>
      <c r="I4359"/>
    </row>
    <row r="4360" spans="6:9">
      <c r="F4360"/>
      <c r="G4360"/>
      <c r="H4360"/>
      <c r="I4360"/>
    </row>
    <row r="4361" spans="6:9">
      <c r="F4361"/>
      <c r="G4361"/>
      <c r="H4361"/>
      <c r="I4361"/>
    </row>
    <row r="4362" spans="6:9">
      <c r="F4362"/>
      <c r="G4362"/>
      <c r="H4362"/>
      <c r="I4362"/>
    </row>
    <row r="4363" spans="6:9">
      <c r="F4363"/>
      <c r="G4363"/>
      <c r="H4363"/>
      <c r="I4363"/>
    </row>
    <row r="4364" spans="6:9">
      <c r="F4364"/>
      <c r="G4364"/>
      <c r="H4364"/>
      <c r="I4364"/>
    </row>
    <row r="4365" spans="6:9">
      <c r="F4365"/>
      <c r="G4365"/>
      <c r="H4365"/>
      <c r="I4365"/>
    </row>
    <row r="4366" spans="6:9">
      <c r="F4366"/>
      <c r="G4366"/>
      <c r="H4366"/>
      <c r="I4366"/>
    </row>
    <row r="4367" spans="6:9">
      <c r="F4367"/>
      <c r="G4367"/>
      <c r="H4367"/>
      <c r="I4367"/>
    </row>
    <row r="4368" spans="6:9">
      <c r="F4368"/>
      <c r="G4368"/>
      <c r="H4368"/>
      <c r="I4368"/>
    </row>
    <row r="4369" spans="6:9">
      <c r="F4369"/>
      <c r="G4369"/>
      <c r="H4369"/>
      <c r="I4369"/>
    </row>
    <row r="4370" spans="6:9">
      <c r="F4370"/>
      <c r="G4370"/>
      <c r="H4370"/>
      <c r="I4370"/>
    </row>
    <row r="4371" spans="6:9">
      <c r="F4371"/>
      <c r="G4371"/>
      <c r="H4371"/>
      <c r="I4371"/>
    </row>
    <row r="4372" spans="6:9">
      <c r="F4372"/>
      <c r="G4372"/>
      <c r="H4372"/>
      <c r="I4372"/>
    </row>
    <row r="4373" spans="6:9">
      <c r="F4373"/>
      <c r="G4373"/>
      <c r="H4373"/>
      <c r="I4373"/>
    </row>
    <row r="4374" spans="6:9">
      <c r="F4374"/>
      <c r="G4374"/>
      <c r="H4374"/>
      <c r="I4374"/>
    </row>
    <row r="4375" spans="6:9">
      <c r="F4375"/>
      <c r="G4375"/>
      <c r="H4375"/>
      <c r="I4375"/>
    </row>
    <row r="4376" spans="6:9">
      <c r="F4376"/>
      <c r="G4376"/>
      <c r="H4376"/>
      <c r="I4376"/>
    </row>
    <row r="4377" spans="6:9">
      <c r="F4377"/>
      <c r="G4377"/>
      <c r="H4377"/>
      <c r="I4377"/>
    </row>
    <row r="4378" spans="6:9">
      <c r="F4378"/>
      <c r="G4378"/>
      <c r="H4378"/>
      <c r="I4378"/>
    </row>
    <row r="4379" spans="6:9">
      <c r="F4379"/>
      <c r="G4379"/>
      <c r="H4379"/>
      <c r="I4379"/>
    </row>
    <row r="4380" spans="6:9">
      <c r="F4380"/>
      <c r="G4380"/>
      <c r="H4380"/>
      <c r="I4380"/>
    </row>
    <row r="4381" spans="6:9">
      <c r="F4381"/>
      <c r="G4381"/>
      <c r="H4381"/>
      <c r="I4381"/>
    </row>
    <row r="4382" spans="6:9">
      <c r="F4382"/>
      <c r="G4382"/>
      <c r="H4382"/>
      <c r="I4382"/>
    </row>
    <row r="4383" spans="6:9">
      <c r="F4383"/>
      <c r="G4383"/>
      <c r="H4383"/>
      <c r="I4383"/>
    </row>
    <row r="4384" spans="6:9">
      <c r="F4384"/>
      <c r="G4384"/>
      <c r="H4384"/>
      <c r="I4384"/>
    </row>
    <row r="4385" spans="6:9">
      <c r="F4385"/>
      <c r="G4385"/>
      <c r="H4385"/>
      <c r="I4385"/>
    </row>
    <row r="4386" spans="6:9">
      <c r="F4386"/>
      <c r="G4386"/>
      <c r="H4386"/>
      <c r="I4386"/>
    </row>
    <row r="4387" spans="6:9">
      <c r="F4387"/>
      <c r="G4387"/>
      <c r="H4387"/>
      <c r="I4387"/>
    </row>
    <row r="4388" spans="6:9">
      <c r="F4388"/>
      <c r="G4388"/>
      <c r="H4388"/>
      <c r="I4388"/>
    </row>
    <row r="4389" spans="6:9">
      <c r="F4389"/>
      <c r="G4389"/>
      <c r="H4389"/>
      <c r="I4389"/>
    </row>
    <row r="4390" spans="6:9">
      <c r="F4390"/>
      <c r="G4390"/>
      <c r="H4390"/>
      <c r="I4390"/>
    </row>
    <row r="4391" spans="6:9">
      <c r="F4391"/>
      <c r="G4391"/>
      <c r="H4391"/>
      <c r="I4391"/>
    </row>
    <row r="4392" spans="6:9">
      <c r="F4392"/>
      <c r="G4392"/>
      <c r="H4392"/>
      <c r="I4392"/>
    </row>
    <row r="4393" spans="6:9">
      <c r="F4393"/>
      <c r="G4393"/>
      <c r="H4393"/>
      <c r="I4393"/>
    </row>
    <row r="4394" spans="6:9">
      <c r="F4394"/>
      <c r="G4394"/>
      <c r="H4394"/>
      <c r="I4394"/>
    </row>
    <row r="4395" spans="6:9">
      <c r="F4395"/>
      <c r="G4395"/>
      <c r="H4395"/>
      <c r="I4395"/>
    </row>
    <row r="4396" spans="6:9">
      <c r="F4396"/>
      <c r="G4396"/>
      <c r="H4396"/>
      <c r="I4396"/>
    </row>
    <row r="4397" spans="6:9">
      <c r="F4397"/>
      <c r="G4397"/>
      <c r="H4397"/>
      <c r="I4397"/>
    </row>
    <row r="4398" spans="6:9">
      <c r="F4398"/>
      <c r="G4398"/>
      <c r="H4398"/>
      <c r="I4398"/>
    </row>
    <row r="4399" spans="6:9">
      <c r="F4399"/>
      <c r="G4399"/>
      <c r="H4399"/>
      <c r="I4399"/>
    </row>
    <row r="4400" spans="6:9">
      <c r="F4400"/>
      <c r="G4400"/>
      <c r="H4400"/>
      <c r="I4400"/>
    </row>
    <row r="4401" spans="6:9">
      <c r="F4401"/>
      <c r="G4401"/>
      <c r="H4401"/>
      <c r="I4401"/>
    </row>
    <row r="4402" spans="6:9">
      <c r="F4402"/>
      <c r="G4402"/>
      <c r="H4402"/>
      <c r="I4402"/>
    </row>
    <row r="4403" spans="6:9">
      <c r="F4403"/>
      <c r="G4403"/>
      <c r="H4403"/>
      <c r="I4403"/>
    </row>
    <row r="4404" spans="6:9">
      <c r="F4404"/>
      <c r="G4404"/>
      <c r="H4404"/>
      <c r="I4404"/>
    </row>
    <row r="4405" spans="6:9">
      <c r="F4405"/>
      <c r="G4405"/>
      <c r="H4405"/>
      <c r="I4405"/>
    </row>
    <row r="4406" spans="6:9">
      <c r="F4406"/>
      <c r="G4406"/>
      <c r="H4406"/>
      <c r="I4406"/>
    </row>
    <row r="4407" spans="6:9">
      <c r="F4407"/>
      <c r="G4407"/>
      <c r="H4407"/>
      <c r="I4407"/>
    </row>
    <row r="4408" spans="6:9">
      <c r="F4408"/>
      <c r="G4408"/>
      <c r="H4408"/>
      <c r="I4408"/>
    </row>
    <row r="4409" spans="6:9">
      <c r="F4409"/>
      <c r="G4409"/>
      <c r="H4409"/>
      <c r="I4409"/>
    </row>
    <row r="4410" spans="6:9">
      <c r="F4410"/>
      <c r="G4410"/>
      <c r="H4410"/>
      <c r="I4410"/>
    </row>
    <row r="4411" spans="6:9">
      <c r="F4411"/>
      <c r="G4411"/>
      <c r="H4411"/>
      <c r="I4411"/>
    </row>
    <row r="4412" spans="6:9">
      <c r="F4412"/>
      <c r="G4412"/>
      <c r="H4412"/>
      <c r="I4412"/>
    </row>
    <row r="4413" spans="6:9">
      <c r="F4413"/>
      <c r="G4413"/>
      <c r="H4413"/>
      <c r="I4413"/>
    </row>
    <row r="4414" spans="6:9">
      <c r="F4414"/>
      <c r="G4414"/>
      <c r="H4414"/>
      <c r="I4414"/>
    </row>
    <row r="4415" spans="6:9">
      <c r="F4415"/>
      <c r="G4415"/>
      <c r="H4415"/>
      <c r="I4415"/>
    </row>
    <row r="4416" spans="6:9">
      <c r="F4416"/>
      <c r="G4416"/>
      <c r="H4416"/>
      <c r="I4416"/>
    </row>
    <row r="4417" spans="6:9">
      <c r="F4417"/>
      <c r="G4417"/>
      <c r="H4417"/>
      <c r="I4417"/>
    </row>
    <row r="4418" spans="6:9">
      <c r="F4418"/>
      <c r="G4418"/>
      <c r="H4418"/>
      <c r="I4418"/>
    </row>
    <row r="4419" spans="6:9">
      <c r="F4419"/>
      <c r="G4419"/>
      <c r="H4419"/>
      <c r="I4419"/>
    </row>
    <row r="4420" spans="6:9">
      <c r="F4420"/>
      <c r="G4420"/>
      <c r="H4420"/>
      <c r="I4420"/>
    </row>
    <row r="4421" spans="6:9">
      <c r="F4421"/>
      <c r="G4421"/>
      <c r="H4421"/>
      <c r="I4421"/>
    </row>
    <row r="4422" spans="6:9">
      <c r="F4422"/>
      <c r="G4422"/>
      <c r="H4422"/>
      <c r="I4422"/>
    </row>
    <row r="4423" spans="6:9">
      <c r="F4423"/>
      <c r="G4423"/>
      <c r="H4423"/>
      <c r="I4423"/>
    </row>
    <row r="4424" spans="6:9">
      <c r="F4424"/>
      <c r="G4424"/>
      <c r="H4424"/>
      <c r="I4424"/>
    </row>
    <row r="4425" spans="6:9">
      <c r="F4425"/>
      <c r="G4425"/>
      <c r="H4425"/>
      <c r="I4425"/>
    </row>
    <row r="4426" spans="6:9">
      <c r="F4426"/>
      <c r="G4426"/>
      <c r="H4426"/>
      <c r="I4426"/>
    </row>
    <row r="4427" spans="6:9">
      <c r="F4427"/>
      <c r="G4427"/>
      <c r="H4427"/>
      <c r="I4427"/>
    </row>
    <row r="4428" spans="6:9">
      <c r="F4428"/>
      <c r="G4428"/>
      <c r="H4428"/>
      <c r="I4428"/>
    </row>
    <row r="4429" spans="6:9">
      <c r="F4429"/>
      <c r="G4429"/>
      <c r="H4429"/>
      <c r="I4429"/>
    </row>
    <row r="4430" spans="6:9">
      <c r="F4430"/>
      <c r="G4430"/>
      <c r="H4430"/>
      <c r="I4430"/>
    </row>
    <row r="4431" spans="6:9">
      <c r="F4431"/>
      <c r="G4431"/>
      <c r="H4431"/>
      <c r="I4431"/>
    </row>
    <row r="4432" spans="6:9">
      <c r="F4432"/>
      <c r="G4432"/>
      <c r="H4432"/>
      <c r="I4432"/>
    </row>
    <row r="4433" spans="6:9">
      <c r="F4433"/>
      <c r="G4433"/>
      <c r="H4433"/>
      <c r="I4433"/>
    </row>
    <row r="4434" spans="6:9">
      <c r="F4434"/>
      <c r="G4434"/>
      <c r="H4434"/>
      <c r="I4434"/>
    </row>
    <row r="4435" spans="6:9">
      <c r="F4435"/>
      <c r="G4435"/>
      <c r="H4435"/>
      <c r="I4435"/>
    </row>
    <row r="4436" spans="6:9">
      <c r="F4436"/>
      <c r="G4436"/>
      <c r="H4436"/>
      <c r="I4436"/>
    </row>
    <row r="4437" spans="6:9">
      <c r="F4437"/>
      <c r="G4437"/>
      <c r="H4437"/>
      <c r="I4437"/>
    </row>
    <row r="4438" spans="6:9">
      <c r="F4438"/>
      <c r="G4438"/>
      <c r="H4438"/>
      <c r="I4438"/>
    </row>
    <row r="4439" spans="6:9">
      <c r="F4439"/>
      <c r="G4439"/>
      <c r="H4439"/>
      <c r="I4439"/>
    </row>
    <row r="4440" spans="6:9">
      <c r="F4440"/>
      <c r="G4440"/>
      <c r="H4440"/>
      <c r="I4440"/>
    </row>
    <row r="4441" spans="6:9">
      <c r="F4441"/>
      <c r="G4441"/>
      <c r="H4441"/>
      <c r="I4441"/>
    </row>
    <row r="4442" spans="6:9">
      <c r="F4442"/>
      <c r="G4442"/>
      <c r="H4442"/>
      <c r="I4442"/>
    </row>
    <row r="4443" spans="6:9">
      <c r="F4443"/>
      <c r="G4443"/>
      <c r="H4443"/>
      <c r="I4443"/>
    </row>
    <row r="4444" spans="6:9">
      <c r="F4444"/>
      <c r="G4444"/>
      <c r="H4444"/>
      <c r="I4444"/>
    </row>
    <row r="4445" spans="6:9">
      <c r="F4445"/>
      <c r="G4445"/>
      <c r="H4445"/>
      <c r="I4445"/>
    </row>
    <row r="4446" spans="6:9">
      <c r="F4446"/>
      <c r="G4446"/>
      <c r="H4446"/>
      <c r="I4446"/>
    </row>
    <row r="4447" spans="6:9">
      <c r="F4447"/>
      <c r="G4447"/>
      <c r="H4447"/>
      <c r="I4447"/>
    </row>
    <row r="4448" spans="6:9">
      <c r="F4448"/>
      <c r="G4448"/>
      <c r="H4448"/>
      <c r="I4448"/>
    </row>
    <row r="4449" spans="6:9">
      <c r="F4449"/>
      <c r="G4449"/>
      <c r="H4449"/>
      <c r="I4449"/>
    </row>
    <row r="4450" spans="6:9">
      <c r="F4450"/>
      <c r="G4450"/>
      <c r="H4450"/>
      <c r="I4450"/>
    </row>
    <row r="4451" spans="6:9">
      <c r="F4451"/>
      <c r="G4451"/>
      <c r="H4451"/>
      <c r="I4451"/>
    </row>
    <row r="4452" spans="6:9">
      <c r="F4452"/>
      <c r="G4452"/>
      <c r="H4452"/>
      <c r="I4452"/>
    </row>
    <row r="4453" spans="6:9">
      <c r="F4453"/>
      <c r="G4453"/>
      <c r="H4453"/>
      <c r="I4453"/>
    </row>
    <row r="4454" spans="6:9">
      <c r="F4454"/>
      <c r="G4454"/>
      <c r="H4454"/>
      <c r="I4454"/>
    </row>
    <row r="4455" spans="6:9">
      <c r="F4455"/>
      <c r="G4455"/>
      <c r="H4455"/>
      <c r="I4455"/>
    </row>
    <row r="4456" spans="6:9">
      <c r="F4456"/>
      <c r="G4456"/>
      <c r="H4456"/>
      <c r="I4456"/>
    </row>
    <row r="4457" spans="6:9">
      <c r="F4457"/>
      <c r="G4457"/>
      <c r="H4457"/>
      <c r="I4457"/>
    </row>
    <row r="4458" spans="6:9">
      <c r="F4458"/>
      <c r="G4458"/>
      <c r="H4458"/>
      <c r="I4458"/>
    </row>
    <row r="4459" spans="6:9">
      <c r="F4459"/>
      <c r="G4459"/>
      <c r="H4459"/>
      <c r="I4459"/>
    </row>
    <row r="4460" spans="6:9">
      <c r="F4460"/>
      <c r="G4460"/>
      <c r="H4460"/>
      <c r="I4460"/>
    </row>
    <row r="4461" spans="6:9">
      <c r="F4461"/>
      <c r="G4461"/>
      <c r="H4461"/>
      <c r="I4461"/>
    </row>
    <row r="4462" spans="6:9">
      <c r="F4462"/>
      <c r="G4462"/>
      <c r="H4462"/>
      <c r="I4462"/>
    </row>
    <row r="4463" spans="6:9">
      <c r="F4463"/>
      <c r="G4463"/>
      <c r="H4463"/>
      <c r="I4463"/>
    </row>
    <row r="4464" spans="6:9">
      <c r="F4464"/>
      <c r="G4464"/>
      <c r="H4464"/>
      <c r="I4464"/>
    </row>
    <row r="4465" spans="6:9">
      <c r="F4465"/>
      <c r="G4465"/>
      <c r="H4465"/>
      <c r="I4465"/>
    </row>
    <row r="4466" spans="6:9">
      <c r="F4466"/>
      <c r="G4466"/>
      <c r="H4466"/>
      <c r="I4466"/>
    </row>
    <row r="4467" spans="6:9">
      <c r="F4467"/>
      <c r="G4467"/>
      <c r="H4467"/>
      <c r="I4467"/>
    </row>
    <row r="4468" spans="6:9">
      <c r="F4468"/>
      <c r="G4468"/>
      <c r="H4468"/>
      <c r="I4468"/>
    </row>
    <row r="4469" spans="6:9">
      <c r="F4469"/>
      <c r="G4469"/>
      <c r="H4469"/>
      <c r="I4469"/>
    </row>
    <row r="4470" spans="6:9">
      <c r="F4470"/>
      <c r="G4470"/>
      <c r="H4470"/>
      <c r="I4470"/>
    </row>
    <row r="4471" spans="6:9">
      <c r="F4471"/>
      <c r="G4471"/>
      <c r="H4471"/>
      <c r="I4471"/>
    </row>
    <row r="4472" spans="6:9">
      <c r="F4472"/>
      <c r="G4472"/>
      <c r="H4472"/>
      <c r="I4472"/>
    </row>
    <row r="4473" spans="6:9">
      <c r="F4473"/>
      <c r="G4473"/>
      <c r="H4473"/>
      <c r="I4473"/>
    </row>
    <row r="4474" spans="6:9">
      <c r="F4474"/>
      <c r="G4474"/>
      <c r="H4474"/>
      <c r="I4474"/>
    </row>
    <row r="4475" spans="6:9">
      <c r="F4475"/>
      <c r="G4475"/>
      <c r="H4475"/>
      <c r="I4475"/>
    </row>
    <row r="4476" spans="6:9">
      <c r="F4476"/>
      <c r="G4476"/>
      <c r="H4476"/>
      <c r="I4476"/>
    </row>
    <row r="4477" spans="6:9">
      <c r="F4477"/>
      <c r="G4477"/>
      <c r="H4477"/>
      <c r="I4477"/>
    </row>
    <row r="4478" spans="6:9">
      <c r="F4478"/>
      <c r="G4478"/>
      <c r="H4478"/>
      <c r="I4478"/>
    </row>
    <row r="4479" spans="6:9">
      <c r="F4479"/>
      <c r="G4479"/>
      <c r="H4479"/>
      <c r="I4479"/>
    </row>
    <row r="4480" spans="6:9">
      <c r="F4480"/>
      <c r="G4480"/>
      <c r="H4480"/>
      <c r="I4480"/>
    </row>
    <row r="4481" spans="6:9">
      <c r="F4481"/>
      <c r="G4481"/>
      <c r="H4481"/>
      <c r="I4481"/>
    </row>
    <row r="4482" spans="6:9">
      <c r="F4482"/>
      <c r="G4482"/>
      <c r="H4482"/>
      <c r="I4482"/>
    </row>
    <row r="4483" spans="6:9">
      <c r="F4483"/>
      <c r="G4483"/>
      <c r="H4483"/>
      <c r="I4483"/>
    </row>
    <row r="4484" spans="6:9">
      <c r="F4484"/>
      <c r="G4484"/>
      <c r="H4484"/>
      <c r="I4484"/>
    </row>
    <row r="4485" spans="6:9">
      <c r="F4485"/>
      <c r="G4485"/>
      <c r="H4485"/>
      <c r="I4485"/>
    </row>
    <row r="4486" spans="6:9">
      <c r="F4486"/>
      <c r="G4486"/>
      <c r="H4486"/>
      <c r="I4486"/>
    </row>
    <row r="4487" spans="6:9">
      <c r="F4487"/>
      <c r="G4487"/>
      <c r="H4487"/>
      <c r="I4487"/>
    </row>
    <row r="4488" spans="6:9">
      <c r="F4488"/>
      <c r="G4488"/>
      <c r="H4488"/>
      <c r="I4488"/>
    </row>
    <row r="4489" spans="6:9">
      <c r="F4489"/>
      <c r="G4489"/>
      <c r="H4489"/>
      <c r="I4489"/>
    </row>
    <row r="4490" spans="6:9">
      <c r="F4490"/>
      <c r="G4490"/>
      <c r="H4490"/>
      <c r="I4490"/>
    </row>
    <row r="4491" spans="6:9">
      <c r="F4491"/>
      <c r="G4491"/>
      <c r="H4491"/>
      <c r="I4491"/>
    </row>
    <row r="4492" spans="6:9">
      <c r="F4492"/>
      <c r="G4492"/>
      <c r="H4492"/>
      <c r="I4492"/>
    </row>
    <row r="4493" spans="6:9">
      <c r="F4493"/>
      <c r="G4493"/>
      <c r="H4493"/>
      <c r="I4493"/>
    </row>
    <row r="4494" spans="6:9">
      <c r="F4494"/>
      <c r="G4494"/>
      <c r="H4494"/>
      <c r="I4494"/>
    </row>
    <row r="4495" spans="6:9">
      <c r="F4495"/>
      <c r="G4495"/>
      <c r="H4495"/>
      <c r="I4495"/>
    </row>
    <row r="4496" spans="6:9">
      <c r="F4496"/>
      <c r="G4496"/>
      <c r="H4496"/>
      <c r="I4496"/>
    </row>
    <row r="4497" spans="6:9">
      <c r="F4497"/>
      <c r="G4497"/>
      <c r="H4497"/>
      <c r="I4497"/>
    </row>
    <row r="4498" spans="6:9">
      <c r="F4498"/>
      <c r="G4498"/>
      <c r="H4498"/>
      <c r="I4498"/>
    </row>
    <row r="4499" spans="6:9">
      <c r="F4499"/>
      <c r="G4499"/>
      <c r="H4499"/>
      <c r="I4499"/>
    </row>
    <row r="4500" spans="6:9">
      <c r="F4500"/>
      <c r="G4500"/>
      <c r="H4500"/>
      <c r="I4500"/>
    </row>
    <row r="4501" spans="6:9">
      <c r="F4501"/>
      <c r="G4501"/>
      <c r="H4501"/>
      <c r="I4501"/>
    </row>
    <row r="4502" spans="6:9">
      <c r="F4502"/>
      <c r="G4502"/>
      <c r="H4502"/>
      <c r="I4502"/>
    </row>
    <row r="4503" spans="6:9">
      <c r="F4503"/>
      <c r="G4503"/>
      <c r="H4503"/>
      <c r="I4503"/>
    </row>
    <row r="4504" spans="6:9">
      <c r="F4504"/>
      <c r="G4504"/>
      <c r="H4504"/>
      <c r="I4504"/>
    </row>
    <row r="4505" spans="6:9">
      <c r="F4505"/>
      <c r="G4505"/>
      <c r="H4505"/>
      <c r="I4505"/>
    </row>
    <row r="4506" spans="6:9">
      <c r="F4506"/>
      <c r="G4506"/>
      <c r="H4506"/>
      <c r="I4506"/>
    </row>
    <row r="4507" spans="6:9">
      <c r="F4507"/>
      <c r="G4507"/>
      <c r="H4507"/>
      <c r="I4507"/>
    </row>
    <row r="4508" spans="6:9">
      <c r="F4508"/>
      <c r="G4508"/>
      <c r="H4508"/>
      <c r="I4508"/>
    </row>
    <row r="4509" spans="6:9">
      <c r="F4509"/>
      <c r="G4509"/>
      <c r="H4509"/>
      <c r="I4509"/>
    </row>
    <row r="4510" spans="6:9">
      <c r="F4510"/>
      <c r="G4510"/>
      <c r="H4510"/>
      <c r="I4510"/>
    </row>
    <row r="4511" spans="6:9">
      <c r="F4511"/>
      <c r="G4511"/>
      <c r="H4511"/>
      <c r="I4511"/>
    </row>
    <row r="4512" spans="6:9">
      <c r="F4512"/>
      <c r="G4512"/>
      <c r="H4512"/>
      <c r="I4512"/>
    </row>
    <row r="4513" spans="6:9">
      <c r="F4513"/>
      <c r="G4513"/>
      <c r="H4513"/>
      <c r="I4513"/>
    </row>
    <row r="4514" spans="6:9">
      <c r="F4514"/>
      <c r="G4514"/>
      <c r="H4514"/>
      <c r="I4514"/>
    </row>
    <row r="4515" spans="6:9">
      <c r="F4515"/>
      <c r="G4515"/>
      <c r="H4515"/>
      <c r="I4515"/>
    </row>
    <row r="4516" spans="6:9">
      <c r="F4516"/>
      <c r="G4516"/>
      <c r="H4516"/>
      <c r="I4516"/>
    </row>
    <row r="4517" spans="6:9">
      <c r="F4517"/>
      <c r="G4517"/>
      <c r="H4517"/>
      <c r="I4517"/>
    </row>
    <row r="4518" spans="6:9">
      <c r="F4518"/>
      <c r="G4518"/>
      <c r="H4518"/>
      <c r="I4518"/>
    </row>
    <row r="4519" spans="6:9">
      <c r="F4519"/>
      <c r="G4519"/>
      <c r="H4519"/>
      <c r="I4519"/>
    </row>
    <row r="4520" spans="6:9">
      <c r="F4520"/>
      <c r="G4520"/>
      <c r="H4520"/>
      <c r="I4520"/>
    </row>
    <row r="4521" spans="6:9">
      <c r="F4521"/>
      <c r="G4521"/>
      <c r="H4521"/>
      <c r="I4521"/>
    </row>
    <row r="4522" spans="6:9">
      <c r="F4522"/>
      <c r="G4522"/>
      <c r="H4522"/>
      <c r="I4522"/>
    </row>
    <row r="4523" spans="6:9">
      <c r="F4523"/>
      <c r="G4523"/>
      <c r="H4523"/>
      <c r="I4523"/>
    </row>
    <row r="4524" spans="6:9">
      <c r="F4524"/>
      <c r="G4524"/>
      <c r="H4524"/>
      <c r="I4524"/>
    </row>
    <row r="4525" spans="6:9">
      <c r="F4525"/>
      <c r="G4525"/>
      <c r="H4525"/>
      <c r="I4525"/>
    </row>
    <row r="4526" spans="6:9">
      <c r="F4526"/>
      <c r="G4526"/>
      <c r="H4526"/>
      <c r="I4526"/>
    </row>
    <row r="4527" spans="6:9">
      <c r="F4527"/>
      <c r="G4527"/>
      <c r="H4527"/>
      <c r="I4527"/>
    </row>
    <row r="4528" spans="6:9">
      <c r="F4528"/>
      <c r="G4528"/>
      <c r="H4528"/>
      <c r="I4528"/>
    </row>
    <row r="4529" spans="6:9">
      <c r="F4529"/>
      <c r="G4529"/>
      <c r="H4529"/>
      <c r="I4529"/>
    </row>
    <row r="4530" spans="6:9">
      <c r="F4530"/>
      <c r="G4530"/>
      <c r="H4530"/>
      <c r="I4530"/>
    </row>
    <row r="4531" spans="6:9">
      <c r="F4531"/>
      <c r="G4531"/>
      <c r="H4531"/>
      <c r="I4531"/>
    </row>
    <row r="4532" spans="6:9">
      <c r="F4532"/>
      <c r="G4532"/>
      <c r="H4532"/>
      <c r="I4532"/>
    </row>
    <row r="4533" spans="6:9">
      <c r="F4533"/>
      <c r="G4533"/>
      <c r="H4533"/>
      <c r="I4533"/>
    </row>
    <row r="4534" spans="6:9">
      <c r="F4534"/>
      <c r="G4534"/>
      <c r="H4534"/>
      <c r="I4534"/>
    </row>
    <row r="4535" spans="6:9">
      <c r="F4535"/>
      <c r="G4535"/>
      <c r="H4535"/>
      <c r="I4535"/>
    </row>
    <row r="4536" spans="6:9">
      <c r="F4536"/>
      <c r="G4536"/>
      <c r="H4536"/>
      <c r="I4536"/>
    </row>
    <row r="4537" spans="6:9">
      <c r="F4537"/>
      <c r="G4537"/>
      <c r="H4537"/>
      <c r="I4537"/>
    </row>
    <row r="4538" spans="6:9">
      <c r="F4538"/>
      <c r="G4538"/>
      <c r="H4538"/>
      <c r="I4538"/>
    </row>
    <row r="4539" spans="6:9">
      <c r="F4539"/>
      <c r="G4539"/>
      <c r="H4539"/>
      <c r="I4539"/>
    </row>
    <row r="4540" spans="6:9">
      <c r="F4540"/>
      <c r="G4540"/>
      <c r="H4540"/>
      <c r="I4540"/>
    </row>
    <row r="4541" spans="6:9">
      <c r="F4541"/>
      <c r="G4541"/>
      <c r="H4541"/>
      <c r="I4541"/>
    </row>
    <row r="4542" spans="6:9">
      <c r="F4542"/>
      <c r="G4542"/>
      <c r="H4542"/>
      <c r="I4542"/>
    </row>
    <row r="4543" spans="6:9">
      <c r="F4543"/>
      <c r="G4543"/>
      <c r="H4543"/>
      <c r="I4543"/>
    </row>
    <row r="4544" spans="6:9">
      <c r="F4544"/>
      <c r="G4544"/>
      <c r="H4544"/>
      <c r="I4544"/>
    </row>
    <row r="4545" spans="6:9">
      <c r="F4545"/>
      <c r="G4545"/>
      <c r="H4545"/>
      <c r="I4545"/>
    </row>
    <row r="4546" spans="6:9">
      <c r="F4546"/>
      <c r="G4546"/>
      <c r="H4546"/>
      <c r="I4546"/>
    </row>
    <row r="4547" spans="6:9">
      <c r="F4547"/>
      <c r="G4547"/>
      <c r="H4547"/>
      <c r="I4547"/>
    </row>
    <row r="4548" spans="6:9">
      <c r="F4548"/>
      <c r="G4548"/>
      <c r="H4548"/>
      <c r="I4548"/>
    </row>
    <row r="4549" spans="6:9">
      <c r="F4549"/>
      <c r="G4549"/>
      <c r="H4549"/>
      <c r="I4549"/>
    </row>
    <row r="4550" spans="6:9">
      <c r="F4550"/>
      <c r="G4550"/>
      <c r="H4550"/>
      <c r="I4550"/>
    </row>
    <row r="4551" spans="6:9">
      <c r="F4551"/>
      <c r="G4551"/>
      <c r="H4551"/>
      <c r="I4551"/>
    </row>
    <row r="4552" spans="6:9">
      <c r="F4552"/>
      <c r="G4552"/>
      <c r="H4552"/>
      <c r="I4552"/>
    </row>
    <row r="4553" spans="6:9">
      <c r="F4553"/>
      <c r="G4553"/>
      <c r="H4553"/>
      <c r="I4553"/>
    </row>
    <row r="4554" spans="6:9">
      <c r="F4554"/>
      <c r="G4554"/>
      <c r="H4554"/>
      <c r="I4554"/>
    </row>
    <row r="4555" spans="6:9">
      <c r="F4555"/>
      <c r="G4555"/>
      <c r="H4555"/>
      <c r="I4555"/>
    </row>
    <row r="4556" spans="6:9">
      <c r="F4556"/>
      <c r="G4556"/>
      <c r="H4556"/>
      <c r="I4556"/>
    </row>
    <row r="4557" spans="6:9">
      <c r="F4557"/>
      <c r="G4557"/>
      <c r="H4557"/>
      <c r="I4557"/>
    </row>
    <row r="4558" spans="6:9">
      <c r="F4558"/>
      <c r="G4558"/>
      <c r="H4558"/>
      <c r="I4558"/>
    </row>
    <row r="4559" spans="6:9">
      <c r="F4559"/>
      <c r="G4559"/>
      <c r="H4559"/>
      <c r="I4559"/>
    </row>
    <row r="4560" spans="6:9">
      <c r="F4560"/>
      <c r="G4560"/>
      <c r="H4560"/>
      <c r="I4560"/>
    </row>
    <row r="4561" spans="6:9">
      <c r="F4561"/>
      <c r="G4561"/>
      <c r="H4561"/>
      <c r="I4561"/>
    </row>
    <row r="4562" spans="6:9">
      <c r="F4562"/>
      <c r="G4562"/>
      <c r="H4562"/>
      <c r="I4562"/>
    </row>
    <row r="4563" spans="6:9">
      <c r="F4563"/>
      <c r="G4563"/>
      <c r="H4563"/>
      <c r="I4563"/>
    </row>
    <row r="4564" spans="6:9">
      <c r="F4564"/>
      <c r="G4564"/>
      <c r="H4564"/>
      <c r="I4564"/>
    </row>
    <row r="4565" spans="6:9">
      <c r="F4565"/>
      <c r="G4565"/>
      <c r="H4565"/>
      <c r="I4565"/>
    </row>
    <row r="4566" spans="6:9">
      <c r="F4566"/>
      <c r="G4566"/>
      <c r="H4566"/>
      <c r="I4566"/>
    </row>
    <row r="4567" spans="6:9">
      <c r="F4567"/>
      <c r="G4567"/>
      <c r="H4567"/>
      <c r="I4567"/>
    </row>
    <row r="4568" spans="6:9">
      <c r="F4568"/>
      <c r="G4568"/>
      <c r="H4568"/>
      <c r="I4568"/>
    </row>
    <row r="4569" spans="6:9">
      <c r="F4569"/>
      <c r="G4569"/>
      <c r="H4569"/>
      <c r="I4569"/>
    </row>
    <row r="4570" spans="6:9">
      <c r="F4570"/>
      <c r="G4570"/>
      <c r="H4570"/>
      <c r="I4570"/>
    </row>
    <row r="4571" spans="6:9">
      <c r="F4571"/>
      <c r="G4571"/>
      <c r="H4571"/>
      <c r="I4571"/>
    </row>
    <row r="4572" spans="6:9">
      <c r="F4572"/>
      <c r="G4572"/>
      <c r="H4572"/>
      <c r="I4572"/>
    </row>
    <row r="4573" spans="6:9">
      <c r="F4573"/>
      <c r="G4573"/>
      <c r="H4573"/>
      <c r="I4573"/>
    </row>
    <row r="4574" spans="6:9">
      <c r="F4574"/>
      <c r="G4574"/>
      <c r="H4574"/>
      <c r="I4574"/>
    </row>
    <row r="4575" spans="6:9">
      <c r="F4575"/>
      <c r="G4575"/>
      <c r="H4575"/>
      <c r="I4575"/>
    </row>
    <row r="4576" spans="6:9">
      <c r="F4576"/>
      <c r="G4576"/>
      <c r="H4576"/>
      <c r="I4576"/>
    </row>
    <row r="4577" spans="6:9">
      <c r="F4577"/>
      <c r="G4577"/>
      <c r="H4577"/>
      <c r="I4577"/>
    </row>
    <row r="4578" spans="6:9">
      <c r="F4578"/>
      <c r="G4578"/>
      <c r="H4578"/>
      <c r="I4578"/>
    </row>
    <row r="4579" spans="6:9">
      <c r="F4579"/>
      <c r="G4579"/>
      <c r="H4579"/>
      <c r="I4579"/>
    </row>
    <row r="4580" spans="6:9">
      <c r="F4580"/>
      <c r="G4580"/>
      <c r="H4580"/>
      <c r="I4580"/>
    </row>
    <row r="4581" spans="6:9">
      <c r="F4581"/>
      <c r="G4581"/>
      <c r="H4581"/>
      <c r="I4581"/>
    </row>
    <row r="4582" spans="6:9">
      <c r="F4582"/>
      <c r="G4582"/>
      <c r="H4582"/>
      <c r="I4582"/>
    </row>
    <row r="4583" spans="6:9">
      <c r="F4583"/>
      <c r="G4583"/>
      <c r="H4583"/>
      <c r="I4583"/>
    </row>
    <row r="4584" spans="6:9">
      <c r="F4584"/>
      <c r="G4584"/>
      <c r="H4584"/>
      <c r="I4584"/>
    </row>
    <row r="4585" spans="6:9">
      <c r="F4585"/>
      <c r="G4585"/>
      <c r="H4585"/>
      <c r="I4585"/>
    </row>
    <row r="4586" spans="6:9">
      <c r="F4586"/>
      <c r="G4586"/>
      <c r="H4586"/>
      <c r="I4586"/>
    </row>
    <row r="4587" spans="6:9">
      <c r="F4587"/>
      <c r="G4587"/>
      <c r="H4587"/>
      <c r="I4587"/>
    </row>
    <row r="4588" spans="6:9">
      <c r="F4588"/>
      <c r="G4588"/>
      <c r="H4588"/>
      <c r="I4588"/>
    </row>
    <row r="4589" spans="6:9">
      <c r="F4589"/>
      <c r="G4589"/>
      <c r="H4589"/>
      <c r="I4589"/>
    </row>
    <row r="4590" spans="6:9">
      <c r="F4590"/>
      <c r="G4590"/>
      <c r="H4590"/>
      <c r="I4590"/>
    </row>
    <row r="4591" spans="6:9">
      <c r="F4591"/>
      <c r="G4591"/>
      <c r="H4591"/>
      <c r="I4591"/>
    </row>
    <row r="4592" spans="6:9">
      <c r="F4592"/>
      <c r="G4592"/>
      <c r="H4592"/>
      <c r="I4592"/>
    </row>
    <row r="4593" spans="6:9">
      <c r="F4593"/>
      <c r="G4593"/>
      <c r="H4593"/>
      <c r="I4593"/>
    </row>
    <row r="4594" spans="6:9">
      <c r="F4594"/>
      <c r="G4594"/>
      <c r="H4594"/>
      <c r="I4594"/>
    </row>
    <row r="4595" spans="6:9">
      <c r="F4595"/>
      <c r="G4595"/>
      <c r="H4595"/>
      <c r="I4595"/>
    </row>
    <row r="4596" spans="6:9">
      <c r="F4596"/>
      <c r="G4596"/>
      <c r="H4596"/>
      <c r="I4596"/>
    </row>
    <row r="4597" spans="6:9">
      <c r="F4597"/>
      <c r="G4597"/>
      <c r="H4597"/>
      <c r="I4597"/>
    </row>
    <row r="4598" spans="6:9">
      <c r="F4598"/>
      <c r="G4598"/>
      <c r="H4598"/>
      <c r="I4598"/>
    </row>
    <row r="4599" spans="6:9">
      <c r="F4599"/>
      <c r="G4599"/>
      <c r="H4599"/>
      <c r="I4599"/>
    </row>
    <row r="4600" spans="6:9">
      <c r="F4600"/>
      <c r="G4600"/>
      <c r="H4600"/>
      <c r="I4600"/>
    </row>
    <row r="4601" spans="6:9">
      <c r="F4601"/>
      <c r="G4601"/>
      <c r="H4601"/>
      <c r="I4601"/>
    </row>
    <row r="4602" spans="6:9">
      <c r="F4602"/>
      <c r="G4602"/>
      <c r="H4602"/>
      <c r="I4602"/>
    </row>
    <row r="4603" spans="6:9">
      <c r="F4603"/>
      <c r="G4603"/>
      <c r="H4603"/>
      <c r="I4603"/>
    </row>
    <row r="4604" spans="6:9">
      <c r="F4604"/>
      <c r="G4604"/>
      <c r="H4604"/>
      <c r="I4604"/>
    </row>
    <row r="4605" spans="6:9">
      <c r="F4605"/>
      <c r="G4605"/>
      <c r="H4605"/>
      <c r="I4605"/>
    </row>
    <row r="4606" spans="6:9">
      <c r="F4606"/>
      <c r="G4606"/>
      <c r="H4606"/>
      <c r="I4606"/>
    </row>
    <row r="4607" spans="6:9">
      <c r="F4607"/>
      <c r="G4607"/>
      <c r="H4607"/>
      <c r="I4607"/>
    </row>
    <row r="4608" spans="6:9">
      <c r="F4608"/>
      <c r="G4608"/>
      <c r="H4608"/>
      <c r="I4608"/>
    </row>
    <row r="4609" spans="6:9">
      <c r="F4609"/>
      <c r="G4609"/>
      <c r="H4609"/>
      <c r="I4609"/>
    </row>
    <row r="4610" spans="6:9">
      <c r="F4610"/>
      <c r="G4610"/>
      <c r="H4610"/>
      <c r="I4610"/>
    </row>
    <row r="4611" spans="6:9">
      <c r="F4611"/>
      <c r="G4611"/>
      <c r="H4611"/>
      <c r="I4611"/>
    </row>
    <row r="4612" spans="6:9">
      <c r="F4612"/>
      <c r="G4612"/>
      <c r="H4612"/>
      <c r="I4612"/>
    </row>
    <row r="4613" spans="6:9">
      <c r="F4613"/>
      <c r="G4613"/>
      <c r="H4613"/>
      <c r="I4613"/>
    </row>
    <row r="4614" spans="6:9">
      <c r="F4614"/>
      <c r="G4614"/>
      <c r="H4614"/>
      <c r="I4614"/>
    </row>
    <row r="4615" spans="6:9">
      <c r="F4615"/>
      <c r="G4615"/>
      <c r="H4615"/>
      <c r="I4615"/>
    </row>
    <row r="4616" spans="6:9">
      <c r="F4616"/>
      <c r="G4616"/>
      <c r="H4616"/>
      <c r="I4616"/>
    </row>
    <row r="4617" spans="6:9">
      <c r="F4617"/>
      <c r="G4617"/>
      <c r="H4617"/>
      <c r="I4617"/>
    </row>
    <row r="4618" spans="6:9">
      <c r="F4618"/>
      <c r="G4618"/>
      <c r="H4618"/>
      <c r="I4618"/>
    </row>
    <row r="4619" spans="6:9">
      <c r="F4619"/>
      <c r="G4619"/>
      <c r="H4619"/>
      <c r="I4619"/>
    </row>
    <row r="4620" spans="6:9">
      <c r="F4620"/>
      <c r="G4620"/>
      <c r="H4620"/>
      <c r="I4620"/>
    </row>
    <row r="4621" spans="6:9">
      <c r="F4621"/>
      <c r="G4621"/>
      <c r="H4621"/>
      <c r="I4621"/>
    </row>
    <row r="4622" spans="6:9">
      <c r="F4622"/>
      <c r="G4622"/>
      <c r="H4622"/>
      <c r="I4622"/>
    </row>
    <row r="4623" spans="6:9">
      <c r="F4623"/>
      <c r="G4623"/>
      <c r="H4623"/>
      <c r="I4623"/>
    </row>
    <row r="4624" spans="6:9">
      <c r="F4624"/>
      <c r="G4624"/>
      <c r="H4624"/>
      <c r="I4624"/>
    </row>
    <row r="4625" spans="6:9">
      <c r="F4625"/>
      <c r="G4625"/>
      <c r="H4625"/>
      <c r="I4625"/>
    </row>
    <row r="4626" spans="6:9">
      <c r="F4626"/>
      <c r="G4626"/>
      <c r="H4626"/>
      <c r="I4626"/>
    </row>
    <row r="4627" spans="6:9">
      <c r="F4627"/>
      <c r="G4627"/>
      <c r="H4627"/>
      <c r="I4627"/>
    </row>
    <row r="4628" spans="6:9">
      <c r="F4628"/>
      <c r="G4628"/>
      <c r="H4628"/>
      <c r="I4628"/>
    </row>
    <row r="4629" spans="6:9">
      <c r="F4629"/>
      <c r="G4629"/>
      <c r="H4629"/>
      <c r="I4629"/>
    </row>
    <row r="4630" spans="6:9">
      <c r="F4630"/>
      <c r="G4630"/>
      <c r="H4630"/>
      <c r="I4630"/>
    </row>
    <row r="4631" spans="6:9">
      <c r="F4631"/>
      <c r="G4631"/>
      <c r="H4631"/>
      <c r="I4631"/>
    </row>
    <row r="4632" spans="6:9">
      <c r="F4632"/>
      <c r="G4632"/>
      <c r="H4632"/>
      <c r="I4632"/>
    </row>
    <row r="4633" spans="6:9">
      <c r="F4633"/>
      <c r="G4633"/>
      <c r="H4633"/>
      <c r="I4633"/>
    </row>
    <row r="4634" spans="6:9">
      <c r="F4634"/>
      <c r="G4634"/>
      <c r="H4634"/>
      <c r="I4634"/>
    </row>
    <row r="4635" spans="6:9">
      <c r="F4635"/>
      <c r="G4635"/>
      <c r="H4635"/>
      <c r="I4635"/>
    </row>
    <row r="4636" spans="6:9">
      <c r="F4636"/>
      <c r="G4636"/>
      <c r="H4636"/>
      <c r="I4636"/>
    </row>
    <row r="4637" spans="6:9">
      <c r="F4637"/>
      <c r="G4637"/>
      <c r="H4637"/>
      <c r="I4637"/>
    </row>
    <row r="4638" spans="6:9">
      <c r="F4638"/>
      <c r="G4638"/>
      <c r="H4638"/>
      <c r="I4638"/>
    </row>
    <row r="4639" spans="6:9">
      <c r="F4639"/>
      <c r="G4639"/>
      <c r="H4639"/>
      <c r="I4639"/>
    </row>
    <row r="4640" spans="6:9">
      <c r="F4640"/>
      <c r="G4640"/>
      <c r="H4640"/>
      <c r="I4640"/>
    </row>
    <row r="4641" spans="6:9">
      <c r="F4641"/>
      <c r="G4641"/>
      <c r="H4641"/>
      <c r="I4641"/>
    </row>
    <row r="4642" spans="6:9">
      <c r="F4642"/>
      <c r="G4642"/>
      <c r="H4642"/>
      <c r="I4642"/>
    </row>
    <row r="4643" spans="6:9">
      <c r="F4643"/>
      <c r="G4643"/>
      <c r="H4643"/>
      <c r="I4643"/>
    </row>
    <row r="4644" spans="6:9">
      <c r="F4644"/>
      <c r="G4644"/>
      <c r="H4644"/>
      <c r="I4644"/>
    </row>
    <row r="4645" spans="6:9">
      <c r="F4645"/>
      <c r="G4645"/>
      <c r="H4645"/>
      <c r="I4645"/>
    </row>
    <row r="4646" spans="6:9">
      <c r="F4646"/>
      <c r="G4646"/>
      <c r="H4646"/>
      <c r="I4646"/>
    </row>
    <row r="4647" spans="6:9">
      <c r="F4647"/>
      <c r="G4647"/>
      <c r="H4647"/>
      <c r="I4647"/>
    </row>
    <row r="4648" spans="6:9">
      <c r="F4648"/>
      <c r="G4648"/>
      <c r="H4648"/>
      <c r="I4648"/>
    </row>
    <row r="4649" spans="6:9">
      <c r="F4649"/>
      <c r="G4649"/>
      <c r="H4649"/>
      <c r="I4649"/>
    </row>
    <row r="4650" spans="6:9">
      <c r="F4650"/>
      <c r="G4650"/>
      <c r="H4650"/>
      <c r="I4650"/>
    </row>
    <row r="4651" spans="6:9">
      <c r="F4651"/>
      <c r="G4651"/>
      <c r="H4651"/>
      <c r="I4651"/>
    </row>
    <row r="4652" spans="6:9">
      <c r="F4652"/>
      <c r="G4652"/>
      <c r="H4652"/>
      <c r="I4652"/>
    </row>
    <row r="4653" spans="6:9">
      <c r="F4653"/>
      <c r="G4653"/>
      <c r="H4653"/>
      <c r="I4653"/>
    </row>
    <row r="4654" spans="6:9">
      <c r="F4654"/>
      <c r="G4654"/>
      <c r="H4654"/>
      <c r="I4654"/>
    </row>
    <row r="4655" spans="6:9">
      <c r="F4655"/>
      <c r="G4655"/>
      <c r="H4655"/>
      <c r="I4655"/>
    </row>
    <row r="4656" spans="6:9">
      <c r="F4656"/>
      <c r="G4656"/>
      <c r="H4656"/>
      <c r="I4656"/>
    </row>
    <row r="4657" spans="6:9">
      <c r="F4657"/>
      <c r="G4657"/>
      <c r="H4657"/>
      <c r="I4657"/>
    </row>
    <row r="4658" spans="6:9">
      <c r="F4658"/>
      <c r="G4658"/>
      <c r="H4658"/>
      <c r="I4658"/>
    </row>
    <row r="4659" spans="6:9">
      <c r="F4659"/>
      <c r="G4659"/>
      <c r="H4659"/>
      <c r="I4659"/>
    </row>
    <row r="4660" spans="6:9">
      <c r="F4660"/>
      <c r="G4660"/>
      <c r="H4660"/>
      <c r="I4660"/>
    </row>
    <row r="4661" spans="6:9">
      <c r="F4661"/>
      <c r="G4661"/>
      <c r="H4661"/>
      <c r="I4661"/>
    </row>
    <row r="4662" spans="6:9">
      <c r="F4662"/>
      <c r="G4662"/>
      <c r="H4662"/>
      <c r="I4662"/>
    </row>
    <row r="4663" spans="6:9">
      <c r="F4663"/>
      <c r="G4663"/>
      <c r="H4663"/>
      <c r="I4663"/>
    </row>
    <row r="4664" spans="6:9">
      <c r="F4664"/>
      <c r="G4664"/>
      <c r="H4664"/>
      <c r="I4664"/>
    </row>
    <row r="4665" spans="6:9">
      <c r="F4665"/>
      <c r="G4665"/>
      <c r="H4665"/>
      <c r="I4665"/>
    </row>
    <row r="4666" spans="6:9">
      <c r="F4666"/>
      <c r="G4666"/>
      <c r="H4666"/>
      <c r="I4666"/>
    </row>
    <row r="4667" spans="6:9">
      <c r="F4667"/>
      <c r="G4667"/>
      <c r="H4667"/>
      <c r="I4667"/>
    </row>
    <row r="4668" spans="6:9">
      <c r="F4668"/>
      <c r="G4668"/>
      <c r="H4668"/>
      <c r="I4668"/>
    </row>
    <row r="4669" spans="6:9">
      <c r="F4669"/>
      <c r="G4669"/>
      <c r="H4669"/>
      <c r="I4669"/>
    </row>
    <row r="4670" spans="6:9">
      <c r="F4670"/>
      <c r="G4670"/>
      <c r="H4670"/>
      <c r="I4670"/>
    </row>
    <row r="4671" spans="6:9">
      <c r="F4671"/>
      <c r="G4671"/>
      <c r="H4671"/>
      <c r="I4671"/>
    </row>
    <row r="4672" spans="6:9">
      <c r="F4672"/>
      <c r="G4672"/>
      <c r="H4672"/>
      <c r="I4672"/>
    </row>
    <row r="4673" spans="6:9">
      <c r="F4673"/>
      <c r="G4673"/>
      <c r="H4673"/>
      <c r="I4673"/>
    </row>
    <row r="4674" spans="6:9">
      <c r="F4674"/>
      <c r="G4674"/>
      <c r="H4674"/>
      <c r="I4674"/>
    </row>
    <row r="4675" spans="6:9">
      <c r="F4675"/>
      <c r="G4675"/>
      <c r="H4675"/>
      <c r="I4675"/>
    </row>
    <row r="4676" spans="6:9">
      <c r="F4676"/>
      <c r="G4676"/>
      <c r="H4676"/>
      <c r="I4676"/>
    </row>
    <row r="4677" spans="6:9">
      <c r="F4677"/>
      <c r="G4677"/>
      <c r="H4677"/>
      <c r="I4677"/>
    </row>
    <row r="4678" spans="6:9">
      <c r="F4678"/>
      <c r="G4678"/>
      <c r="H4678"/>
      <c r="I4678"/>
    </row>
    <row r="4679" spans="6:9">
      <c r="F4679"/>
      <c r="G4679"/>
      <c r="H4679"/>
      <c r="I4679"/>
    </row>
    <row r="4680" spans="6:9">
      <c r="F4680"/>
      <c r="G4680"/>
      <c r="H4680"/>
      <c r="I4680"/>
    </row>
    <row r="4681" spans="6:9">
      <c r="F4681"/>
      <c r="G4681"/>
      <c r="H4681"/>
      <c r="I4681"/>
    </row>
    <row r="4682" spans="6:9">
      <c r="F4682"/>
      <c r="G4682"/>
      <c r="H4682"/>
      <c r="I4682"/>
    </row>
    <row r="4683" spans="6:9">
      <c r="F4683"/>
      <c r="G4683"/>
      <c r="H4683"/>
      <c r="I4683"/>
    </row>
    <row r="4684" spans="6:9">
      <c r="F4684"/>
      <c r="G4684"/>
      <c r="H4684"/>
      <c r="I4684"/>
    </row>
    <row r="4685" spans="6:9">
      <c r="F4685"/>
      <c r="G4685"/>
      <c r="H4685"/>
      <c r="I4685"/>
    </row>
    <row r="4686" spans="6:9">
      <c r="F4686"/>
      <c r="G4686"/>
      <c r="H4686"/>
      <c r="I4686"/>
    </row>
    <row r="4687" spans="6:9">
      <c r="F4687"/>
      <c r="G4687"/>
      <c r="H4687"/>
      <c r="I4687"/>
    </row>
    <row r="4688" spans="6:9">
      <c r="F4688"/>
      <c r="G4688"/>
      <c r="H4688"/>
      <c r="I4688"/>
    </row>
    <row r="4689" spans="6:9">
      <c r="F4689"/>
      <c r="G4689"/>
      <c r="H4689"/>
      <c r="I4689"/>
    </row>
    <row r="4690" spans="6:9">
      <c r="F4690"/>
      <c r="G4690"/>
      <c r="H4690"/>
      <c r="I4690"/>
    </row>
    <row r="4691" spans="6:9">
      <c r="F4691"/>
      <c r="G4691"/>
      <c r="H4691"/>
      <c r="I4691"/>
    </row>
    <row r="4692" spans="6:9">
      <c r="F4692"/>
      <c r="G4692"/>
      <c r="H4692"/>
      <c r="I4692"/>
    </row>
    <row r="4693" spans="6:9">
      <c r="F4693"/>
      <c r="G4693"/>
      <c r="H4693"/>
      <c r="I4693"/>
    </row>
    <row r="4694" spans="6:9">
      <c r="F4694"/>
      <c r="G4694"/>
      <c r="H4694"/>
      <c r="I4694"/>
    </row>
    <row r="4695" spans="6:9">
      <c r="F4695"/>
      <c r="G4695"/>
      <c r="H4695"/>
      <c r="I4695"/>
    </row>
    <row r="4696" spans="6:9">
      <c r="F4696"/>
      <c r="G4696"/>
      <c r="H4696"/>
      <c r="I4696"/>
    </row>
    <row r="4697" spans="6:9">
      <c r="F4697"/>
      <c r="G4697"/>
      <c r="H4697"/>
      <c r="I4697"/>
    </row>
    <row r="4698" spans="6:9">
      <c r="F4698"/>
      <c r="G4698"/>
      <c r="H4698"/>
      <c r="I4698"/>
    </row>
    <row r="4699" spans="6:9">
      <c r="F4699"/>
      <c r="G4699"/>
      <c r="H4699"/>
      <c r="I4699"/>
    </row>
    <row r="4700" spans="6:9">
      <c r="F4700"/>
      <c r="G4700"/>
      <c r="H4700"/>
      <c r="I4700"/>
    </row>
    <row r="4701" spans="6:9">
      <c r="F4701"/>
      <c r="G4701"/>
      <c r="H4701"/>
      <c r="I4701"/>
    </row>
    <row r="4702" spans="6:9">
      <c r="F4702"/>
      <c r="G4702"/>
      <c r="H4702"/>
      <c r="I4702"/>
    </row>
    <row r="4703" spans="6:9">
      <c r="F4703"/>
      <c r="G4703"/>
      <c r="H4703"/>
      <c r="I4703"/>
    </row>
    <row r="4704" spans="6:9">
      <c r="F4704"/>
      <c r="G4704"/>
      <c r="H4704"/>
      <c r="I4704"/>
    </row>
    <row r="4705" spans="6:9">
      <c r="F4705"/>
      <c r="G4705"/>
      <c r="H4705"/>
      <c r="I4705"/>
    </row>
    <row r="4706" spans="6:9">
      <c r="F4706"/>
      <c r="G4706"/>
      <c r="H4706"/>
      <c r="I4706"/>
    </row>
    <row r="4707" spans="6:9">
      <c r="F4707"/>
      <c r="G4707"/>
      <c r="H4707"/>
      <c r="I4707"/>
    </row>
    <row r="4708" spans="6:9">
      <c r="F4708"/>
      <c r="G4708"/>
      <c r="H4708"/>
      <c r="I4708"/>
    </row>
    <row r="4709" spans="6:9">
      <c r="F4709"/>
      <c r="G4709"/>
      <c r="H4709"/>
      <c r="I4709"/>
    </row>
    <row r="4710" spans="6:9">
      <c r="F4710"/>
      <c r="G4710"/>
      <c r="H4710"/>
      <c r="I4710"/>
    </row>
    <row r="4711" spans="6:9">
      <c r="F4711"/>
      <c r="G4711"/>
      <c r="H4711"/>
      <c r="I4711"/>
    </row>
    <row r="4712" spans="6:9">
      <c r="F4712"/>
      <c r="G4712"/>
      <c r="H4712"/>
      <c r="I4712"/>
    </row>
    <row r="4713" spans="6:9">
      <c r="F4713"/>
      <c r="G4713"/>
      <c r="H4713"/>
      <c r="I4713"/>
    </row>
    <row r="4714" spans="6:9">
      <c r="F4714"/>
      <c r="G4714"/>
      <c r="H4714"/>
      <c r="I4714"/>
    </row>
    <row r="4715" spans="6:9">
      <c r="F4715"/>
      <c r="G4715"/>
      <c r="H4715"/>
      <c r="I4715"/>
    </row>
    <row r="4716" spans="6:9">
      <c r="F4716"/>
      <c r="G4716"/>
      <c r="H4716"/>
      <c r="I4716"/>
    </row>
    <row r="4717" spans="6:9">
      <c r="F4717"/>
      <c r="G4717"/>
      <c r="H4717"/>
      <c r="I4717"/>
    </row>
    <row r="4718" spans="6:9">
      <c r="F4718"/>
      <c r="G4718"/>
      <c r="H4718"/>
      <c r="I4718"/>
    </row>
    <row r="4719" spans="6:9">
      <c r="F4719"/>
      <c r="G4719"/>
      <c r="H4719"/>
      <c r="I4719"/>
    </row>
    <row r="4720" spans="6:9">
      <c r="F4720"/>
      <c r="G4720"/>
      <c r="H4720"/>
      <c r="I4720"/>
    </row>
    <row r="4721" spans="6:9">
      <c r="F4721"/>
      <c r="G4721"/>
      <c r="H4721"/>
      <c r="I4721"/>
    </row>
    <row r="4722" spans="6:9">
      <c r="F4722"/>
      <c r="G4722"/>
      <c r="H4722"/>
      <c r="I4722"/>
    </row>
    <row r="4723" spans="6:9">
      <c r="F4723"/>
      <c r="G4723"/>
      <c r="H4723"/>
      <c r="I4723"/>
    </row>
    <row r="4724" spans="6:9">
      <c r="F4724"/>
      <c r="G4724"/>
      <c r="H4724"/>
      <c r="I4724"/>
    </row>
    <row r="4725" spans="6:9">
      <c r="F4725"/>
      <c r="G4725"/>
      <c r="H4725"/>
      <c r="I4725"/>
    </row>
    <row r="4726" spans="6:9">
      <c r="F4726"/>
      <c r="G4726"/>
      <c r="H4726"/>
      <c r="I4726"/>
    </row>
    <row r="4727" spans="6:9">
      <c r="F4727"/>
      <c r="G4727"/>
      <c r="H4727"/>
      <c r="I4727"/>
    </row>
    <row r="4728" spans="6:9">
      <c r="F4728"/>
      <c r="G4728"/>
      <c r="H4728"/>
      <c r="I4728"/>
    </row>
    <row r="4729" spans="6:9">
      <c r="F4729"/>
      <c r="G4729"/>
      <c r="H4729"/>
      <c r="I4729"/>
    </row>
    <row r="4730" spans="6:9">
      <c r="F4730"/>
      <c r="G4730"/>
      <c r="H4730"/>
      <c r="I4730"/>
    </row>
    <row r="4731" spans="6:9">
      <c r="F4731"/>
      <c r="G4731"/>
      <c r="H4731"/>
      <c r="I4731"/>
    </row>
    <row r="4732" spans="6:9">
      <c r="F4732"/>
      <c r="G4732"/>
      <c r="H4732"/>
      <c r="I4732"/>
    </row>
    <row r="4733" spans="6:9">
      <c r="F4733"/>
      <c r="G4733"/>
      <c r="H4733"/>
      <c r="I4733"/>
    </row>
    <row r="4734" spans="6:9">
      <c r="F4734"/>
      <c r="G4734"/>
      <c r="H4734"/>
      <c r="I4734"/>
    </row>
    <row r="4735" spans="6:9">
      <c r="F4735"/>
      <c r="G4735"/>
      <c r="H4735"/>
      <c r="I4735"/>
    </row>
    <row r="4736" spans="6:9">
      <c r="F4736"/>
      <c r="G4736"/>
      <c r="H4736"/>
      <c r="I4736"/>
    </row>
    <row r="4737" spans="6:9">
      <c r="F4737"/>
      <c r="G4737"/>
      <c r="H4737"/>
      <c r="I4737"/>
    </row>
    <row r="4738" spans="6:9">
      <c r="F4738"/>
      <c r="G4738"/>
      <c r="H4738"/>
      <c r="I4738"/>
    </row>
    <row r="4739" spans="6:9">
      <c r="F4739"/>
      <c r="G4739"/>
      <c r="H4739"/>
      <c r="I4739"/>
    </row>
    <row r="4740" spans="6:9">
      <c r="F4740"/>
      <c r="G4740"/>
      <c r="H4740"/>
      <c r="I4740"/>
    </row>
    <row r="4741" spans="6:9">
      <c r="F4741"/>
      <c r="G4741"/>
      <c r="H4741"/>
      <c r="I4741"/>
    </row>
    <row r="4742" spans="6:9">
      <c r="F4742"/>
      <c r="G4742"/>
      <c r="H4742"/>
      <c r="I4742"/>
    </row>
    <row r="4743" spans="6:9">
      <c r="F4743"/>
      <c r="G4743"/>
      <c r="H4743"/>
      <c r="I4743"/>
    </row>
    <row r="4744" spans="6:9">
      <c r="F4744"/>
      <c r="G4744"/>
      <c r="H4744"/>
      <c r="I4744"/>
    </row>
    <row r="4745" spans="6:9">
      <c r="F4745"/>
      <c r="G4745"/>
      <c r="H4745"/>
      <c r="I4745"/>
    </row>
    <row r="4746" spans="6:9">
      <c r="F4746"/>
      <c r="G4746"/>
      <c r="H4746"/>
      <c r="I4746"/>
    </row>
    <row r="4747" spans="6:9">
      <c r="F4747"/>
      <c r="G4747"/>
      <c r="H4747"/>
      <c r="I4747"/>
    </row>
    <row r="4748" spans="6:9">
      <c r="F4748"/>
      <c r="G4748"/>
      <c r="H4748"/>
      <c r="I4748"/>
    </row>
    <row r="4749" spans="6:9">
      <c r="F4749"/>
      <c r="G4749"/>
      <c r="H4749"/>
      <c r="I4749"/>
    </row>
    <row r="4750" spans="6:9">
      <c r="F4750"/>
      <c r="G4750"/>
      <c r="H4750"/>
      <c r="I4750"/>
    </row>
    <row r="4751" spans="6:9">
      <c r="F4751"/>
      <c r="G4751"/>
      <c r="H4751"/>
      <c r="I4751"/>
    </row>
    <row r="4752" spans="6:9">
      <c r="F4752"/>
      <c r="G4752"/>
      <c r="H4752"/>
      <c r="I4752"/>
    </row>
    <row r="4753" spans="6:9">
      <c r="F4753"/>
      <c r="G4753"/>
      <c r="H4753"/>
      <c r="I4753"/>
    </row>
    <row r="4754" spans="6:9">
      <c r="F4754"/>
      <c r="G4754"/>
      <c r="H4754"/>
      <c r="I4754"/>
    </row>
    <row r="4755" spans="6:9">
      <c r="F4755"/>
      <c r="G4755"/>
      <c r="H4755"/>
      <c r="I4755"/>
    </row>
    <row r="4756" spans="6:9">
      <c r="F4756"/>
      <c r="G4756"/>
      <c r="H4756"/>
      <c r="I4756"/>
    </row>
    <row r="4757" spans="6:9">
      <c r="F4757"/>
      <c r="G4757"/>
      <c r="H4757"/>
      <c r="I4757"/>
    </row>
    <row r="4758" spans="6:9">
      <c r="F4758"/>
      <c r="G4758"/>
      <c r="H4758"/>
      <c r="I4758"/>
    </row>
    <row r="4759" spans="6:9">
      <c r="F4759"/>
      <c r="G4759"/>
      <c r="H4759"/>
      <c r="I4759"/>
    </row>
    <row r="4760" spans="6:9">
      <c r="F4760"/>
      <c r="G4760"/>
      <c r="H4760"/>
      <c r="I4760"/>
    </row>
    <row r="4761" spans="6:9">
      <c r="F4761"/>
      <c r="G4761"/>
      <c r="H4761"/>
      <c r="I4761"/>
    </row>
    <row r="4762" spans="6:9">
      <c r="F4762"/>
      <c r="G4762"/>
      <c r="H4762"/>
      <c r="I4762"/>
    </row>
    <row r="4763" spans="6:9">
      <c r="F4763"/>
      <c r="G4763"/>
      <c r="H4763"/>
      <c r="I4763"/>
    </row>
    <row r="4764" spans="6:9">
      <c r="F4764"/>
      <c r="G4764"/>
      <c r="H4764"/>
      <c r="I4764"/>
    </row>
    <row r="4765" spans="6:9">
      <c r="F4765"/>
      <c r="G4765"/>
      <c r="H4765"/>
      <c r="I4765"/>
    </row>
    <row r="4766" spans="6:9">
      <c r="F4766"/>
      <c r="G4766"/>
      <c r="H4766"/>
      <c r="I4766"/>
    </row>
    <row r="4767" spans="6:9">
      <c r="F4767"/>
      <c r="G4767"/>
      <c r="H4767"/>
      <c r="I4767"/>
    </row>
    <row r="4768" spans="6:9">
      <c r="F4768"/>
      <c r="G4768"/>
      <c r="H4768"/>
      <c r="I4768"/>
    </row>
    <row r="4769" spans="6:9">
      <c r="F4769"/>
      <c r="G4769"/>
      <c r="H4769"/>
      <c r="I4769"/>
    </row>
    <row r="4770" spans="6:9">
      <c r="F4770"/>
      <c r="G4770"/>
      <c r="H4770"/>
      <c r="I4770"/>
    </row>
    <row r="4771" spans="6:9">
      <c r="F4771"/>
      <c r="G4771"/>
      <c r="H4771"/>
      <c r="I4771"/>
    </row>
    <row r="4772" spans="6:9">
      <c r="F4772"/>
      <c r="G4772"/>
      <c r="H4772"/>
      <c r="I4772"/>
    </row>
    <row r="4773" spans="6:9">
      <c r="F4773"/>
      <c r="G4773"/>
      <c r="H4773"/>
      <c r="I4773"/>
    </row>
    <row r="4774" spans="6:9">
      <c r="F4774"/>
      <c r="G4774"/>
      <c r="H4774"/>
      <c r="I4774"/>
    </row>
    <row r="4775" spans="6:9">
      <c r="F4775"/>
      <c r="G4775"/>
      <c r="H4775"/>
      <c r="I4775"/>
    </row>
    <row r="4776" spans="6:9">
      <c r="F4776"/>
      <c r="G4776"/>
      <c r="H4776"/>
      <c r="I4776"/>
    </row>
    <row r="4777" spans="6:9">
      <c r="F4777"/>
      <c r="G4777"/>
      <c r="H4777"/>
      <c r="I4777"/>
    </row>
    <row r="4778" spans="6:9">
      <c r="F4778"/>
      <c r="G4778"/>
      <c r="H4778"/>
      <c r="I4778"/>
    </row>
    <row r="4779" spans="6:9">
      <c r="F4779"/>
      <c r="G4779"/>
      <c r="H4779"/>
      <c r="I4779"/>
    </row>
    <row r="4780" spans="6:9">
      <c r="F4780"/>
      <c r="G4780"/>
      <c r="H4780"/>
      <c r="I4780"/>
    </row>
    <row r="4781" spans="6:9">
      <c r="F4781"/>
      <c r="G4781"/>
      <c r="H4781"/>
      <c r="I4781"/>
    </row>
    <row r="4782" spans="6:9">
      <c r="F4782"/>
      <c r="G4782"/>
      <c r="H4782"/>
      <c r="I4782"/>
    </row>
    <row r="4783" spans="6:9">
      <c r="F4783"/>
      <c r="G4783"/>
      <c r="H4783"/>
      <c r="I4783"/>
    </row>
    <row r="4784" spans="6:9">
      <c r="F4784"/>
      <c r="G4784"/>
      <c r="H4784"/>
      <c r="I4784"/>
    </row>
    <row r="4785" spans="6:9">
      <c r="F4785"/>
      <c r="G4785"/>
      <c r="H4785"/>
      <c r="I4785"/>
    </row>
    <row r="4786" spans="6:9">
      <c r="F4786"/>
      <c r="G4786"/>
      <c r="H4786"/>
      <c r="I4786"/>
    </row>
    <row r="4787" spans="6:9">
      <c r="F4787"/>
      <c r="G4787"/>
      <c r="H4787"/>
      <c r="I4787"/>
    </row>
    <row r="4788" spans="6:9">
      <c r="F4788"/>
      <c r="G4788"/>
      <c r="H4788"/>
      <c r="I4788"/>
    </row>
    <row r="4789" spans="6:9">
      <c r="F4789"/>
      <c r="G4789"/>
      <c r="H4789"/>
      <c r="I4789"/>
    </row>
    <row r="4790" spans="6:9">
      <c r="F4790"/>
      <c r="G4790"/>
      <c r="H4790"/>
      <c r="I4790"/>
    </row>
    <row r="4791" spans="6:9">
      <c r="F4791"/>
      <c r="G4791"/>
      <c r="H4791"/>
      <c r="I4791"/>
    </row>
    <row r="4792" spans="6:9">
      <c r="F4792"/>
      <c r="G4792"/>
      <c r="H4792"/>
      <c r="I4792"/>
    </row>
    <row r="4793" spans="6:9">
      <c r="F4793"/>
      <c r="G4793"/>
      <c r="H4793"/>
      <c r="I4793"/>
    </row>
    <row r="4794" spans="6:9">
      <c r="F4794"/>
      <c r="G4794"/>
      <c r="H4794"/>
      <c r="I4794"/>
    </row>
    <row r="4795" spans="6:9">
      <c r="F4795"/>
      <c r="G4795"/>
      <c r="H4795"/>
      <c r="I4795"/>
    </row>
    <row r="4796" spans="6:9">
      <c r="F4796"/>
      <c r="G4796"/>
      <c r="H4796"/>
      <c r="I4796"/>
    </row>
    <row r="4797" spans="6:9">
      <c r="F4797"/>
      <c r="G4797"/>
      <c r="H4797"/>
      <c r="I4797"/>
    </row>
    <row r="4798" spans="6:9">
      <c r="F4798"/>
      <c r="G4798"/>
      <c r="H4798"/>
      <c r="I4798"/>
    </row>
    <row r="4799" spans="6:9">
      <c r="F4799"/>
      <c r="G4799"/>
      <c r="H4799"/>
      <c r="I4799"/>
    </row>
    <row r="4800" spans="6:9">
      <c r="F4800"/>
      <c r="G4800"/>
      <c r="H4800"/>
      <c r="I4800"/>
    </row>
    <row r="4801" spans="6:9">
      <c r="F4801"/>
      <c r="G4801"/>
      <c r="H4801"/>
      <c r="I4801"/>
    </row>
    <row r="4802" spans="6:9">
      <c r="F4802"/>
      <c r="G4802"/>
      <c r="H4802"/>
      <c r="I4802"/>
    </row>
    <row r="4803" spans="6:9">
      <c r="F4803"/>
      <c r="G4803"/>
      <c r="H4803"/>
      <c r="I4803"/>
    </row>
    <row r="4804" spans="6:9">
      <c r="F4804"/>
      <c r="G4804"/>
      <c r="H4804"/>
      <c r="I4804"/>
    </row>
    <row r="4805" spans="6:9">
      <c r="F4805"/>
      <c r="G4805"/>
      <c r="H4805"/>
      <c r="I4805"/>
    </row>
    <row r="4806" spans="6:9">
      <c r="F4806"/>
      <c r="G4806"/>
      <c r="H4806"/>
      <c r="I4806"/>
    </row>
    <row r="4807" spans="6:9">
      <c r="F4807"/>
      <c r="G4807"/>
      <c r="H4807"/>
      <c r="I4807"/>
    </row>
    <row r="4808" spans="6:9">
      <c r="F4808"/>
      <c r="G4808"/>
      <c r="H4808"/>
      <c r="I4808"/>
    </row>
    <row r="4809" spans="6:9">
      <c r="F4809"/>
      <c r="G4809"/>
      <c r="H4809"/>
      <c r="I4809"/>
    </row>
    <row r="4810" spans="6:9">
      <c r="F4810"/>
      <c r="G4810"/>
      <c r="H4810"/>
      <c r="I4810"/>
    </row>
    <row r="4811" spans="6:9">
      <c r="F4811"/>
      <c r="G4811"/>
      <c r="H4811"/>
      <c r="I4811"/>
    </row>
    <row r="4812" spans="6:9">
      <c r="F4812"/>
      <c r="G4812"/>
      <c r="H4812"/>
      <c r="I4812"/>
    </row>
  </sheetData>
  <mergeCells count="17">
    <mergeCell ref="A44:I44"/>
    <mergeCell ref="A59:I59"/>
    <mergeCell ref="A1:I1"/>
    <mergeCell ref="A11:I11"/>
    <mergeCell ref="A20:I20"/>
    <mergeCell ref="A28:I28"/>
    <mergeCell ref="A37:I37"/>
    <mergeCell ref="A158:H158"/>
    <mergeCell ref="A166:H166"/>
    <mergeCell ref="A68:I68"/>
    <mergeCell ref="A87:I87"/>
    <mergeCell ref="A100:I100"/>
    <mergeCell ref="A114:I114"/>
    <mergeCell ref="A122:I122"/>
    <mergeCell ref="A133:I133"/>
    <mergeCell ref="A144:H144"/>
    <mergeCell ref="A77:I7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zoomScaleNormal="100" workbookViewId="0">
      <selection sqref="A1:H1"/>
    </sheetView>
  </sheetViews>
  <sheetFormatPr defaultRowHeight="12.75"/>
  <cols>
    <col min="1" max="1" width="58.85546875" customWidth="1"/>
    <col min="2" max="2" width="16.85546875" customWidth="1"/>
    <col min="3" max="3" width="16.42578125" customWidth="1"/>
    <col min="4" max="4" width="23.42578125" customWidth="1"/>
    <col min="5" max="5" width="17.5703125" customWidth="1"/>
    <col min="6" max="6" width="18" bestFit="1" customWidth="1"/>
    <col min="7" max="7" width="32.42578125" customWidth="1"/>
    <col min="8" max="8" width="17.42578125" customWidth="1"/>
    <col min="9" max="9" width="14" customWidth="1"/>
  </cols>
  <sheetData>
    <row r="1" spans="1:9" ht="18">
      <c r="A1" s="649" t="s">
        <v>334</v>
      </c>
      <c r="B1" s="649"/>
      <c r="C1" s="649"/>
      <c r="D1" s="649"/>
      <c r="E1" s="649"/>
      <c r="F1" s="649"/>
      <c r="G1" s="649"/>
      <c r="H1" s="649"/>
    </row>
    <row r="2" spans="1:9" ht="75">
      <c r="A2" s="85" t="s">
        <v>0</v>
      </c>
      <c r="B2" s="86" t="s">
        <v>1</v>
      </c>
      <c r="C2" s="86" t="s">
        <v>98</v>
      </c>
      <c r="D2" s="86" t="s">
        <v>99</v>
      </c>
      <c r="E2" s="86" t="s">
        <v>100</v>
      </c>
      <c r="F2" s="86" t="s">
        <v>335</v>
      </c>
      <c r="G2" s="87" t="s">
        <v>102</v>
      </c>
      <c r="H2" s="87" t="s">
        <v>103</v>
      </c>
    </row>
    <row r="3" spans="1:9" ht="30">
      <c r="A3" s="106" t="s">
        <v>336</v>
      </c>
      <c r="B3" s="212">
        <v>500000</v>
      </c>
      <c r="C3" s="107">
        <v>499935</v>
      </c>
      <c r="D3" s="108" t="s">
        <v>218</v>
      </c>
      <c r="E3" s="213">
        <v>499935</v>
      </c>
      <c r="F3" s="260">
        <f t="shared" ref="F3:F10" si="0">C3-E3</f>
        <v>0</v>
      </c>
      <c r="G3" s="109" t="s">
        <v>114</v>
      </c>
      <c r="H3" s="110">
        <v>40644</v>
      </c>
    </row>
    <row r="4" spans="1:9" ht="45">
      <c r="A4" s="106" t="s">
        <v>337</v>
      </c>
      <c r="B4" s="212">
        <v>2000000</v>
      </c>
      <c r="C4" s="107">
        <v>1016039.5</v>
      </c>
      <c r="D4" s="108" t="s">
        <v>338</v>
      </c>
      <c r="E4" s="213">
        <v>1016039.5</v>
      </c>
      <c r="F4" s="260">
        <f t="shared" si="0"/>
        <v>0</v>
      </c>
      <c r="G4" s="109" t="s">
        <v>114</v>
      </c>
      <c r="H4" s="110">
        <v>41648</v>
      </c>
    </row>
    <row r="5" spans="1:9" ht="75">
      <c r="A5" s="106" t="s">
        <v>588</v>
      </c>
      <c r="B5" s="212">
        <v>6213000</v>
      </c>
      <c r="C5" s="107">
        <v>1242600</v>
      </c>
      <c r="D5" s="108" t="s">
        <v>340</v>
      </c>
      <c r="E5" s="435">
        <v>916457.05</v>
      </c>
      <c r="F5" s="436">
        <f t="shared" si="0"/>
        <v>326142.94999999995</v>
      </c>
      <c r="G5" s="109" t="s">
        <v>114</v>
      </c>
      <c r="H5" s="114">
        <v>44561</v>
      </c>
      <c r="I5" s="158"/>
    </row>
    <row r="6" spans="1:9" ht="45">
      <c r="A6" s="106" t="s">
        <v>734</v>
      </c>
      <c r="B6" s="212">
        <v>40000</v>
      </c>
      <c r="C6" s="107">
        <v>14233.1</v>
      </c>
      <c r="D6" s="108" t="s">
        <v>589</v>
      </c>
      <c r="E6" s="213">
        <v>14233.1</v>
      </c>
      <c r="F6" s="260">
        <f t="shared" si="0"/>
        <v>0</v>
      </c>
      <c r="G6" s="109" t="s">
        <v>114</v>
      </c>
      <c r="H6" s="110">
        <v>42309</v>
      </c>
    </row>
    <row r="7" spans="1:9" ht="45">
      <c r="A7" s="106" t="s">
        <v>735</v>
      </c>
      <c r="B7" s="437">
        <v>49999</v>
      </c>
      <c r="C7" s="438">
        <v>15918.75</v>
      </c>
      <c r="D7" s="108" t="s">
        <v>589</v>
      </c>
      <c r="E7" s="213">
        <v>15918.75</v>
      </c>
      <c r="F7" s="260">
        <f t="shared" si="0"/>
        <v>0</v>
      </c>
      <c r="G7" s="109" t="s">
        <v>114</v>
      </c>
      <c r="H7" s="114">
        <v>42672</v>
      </c>
    </row>
    <row r="8" spans="1:9" ht="45">
      <c r="A8" s="106" t="s">
        <v>861</v>
      </c>
      <c r="B8" s="437">
        <v>101399</v>
      </c>
      <c r="C8" s="107">
        <v>33799</v>
      </c>
      <c r="D8" s="108" t="s">
        <v>589</v>
      </c>
      <c r="E8" s="435">
        <v>33525.300000000003</v>
      </c>
      <c r="F8" s="436">
        <f t="shared" si="0"/>
        <v>273.69999999999709</v>
      </c>
      <c r="G8" s="109" t="s">
        <v>114</v>
      </c>
      <c r="H8" s="110">
        <v>44043</v>
      </c>
    </row>
    <row r="9" spans="1:9" ht="45">
      <c r="A9" s="106" t="s">
        <v>977</v>
      </c>
      <c r="B9" s="437">
        <v>100000</v>
      </c>
      <c r="C9" s="438">
        <v>50000</v>
      </c>
      <c r="D9" s="108" t="s">
        <v>978</v>
      </c>
      <c r="E9" s="435">
        <v>50000</v>
      </c>
      <c r="F9" s="549">
        <f t="shared" si="0"/>
        <v>0</v>
      </c>
      <c r="G9" s="109" t="s">
        <v>114</v>
      </c>
      <c r="H9" s="110">
        <v>44043</v>
      </c>
    </row>
    <row r="10" spans="1:9" ht="75">
      <c r="A10" s="106" t="s">
        <v>590</v>
      </c>
      <c r="B10" s="212">
        <v>125000000</v>
      </c>
      <c r="C10" s="107">
        <v>127474.65</v>
      </c>
      <c r="D10" s="108" t="s">
        <v>340</v>
      </c>
      <c r="E10" s="213">
        <v>0</v>
      </c>
      <c r="F10" s="157">
        <f t="shared" si="0"/>
        <v>127474.65</v>
      </c>
      <c r="G10" s="109" t="s">
        <v>492</v>
      </c>
      <c r="H10" s="110" t="s">
        <v>591</v>
      </c>
    </row>
    <row r="11" spans="1:9" ht="15">
      <c r="A11" s="88" t="s">
        <v>138</v>
      </c>
      <c r="B11" s="89">
        <f>SUM(B3:B10)</f>
        <v>134004398</v>
      </c>
      <c r="C11" s="159">
        <f>SUM(C3:C10)</f>
        <v>3000000</v>
      </c>
      <c r="D11" s="86"/>
      <c r="E11" s="111">
        <f>SUM(E3:E10)</f>
        <v>2546108.6999999997</v>
      </c>
      <c r="F11" s="111">
        <f>SUM(F3:F10)</f>
        <v>453891.29999999993</v>
      </c>
      <c r="G11" s="90"/>
      <c r="H11" s="87"/>
      <c r="I11" s="158"/>
    </row>
    <row r="12" spans="1:9" ht="15">
      <c r="A12" s="91"/>
      <c r="B12" s="92"/>
      <c r="C12" s="92"/>
      <c r="D12" s="93"/>
      <c r="E12" s="94"/>
      <c r="F12" s="94"/>
      <c r="G12" s="95"/>
      <c r="H12" s="96"/>
    </row>
    <row r="13" spans="1:9" ht="18">
      <c r="A13" s="649" t="s">
        <v>341</v>
      </c>
      <c r="B13" s="649"/>
      <c r="C13" s="649"/>
      <c r="D13" s="649"/>
      <c r="E13" s="649"/>
      <c r="F13" s="649"/>
      <c r="G13" s="649"/>
      <c r="H13" s="649"/>
    </row>
    <row r="14" spans="1:9" ht="75">
      <c r="A14" s="85" t="s">
        <v>0</v>
      </c>
      <c r="B14" s="86" t="s">
        <v>1</v>
      </c>
      <c r="C14" s="86" t="s">
        <v>98</v>
      </c>
      <c r="D14" s="86" t="s">
        <v>99</v>
      </c>
      <c r="E14" s="86" t="s">
        <v>100</v>
      </c>
      <c r="F14" s="86" t="s">
        <v>335</v>
      </c>
      <c r="G14" s="87" t="s">
        <v>102</v>
      </c>
      <c r="H14" s="87" t="s">
        <v>103</v>
      </c>
    </row>
    <row r="15" spans="1:9" ht="30">
      <c r="A15" s="106" t="s">
        <v>979</v>
      </c>
      <c r="B15" s="212">
        <v>2800000</v>
      </c>
      <c r="C15" s="107">
        <v>400000</v>
      </c>
      <c r="D15" s="112" t="s">
        <v>980</v>
      </c>
      <c r="E15" s="439">
        <v>380000</v>
      </c>
      <c r="F15" s="157">
        <f t="shared" ref="F15:F16" si="1">C15-E15</f>
        <v>20000</v>
      </c>
      <c r="G15" s="113" t="s">
        <v>339</v>
      </c>
      <c r="H15" s="550" t="s">
        <v>1095</v>
      </c>
    </row>
    <row r="16" spans="1:9" ht="75">
      <c r="A16" s="106" t="s">
        <v>590</v>
      </c>
      <c r="B16" s="212">
        <v>125000000</v>
      </c>
      <c r="C16" s="107">
        <v>1600000</v>
      </c>
      <c r="D16" s="108" t="s">
        <v>340</v>
      </c>
      <c r="E16" s="214">
        <v>0</v>
      </c>
      <c r="F16" s="157">
        <f t="shared" si="1"/>
        <v>1600000</v>
      </c>
      <c r="G16" s="113" t="s">
        <v>492</v>
      </c>
      <c r="H16" s="114" t="s">
        <v>591</v>
      </c>
    </row>
    <row r="17" spans="1:8" ht="15">
      <c r="A17" s="88" t="s">
        <v>138</v>
      </c>
      <c r="B17" s="89">
        <f>SUM(B15:B16)</f>
        <v>127800000</v>
      </c>
      <c r="C17" s="89">
        <f>SUM(C15:C16)</f>
        <v>2000000</v>
      </c>
      <c r="D17" s="86"/>
      <c r="E17" s="89">
        <f>SUM(E15:E16)</f>
        <v>380000</v>
      </c>
      <c r="F17" s="89">
        <f>SUM(F15:F16)</f>
        <v>1620000</v>
      </c>
      <c r="G17" s="90"/>
      <c r="H17" s="87"/>
    </row>
    <row r="19" spans="1:8">
      <c r="F19" s="440"/>
    </row>
  </sheetData>
  <mergeCells count="2">
    <mergeCell ref="A1:H1"/>
    <mergeCell ref="A13:H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90"/>
  <sheetViews>
    <sheetView zoomScale="70" zoomScaleNormal="70" workbookViewId="0">
      <selection sqref="A1:E1"/>
    </sheetView>
  </sheetViews>
  <sheetFormatPr defaultRowHeight="12.75"/>
  <cols>
    <col min="1" max="1" width="20.7109375" customWidth="1"/>
    <col min="2" max="2" width="30.85546875" customWidth="1"/>
    <col min="3" max="3" width="77.85546875" customWidth="1"/>
    <col min="4" max="4" width="18.28515625" customWidth="1"/>
    <col min="5" max="5" width="19.7109375" customWidth="1"/>
    <col min="6" max="6" width="24.5703125" customWidth="1"/>
    <col min="7" max="7" width="16.42578125" bestFit="1" customWidth="1"/>
    <col min="8" max="8" width="16.7109375" customWidth="1"/>
    <col min="9" max="9" width="32" customWidth="1"/>
    <col min="10" max="10" width="17" customWidth="1"/>
    <col min="11" max="11" width="13" customWidth="1"/>
    <col min="12" max="12" width="9.5703125" bestFit="1" customWidth="1"/>
  </cols>
  <sheetData>
    <row r="1" spans="1:12" ht="15.6" customHeight="1">
      <c r="A1" s="653" t="s">
        <v>1124</v>
      </c>
      <c r="B1" s="653"/>
      <c r="C1" s="653"/>
      <c r="D1" s="653"/>
      <c r="E1" s="653"/>
      <c r="F1" s="653"/>
      <c r="G1" s="653"/>
      <c r="H1" s="653"/>
      <c r="I1" s="653"/>
      <c r="J1" s="653"/>
      <c r="K1" s="653"/>
    </row>
    <row r="2" spans="1:12" ht="78.75">
      <c r="A2" s="33" t="s">
        <v>153</v>
      </c>
      <c r="B2" s="237" t="s">
        <v>152</v>
      </c>
      <c r="C2" s="31" t="s">
        <v>0</v>
      </c>
      <c r="D2" s="32" t="s">
        <v>1</v>
      </c>
      <c r="E2" s="32" t="s">
        <v>98</v>
      </c>
      <c r="F2" s="54" t="s">
        <v>99</v>
      </c>
      <c r="G2" s="32" t="s">
        <v>151</v>
      </c>
      <c r="H2" s="32" t="s">
        <v>150</v>
      </c>
      <c r="I2" s="31" t="s">
        <v>102</v>
      </c>
      <c r="J2" s="31" t="s">
        <v>103</v>
      </c>
      <c r="K2" s="31" t="s">
        <v>149</v>
      </c>
    </row>
    <row r="3" spans="1:12" ht="15">
      <c r="A3" s="450" t="s">
        <v>1125</v>
      </c>
      <c r="B3" s="442" t="s">
        <v>1068</v>
      </c>
      <c r="C3" s="25" t="s">
        <v>1126</v>
      </c>
      <c r="D3" s="38">
        <v>715598</v>
      </c>
      <c r="E3" s="38">
        <v>400000</v>
      </c>
      <c r="F3" s="443" t="s">
        <v>221</v>
      </c>
      <c r="G3" s="262">
        <v>21052</v>
      </c>
      <c r="H3" s="571">
        <f>E3-G3</f>
        <v>378948</v>
      </c>
      <c r="I3" s="572" t="s">
        <v>1127</v>
      </c>
      <c r="J3" s="522">
        <v>44789</v>
      </c>
      <c r="K3" s="263"/>
    </row>
    <row r="4" spans="1:12" ht="15">
      <c r="A4" s="450" t="s">
        <v>1128</v>
      </c>
      <c r="B4" s="442" t="s">
        <v>210</v>
      </c>
      <c r="C4" s="25" t="s">
        <v>1129</v>
      </c>
      <c r="D4" s="38">
        <v>414435</v>
      </c>
      <c r="E4" s="38">
        <v>331548</v>
      </c>
      <c r="F4" s="443" t="s">
        <v>221</v>
      </c>
      <c r="G4" s="262">
        <v>0</v>
      </c>
      <c r="H4" s="571">
        <f t="shared" ref="H4:H8" si="0">E4-G4</f>
        <v>331548</v>
      </c>
      <c r="I4" s="572" t="s">
        <v>1127</v>
      </c>
      <c r="J4" s="522">
        <v>45183</v>
      </c>
      <c r="K4" s="263"/>
    </row>
    <row r="5" spans="1:12" ht="15">
      <c r="A5" s="573" t="s">
        <v>1130</v>
      </c>
      <c r="B5" s="442" t="s">
        <v>739</v>
      </c>
      <c r="C5" s="25" t="s">
        <v>1131</v>
      </c>
      <c r="D5" s="38">
        <v>590570</v>
      </c>
      <c r="E5" s="38">
        <v>472456</v>
      </c>
      <c r="F5" s="443" t="s">
        <v>221</v>
      </c>
      <c r="G5" s="262">
        <v>110424</v>
      </c>
      <c r="H5" s="571">
        <f t="shared" si="0"/>
        <v>362032</v>
      </c>
      <c r="I5" s="572" t="s">
        <v>1127</v>
      </c>
      <c r="J5" s="522">
        <v>45183</v>
      </c>
      <c r="K5" s="263"/>
    </row>
    <row r="6" spans="1:12" ht="15">
      <c r="A6" s="573" t="s">
        <v>1132</v>
      </c>
      <c r="B6" s="442" t="s">
        <v>208</v>
      </c>
      <c r="C6" s="25" t="s">
        <v>1133</v>
      </c>
      <c r="D6" s="38">
        <v>718500</v>
      </c>
      <c r="E6" s="38">
        <v>105356</v>
      </c>
      <c r="F6" s="443" t="s">
        <v>221</v>
      </c>
      <c r="G6" s="262">
        <v>0</v>
      </c>
      <c r="H6" s="571">
        <f t="shared" si="0"/>
        <v>105356</v>
      </c>
      <c r="I6" s="572" t="s">
        <v>1127</v>
      </c>
      <c r="J6" s="522">
        <v>45183</v>
      </c>
      <c r="K6" s="263"/>
    </row>
    <row r="7" spans="1:12" s="261" customFormat="1" ht="15">
      <c r="A7" s="573" t="s">
        <v>1134</v>
      </c>
      <c r="B7" s="442" t="s">
        <v>130</v>
      </c>
      <c r="C7" s="25" t="s">
        <v>1135</v>
      </c>
      <c r="D7" s="262">
        <v>40000</v>
      </c>
      <c r="E7" s="38">
        <v>32000</v>
      </c>
      <c r="F7" s="443" t="s">
        <v>221</v>
      </c>
      <c r="G7" s="262">
        <v>0</v>
      </c>
      <c r="H7" s="571">
        <f t="shared" si="0"/>
        <v>32000</v>
      </c>
      <c r="I7" s="572" t="s">
        <v>1127</v>
      </c>
      <c r="J7" s="522">
        <v>45183</v>
      </c>
      <c r="K7" s="263"/>
    </row>
    <row r="8" spans="1:12" s="261" customFormat="1" ht="15">
      <c r="A8" s="573" t="s">
        <v>1136</v>
      </c>
      <c r="B8" s="446" t="s">
        <v>409</v>
      </c>
      <c r="C8" s="25" t="s">
        <v>1137</v>
      </c>
      <c r="D8" s="262">
        <v>225000</v>
      </c>
      <c r="E8" s="447">
        <v>158640</v>
      </c>
      <c r="F8" s="443" t="s">
        <v>221</v>
      </c>
      <c r="G8" s="264">
        <v>0</v>
      </c>
      <c r="H8" s="571">
        <f t="shared" si="0"/>
        <v>158640</v>
      </c>
      <c r="I8" s="572" t="s">
        <v>1127</v>
      </c>
      <c r="J8" s="522">
        <v>45183</v>
      </c>
      <c r="K8" s="451"/>
    </row>
    <row r="9" spans="1:12" ht="15">
      <c r="A9" s="441"/>
      <c r="B9" s="446"/>
      <c r="C9" s="446" t="s">
        <v>989</v>
      </c>
      <c r="D9" s="447"/>
      <c r="E9" s="447"/>
      <c r="F9" s="443"/>
      <c r="G9" s="264"/>
      <c r="H9" s="444"/>
      <c r="I9" s="263"/>
      <c r="J9" s="263"/>
      <c r="K9" s="265"/>
    </row>
    <row r="10" spans="1:12" ht="15.75">
      <c r="A10" s="442"/>
      <c r="B10" s="442"/>
      <c r="C10" s="24" t="s">
        <v>140</v>
      </c>
      <c r="D10" s="38"/>
      <c r="E10" s="215">
        <v>1500000</v>
      </c>
      <c r="F10" s="443"/>
      <c r="G10" s="263"/>
      <c r="H10" s="263"/>
      <c r="I10" s="263"/>
      <c r="J10" s="263"/>
      <c r="K10" s="263"/>
    </row>
    <row r="11" spans="1:12" ht="15.75">
      <c r="A11" s="442"/>
      <c r="B11" s="442"/>
      <c r="C11" s="24"/>
      <c r="D11" s="38"/>
      <c r="E11" s="215"/>
      <c r="F11" s="443"/>
      <c r="G11" s="263"/>
      <c r="H11" s="263"/>
      <c r="I11" s="263"/>
      <c r="J11" s="263"/>
      <c r="K11" s="263"/>
    </row>
    <row r="12" spans="1:12" ht="15.75">
      <c r="A12" s="442"/>
      <c r="B12" s="442"/>
      <c r="C12" s="24"/>
      <c r="D12" s="38"/>
      <c r="E12" s="215"/>
      <c r="F12" s="443"/>
      <c r="G12" s="263"/>
      <c r="H12" s="263"/>
      <c r="I12" s="263"/>
      <c r="J12" s="263"/>
      <c r="K12" s="263"/>
    </row>
    <row r="13" spans="1:12" ht="15.75">
      <c r="A13" s="442"/>
      <c r="B13" s="442"/>
      <c r="C13" s="24"/>
      <c r="D13" s="38"/>
      <c r="E13" s="215"/>
      <c r="F13" s="443"/>
      <c r="G13" s="263"/>
      <c r="H13" s="263"/>
      <c r="I13" s="263"/>
      <c r="J13" s="263"/>
      <c r="K13" s="263"/>
    </row>
    <row r="14" spans="1:12" ht="15.75">
      <c r="A14" s="653" t="s">
        <v>1064</v>
      </c>
      <c r="B14" s="653"/>
      <c r="C14" s="653"/>
      <c r="D14" s="653"/>
      <c r="E14" s="653"/>
      <c r="F14" s="653"/>
      <c r="G14" s="653"/>
      <c r="H14" s="653"/>
      <c r="I14" s="653"/>
      <c r="J14" s="653"/>
      <c r="K14" s="653"/>
    </row>
    <row r="15" spans="1:12" ht="78.75">
      <c r="A15" s="33" t="s">
        <v>153</v>
      </c>
      <c r="B15" s="237" t="s">
        <v>152</v>
      </c>
      <c r="C15" s="31" t="s">
        <v>0</v>
      </c>
      <c r="D15" s="32" t="s">
        <v>1</v>
      </c>
      <c r="E15" s="32" t="s">
        <v>98</v>
      </c>
      <c r="F15" s="54" t="s">
        <v>99</v>
      </c>
      <c r="G15" s="32" t="s">
        <v>151</v>
      </c>
      <c r="H15" s="32" t="s">
        <v>150</v>
      </c>
      <c r="I15" s="31" t="s">
        <v>102</v>
      </c>
      <c r="J15" s="31" t="s">
        <v>103</v>
      </c>
      <c r="K15" s="31" t="s">
        <v>149</v>
      </c>
      <c r="L15" s="142"/>
    </row>
    <row r="16" spans="1:12" s="261" customFormat="1" ht="15">
      <c r="A16" s="450">
        <v>21513</v>
      </c>
      <c r="B16" s="442" t="s">
        <v>210</v>
      </c>
      <c r="C16" s="442" t="s">
        <v>1065</v>
      </c>
      <c r="D16" s="38">
        <v>468920</v>
      </c>
      <c r="E16" s="38">
        <v>292093</v>
      </c>
      <c r="F16" s="443" t="s">
        <v>221</v>
      </c>
      <c r="G16" s="262">
        <v>0</v>
      </c>
      <c r="H16" s="444">
        <f>E16-G16</f>
        <v>292093</v>
      </c>
      <c r="I16" s="263" t="s">
        <v>1138</v>
      </c>
      <c r="J16" s="451">
        <v>44789</v>
      </c>
      <c r="K16" s="263"/>
      <c r="L16" s="142"/>
    </row>
    <row r="17" spans="1:12" s="261" customFormat="1" ht="30">
      <c r="A17" s="450">
        <v>22586</v>
      </c>
      <c r="B17" s="442" t="s">
        <v>208</v>
      </c>
      <c r="C17" s="445" t="s">
        <v>1067</v>
      </c>
      <c r="D17" s="38">
        <v>2400000</v>
      </c>
      <c r="E17" s="38">
        <f>461395-282000</f>
        <v>179395</v>
      </c>
      <c r="F17" s="443" t="s">
        <v>221</v>
      </c>
      <c r="G17" s="262">
        <v>0</v>
      </c>
      <c r="H17" s="444">
        <f t="shared" ref="H17:H18" si="1">E17-G17</f>
        <v>179395</v>
      </c>
      <c r="I17" s="263" t="s">
        <v>1066</v>
      </c>
      <c r="J17" s="263" t="s">
        <v>1139</v>
      </c>
      <c r="K17" s="263"/>
    </row>
    <row r="18" spans="1:12" s="261" customFormat="1" ht="30">
      <c r="A18" s="450">
        <v>22587</v>
      </c>
      <c r="B18" s="442" t="s">
        <v>1068</v>
      </c>
      <c r="C18" s="445" t="s">
        <v>1069</v>
      </c>
      <c r="D18" s="38">
        <f>E18/0.8</f>
        <v>35640</v>
      </c>
      <c r="E18" s="38">
        <f>400000-371488</f>
        <v>28512</v>
      </c>
      <c r="F18" s="443" t="s">
        <v>221</v>
      </c>
      <c r="G18" s="262">
        <v>0</v>
      </c>
      <c r="H18" s="444">
        <f t="shared" si="1"/>
        <v>28512</v>
      </c>
      <c r="I18" s="263" t="s">
        <v>1066</v>
      </c>
      <c r="J18" s="451">
        <v>44789</v>
      </c>
      <c r="K18" s="263"/>
    </row>
    <row r="19" spans="1:12" s="261" customFormat="1" ht="15">
      <c r="A19" s="441"/>
      <c r="B19" s="446"/>
      <c r="C19" s="446" t="s">
        <v>989</v>
      </c>
      <c r="D19" s="447"/>
      <c r="E19" s="447">
        <f>E20-SUM(E14:E18)</f>
        <v>0</v>
      </c>
      <c r="F19" s="443"/>
      <c r="G19" s="264"/>
      <c r="H19" s="444"/>
      <c r="I19" s="263"/>
      <c r="J19" s="263"/>
      <c r="K19" s="265"/>
    </row>
    <row r="20" spans="1:12" s="261" customFormat="1" ht="15.75">
      <c r="A20" s="442"/>
      <c r="B20" s="442"/>
      <c r="C20" s="24" t="s">
        <v>140</v>
      </c>
      <c r="D20" s="38"/>
      <c r="E20" s="215">
        <v>500000</v>
      </c>
      <c r="F20" s="443"/>
      <c r="G20" s="263"/>
      <c r="H20" s="263"/>
      <c r="I20" s="263"/>
      <c r="J20" s="263"/>
      <c r="K20" s="263"/>
    </row>
    <row r="21" spans="1:12" s="261" customFormat="1" ht="15">
      <c r="A21"/>
      <c r="B21"/>
      <c r="C21"/>
      <c r="D21"/>
      <c r="E21"/>
      <c r="F21"/>
      <c r="G21"/>
      <c r="H21"/>
      <c r="I21"/>
      <c r="J21"/>
      <c r="K21"/>
    </row>
    <row r="22" spans="1:12" s="261" customFormat="1" ht="15">
      <c r="A22"/>
      <c r="B22"/>
      <c r="C22"/>
      <c r="D22"/>
      <c r="E22"/>
      <c r="F22"/>
      <c r="G22"/>
      <c r="H22"/>
      <c r="I22"/>
      <c r="J22"/>
      <c r="K22"/>
    </row>
    <row r="23" spans="1:12" ht="15.75">
      <c r="A23" s="653" t="s">
        <v>981</v>
      </c>
      <c r="B23" s="653"/>
      <c r="C23" s="653"/>
      <c r="D23" s="653"/>
      <c r="E23" s="653"/>
      <c r="F23" s="653"/>
      <c r="G23" s="653"/>
      <c r="H23" s="653"/>
      <c r="I23" s="653"/>
      <c r="J23" s="653"/>
      <c r="K23" s="653"/>
    </row>
    <row r="24" spans="1:12" ht="78.75">
      <c r="A24" s="33" t="s">
        <v>153</v>
      </c>
      <c r="B24" s="237" t="s">
        <v>152</v>
      </c>
      <c r="C24" s="31" t="s">
        <v>0</v>
      </c>
      <c r="D24" s="32" t="s">
        <v>1</v>
      </c>
      <c r="E24" s="32" t="s">
        <v>98</v>
      </c>
      <c r="F24" s="54" t="s">
        <v>99</v>
      </c>
      <c r="G24" s="32" t="s">
        <v>151</v>
      </c>
      <c r="H24" s="32" t="s">
        <v>150</v>
      </c>
      <c r="I24" s="31" t="s">
        <v>102</v>
      </c>
      <c r="J24" s="31" t="s">
        <v>103</v>
      </c>
      <c r="K24" s="31" t="s">
        <v>149</v>
      </c>
    </row>
    <row r="25" spans="1:12" ht="15">
      <c r="A25" s="441">
        <v>21513</v>
      </c>
      <c r="B25" s="442" t="s">
        <v>210</v>
      </c>
      <c r="C25" s="442" t="s">
        <v>982</v>
      </c>
      <c r="D25" s="38">
        <v>651373</v>
      </c>
      <c r="E25" s="38">
        <v>521098</v>
      </c>
      <c r="F25" s="443" t="s">
        <v>221</v>
      </c>
      <c r="G25" s="262">
        <v>372517</v>
      </c>
      <c r="H25" s="444">
        <v>148581</v>
      </c>
      <c r="I25" s="263" t="s">
        <v>983</v>
      </c>
      <c r="J25" s="449">
        <v>44789</v>
      </c>
      <c r="K25" s="263"/>
    </row>
    <row r="26" spans="1:12" ht="15">
      <c r="A26" s="441">
        <v>21514</v>
      </c>
      <c r="B26" s="442" t="s">
        <v>738</v>
      </c>
      <c r="C26" s="442" t="s">
        <v>985</v>
      </c>
      <c r="D26" s="38">
        <v>430929</v>
      </c>
      <c r="E26" s="38">
        <v>0</v>
      </c>
      <c r="F26" s="443" t="s">
        <v>221</v>
      </c>
      <c r="G26" s="262">
        <v>0</v>
      </c>
      <c r="H26" s="444">
        <f t="shared" ref="H26:H30" si="2">E26-G26</f>
        <v>0</v>
      </c>
      <c r="I26" s="263" t="s">
        <v>990</v>
      </c>
      <c r="J26" s="449">
        <v>44000</v>
      </c>
      <c r="K26" s="263"/>
      <c r="L26" s="142"/>
    </row>
    <row r="27" spans="1:12" ht="15">
      <c r="A27" s="441">
        <v>21515</v>
      </c>
      <c r="B27" s="442" t="s">
        <v>130</v>
      </c>
      <c r="C27" s="442" t="s">
        <v>986</v>
      </c>
      <c r="D27" s="38">
        <v>169000</v>
      </c>
      <c r="E27" s="38">
        <v>135200</v>
      </c>
      <c r="F27" s="443" t="s">
        <v>221</v>
      </c>
      <c r="G27" s="262">
        <v>83864</v>
      </c>
      <c r="H27" s="444">
        <v>51336</v>
      </c>
      <c r="I27" s="263" t="s">
        <v>983</v>
      </c>
      <c r="J27" s="449">
        <v>44750</v>
      </c>
      <c r="K27" s="263"/>
      <c r="L27" s="142"/>
    </row>
    <row r="28" spans="1:12" ht="30">
      <c r="A28" s="450">
        <v>21516</v>
      </c>
      <c r="B28" s="442" t="s">
        <v>739</v>
      </c>
      <c r="C28" s="41" t="s">
        <v>987</v>
      </c>
      <c r="D28" s="38">
        <f>E28/0.8</f>
        <v>248443.75</v>
      </c>
      <c r="E28" s="38">
        <v>198755</v>
      </c>
      <c r="F28" s="443" t="s">
        <v>221</v>
      </c>
      <c r="G28" s="262">
        <v>198755</v>
      </c>
      <c r="H28" s="444">
        <v>0</v>
      </c>
      <c r="I28" s="263" t="s">
        <v>144</v>
      </c>
      <c r="J28" s="448" t="s">
        <v>984</v>
      </c>
      <c r="K28" s="451">
        <v>44291</v>
      </c>
      <c r="L28" s="142"/>
    </row>
    <row r="29" spans="1:12" ht="15">
      <c r="A29" s="441">
        <v>21518</v>
      </c>
      <c r="B29" s="446" t="s">
        <v>743</v>
      </c>
      <c r="C29" s="446" t="s">
        <v>988</v>
      </c>
      <c r="D29" s="447">
        <v>522750</v>
      </c>
      <c r="E29" s="447">
        <v>273459</v>
      </c>
      <c r="F29" s="443" t="s">
        <v>221</v>
      </c>
      <c r="G29" s="264">
        <v>273459</v>
      </c>
      <c r="H29" s="444">
        <f t="shared" si="2"/>
        <v>0</v>
      </c>
      <c r="I29" s="263" t="s">
        <v>144</v>
      </c>
      <c r="J29" s="449">
        <v>43937</v>
      </c>
      <c r="K29" s="451">
        <v>43937</v>
      </c>
      <c r="L29" s="142"/>
    </row>
    <row r="30" spans="1:12" ht="30">
      <c r="A30" s="441">
        <v>22587</v>
      </c>
      <c r="B30" s="442" t="s">
        <v>1068</v>
      </c>
      <c r="C30" s="445" t="s">
        <v>1070</v>
      </c>
      <c r="D30" s="447">
        <f>E30/0.8</f>
        <v>464360</v>
      </c>
      <c r="E30" s="447">
        <f>E32-SUM(E25:E29)</f>
        <v>371488</v>
      </c>
      <c r="F30" s="443" t="s">
        <v>221</v>
      </c>
      <c r="G30" s="264"/>
      <c r="H30" s="444">
        <f t="shared" si="2"/>
        <v>371488</v>
      </c>
      <c r="I30" s="263" t="s">
        <v>1066</v>
      </c>
      <c r="J30" s="448" t="s">
        <v>1140</v>
      </c>
      <c r="K30" s="265"/>
      <c r="L30" s="142"/>
    </row>
    <row r="31" spans="1:12" ht="15">
      <c r="A31" s="441"/>
      <c r="B31" s="446"/>
      <c r="C31" s="446" t="s">
        <v>989</v>
      </c>
      <c r="D31" s="447"/>
      <c r="E31" s="447">
        <f>E32-SUM(E25:E30)</f>
        <v>0</v>
      </c>
      <c r="F31" s="443"/>
      <c r="G31" s="264"/>
      <c r="H31" s="444"/>
      <c r="I31" s="263"/>
      <c r="J31" s="263"/>
      <c r="K31" s="265"/>
      <c r="L31" s="142"/>
    </row>
    <row r="32" spans="1:12" ht="15.75">
      <c r="A32" s="442"/>
      <c r="B32" s="442"/>
      <c r="C32" s="24" t="s">
        <v>140</v>
      </c>
      <c r="D32" s="38"/>
      <c r="E32" s="215">
        <v>1500000</v>
      </c>
      <c r="F32" s="443"/>
      <c r="G32" s="263"/>
      <c r="H32" s="263"/>
      <c r="I32" s="263"/>
      <c r="J32" s="263"/>
      <c r="K32" s="263"/>
      <c r="L32" s="142"/>
    </row>
    <row r="33" spans="1:12" ht="15">
      <c r="L33" s="142"/>
    </row>
    <row r="34" spans="1:12" ht="15">
      <c r="D34" s="452"/>
      <c r="L34" s="142"/>
    </row>
    <row r="35" spans="1:12" ht="15">
      <c r="L35" s="142"/>
    </row>
    <row r="36" spans="1:12" ht="15.75">
      <c r="A36" s="653" t="s">
        <v>909</v>
      </c>
      <c r="B36" s="653"/>
      <c r="C36" s="653"/>
      <c r="D36" s="653"/>
      <c r="E36" s="653"/>
      <c r="F36" s="653"/>
      <c r="G36" s="653"/>
      <c r="H36" s="653"/>
      <c r="I36" s="653"/>
      <c r="J36" s="653"/>
      <c r="K36" s="653"/>
      <c r="L36" s="142"/>
    </row>
    <row r="37" spans="1:12" ht="78.75">
      <c r="A37" s="33" t="s">
        <v>153</v>
      </c>
      <c r="B37" s="237" t="s">
        <v>152</v>
      </c>
      <c r="C37" s="31" t="s">
        <v>0</v>
      </c>
      <c r="D37" s="32" t="s">
        <v>1</v>
      </c>
      <c r="E37" s="32" t="s">
        <v>98</v>
      </c>
      <c r="F37" s="54" t="s">
        <v>99</v>
      </c>
      <c r="G37" s="32" t="s">
        <v>151</v>
      </c>
      <c r="H37" s="32" t="s">
        <v>150</v>
      </c>
      <c r="I37" s="31" t="s">
        <v>102</v>
      </c>
      <c r="J37" s="31" t="s">
        <v>103</v>
      </c>
      <c r="K37" s="31" t="s">
        <v>149</v>
      </c>
      <c r="L37" s="142"/>
    </row>
    <row r="38" spans="1:12" ht="15">
      <c r="A38" s="26">
        <v>20412</v>
      </c>
      <c r="B38" s="453" t="s">
        <v>210</v>
      </c>
      <c r="C38" s="25" t="s">
        <v>910</v>
      </c>
      <c r="D38" s="38">
        <v>743284</v>
      </c>
      <c r="E38" s="23">
        <v>517042</v>
      </c>
      <c r="F38" s="443" t="s">
        <v>221</v>
      </c>
      <c r="G38" s="23">
        <v>517042</v>
      </c>
      <c r="H38" s="444">
        <f>E38-G38</f>
        <v>0</v>
      </c>
      <c r="I38" s="20" t="s">
        <v>144</v>
      </c>
      <c r="J38" s="454">
        <v>44019</v>
      </c>
      <c r="K38" s="454">
        <v>44019</v>
      </c>
      <c r="L38" s="142"/>
    </row>
    <row r="39" spans="1:12" ht="26.25">
      <c r="A39" s="26">
        <v>20413</v>
      </c>
      <c r="B39" s="453" t="s">
        <v>123</v>
      </c>
      <c r="C39" s="25" t="s">
        <v>911</v>
      </c>
      <c r="D39" s="455">
        <v>1108500</v>
      </c>
      <c r="E39" s="23">
        <v>0</v>
      </c>
      <c r="F39" s="443" t="s">
        <v>519</v>
      </c>
      <c r="G39" s="456">
        <v>0</v>
      </c>
      <c r="H39" s="444">
        <f t="shared" ref="H39:H43" si="3">E39-G39</f>
        <v>0</v>
      </c>
      <c r="I39" s="20" t="s">
        <v>990</v>
      </c>
      <c r="J39" s="454">
        <v>43291</v>
      </c>
      <c r="K39" s="454">
        <v>43291</v>
      </c>
      <c r="L39" s="142"/>
    </row>
    <row r="40" spans="1:12" ht="15.75">
      <c r="A40" s="26">
        <v>20414</v>
      </c>
      <c r="B40" s="453" t="s">
        <v>523</v>
      </c>
      <c r="C40" s="25" t="s">
        <v>912</v>
      </c>
      <c r="D40" s="455">
        <v>414000</v>
      </c>
      <c r="E40" s="23">
        <v>329000</v>
      </c>
      <c r="F40" s="443" t="s">
        <v>221</v>
      </c>
      <c r="G40" s="456">
        <v>329000</v>
      </c>
      <c r="H40" s="444">
        <f t="shared" si="3"/>
        <v>0</v>
      </c>
      <c r="I40" s="20" t="s">
        <v>144</v>
      </c>
      <c r="J40" s="454">
        <v>43783</v>
      </c>
      <c r="K40" s="454">
        <v>43783</v>
      </c>
      <c r="L40" s="142"/>
    </row>
    <row r="41" spans="1:12" ht="15.75">
      <c r="A41" s="26">
        <v>20415</v>
      </c>
      <c r="B41" s="453" t="s">
        <v>130</v>
      </c>
      <c r="C41" s="25" t="s">
        <v>913</v>
      </c>
      <c r="D41" s="455">
        <v>243830</v>
      </c>
      <c r="E41" s="23">
        <v>195064</v>
      </c>
      <c r="F41" s="443" t="s">
        <v>221</v>
      </c>
      <c r="G41" s="456">
        <v>195064</v>
      </c>
      <c r="H41" s="444">
        <f t="shared" si="3"/>
        <v>0</v>
      </c>
      <c r="I41" s="20" t="s">
        <v>144</v>
      </c>
      <c r="J41" s="454">
        <v>44134</v>
      </c>
      <c r="K41" s="454">
        <v>44134</v>
      </c>
      <c r="L41" s="142"/>
    </row>
    <row r="42" spans="1:12" ht="30">
      <c r="A42" s="26">
        <v>20416</v>
      </c>
      <c r="B42" s="453" t="s">
        <v>743</v>
      </c>
      <c r="C42" s="25" t="s">
        <v>914</v>
      </c>
      <c r="D42" s="455">
        <v>700000</v>
      </c>
      <c r="E42" s="23">
        <v>366394</v>
      </c>
      <c r="F42" s="443" t="s">
        <v>221</v>
      </c>
      <c r="G42" s="457">
        <v>366394</v>
      </c>
      <c r="H42" s="444">
        <f t="shared" si="3"/>
        <v>0</v>
      </c>
      <c r="I42" s="20" t="s">
        <v>144</v>
      </c>
      <c r="J42" s="454">
        <v>43615</v>
      </c>
      <c r="K42" s="454">
        <v>43615</v>
      </c>
      <c r="L42" s="142"/>
    </row>
    <row r="43" spans="1:12" ht="30.75">
      <c r="A43" s="458">
        <v>21516</v>
      </c>
      <c r="B43" s="142" t="s">
        <v>739</v>
      </c>
      <c r="C43" s="141" t="s">
        <v>991</v>
      </c>
      <c r="D43" s="455">
        <f>92500/0.8</f>
        <v>115625</v>
      </c>
      <c r="E43" s="23">
        <f>92500</f>
        <v>92500</v>
      </c>
      <c r="F43" s="443" t="s">
        <v>221</v>
      </c>
      <c r="G43" s="456">
        <v>92500</v>
      </c>
      <c r="H43" s="444">
        <f t="shared" si="3"/>
        <v>0</v>
      </c>
      <c r="I43" s="574" t="s">
        <v>144</v>
      </c>
      <c r="J43" s="459" t="s">
        <v>984</v>
      </c>
      <c r="K43" s="454">
        <v>44291</v>
      </c>
      <c r="L43" s="142"/>
    </row>
    <row r="44" spans="1:12" ht="15.75">
      <c r="A44" s="458"/>
      <c r="B44" s="142"/>
      <c r="C44" s="446" t="s">
        <v>989</v>
      </c>
      <c r="D44" s="455"/>
      <c r="E44" s="23">
        <f>E45-SUM(E38:E43)</f>
        <v>0</v>
      </c>
      <c r="F44" s="443"/>
      <c r="G44" s="456"/>
      <c r="H44" s="444"/>
      <c r="I44" s="442"/>
      <c r="J44" s="459"/>
      <c r="K44" s="460"/>
      <c r="L44" s="142"/>
    </row>
    <row r="45" spans="1:12" ht="15.75">
      <c r="A45" s="52"/>
      <c r="B45" s="238"/>
      <c r="C45" s="24" t="s">
        <v>140</v>
      </c>
      <c r="D45" s="45"/>
      <c r="E45" s="22">
        <v>1500000</v>
      </c>
      <c r="F45" s="104"/>
      <c r="G45" s="52"/>
      <c r="H45" s="461">
        <f>SUM(H38:H42)</f>
        <v>0</v>
      </c>
      <c r="I45" s="51"/>
      <c r="J45" s="50"/>
      <c r="K45" s="49"/>
      <c r="L45" s="142"/>
    </row>
    <row r="46" spans="1:12" ht="15.75">
      <c r="A46" s="150"/>
      <c r="B46" s="462"/>
      <c r="C46" s="463"/>
      <c r="D46" s="464"/>
      <c r="E46" s="465"/>
      <c r="F46" s="466"/>
      <c r="G46" s="150"/>
      <c r="H46" s="467"/>
      <c r="I46" s="468"/>
      <c r="J46" s="469"/>
      <c r="K46" s="470"/>
      <c r="L46" s="142"/>
    </row>
    <row r="47" spans="1:12" ht="15.75">
      <c r="A47" s="653" t="s">
        <v>832</v>
      </c>
      <c r="B47" s="653"/>
      <c r="C47" s="653"/>
      <c r="D47" s="653"/>
      <c r="E47" s="653"/>
      <c r="F47" s="653"/>
      <c r="G47" s="653"/>
      <c r="H47" s="653"/>
      <c r="I47" s="653"/>
      <c r="J47" s="653"/>
      <c r="K47" s="653"/>
      <c r="L47" s="142"/>
    </row>
    <row r="48" spans="1:12" ht="78.75">
      <c r="A48" s="33" t="s">
        <v>153</v>
      </c>
      <c r="B48" s="237" t="s">
        <v>152</v>
      </c>
      <c r="C48" s="31" t="s">
        <v>0</v>
      </c>
      <c r="D48" s="32" t="s">
        <v>1</v>
      </c>
      <c r="E48" s="32" t="s">
        <v>98</v>
      </c>
      <c r="F48" s="54" t="s">
        <v>99</v>
      </c>
      <c r="G48" s="32" t="s">
        <v>151</v>
      </c>
      <c r="H48" s="32" t="s">
        <v>150</v>
      </c>
      <c r="I48" s="31" t="s">
        <v>102</v>
      </c>
      <c r="J48" s="31" t="s">
        <v>103</v>
      </c>
      <c r="K48" s="31" t="s">
        <v>149</v>
      </c>
      <c r="L48" s="142"/>
    </row>
    <row r="49" spans="1:12" ht="15.75">
      <c r="A49" s="26">
        <v>20271</v>
      </c>
      <c r="B49" s="11" t="s">
        <v>210</v>
      </c>
      <c r="C49" s="25" t="s">
        <v>833</v>
      </c>
      <c r="D49" s="471">
        <f>E49/0.8</f>
        <v>375318.75</v>
      </c>
      <c r="E49" s="23">
        <v>300255</v>
      </c>
      <c r="F49" s="443" t="s">
        <v>221</v>
      </c>
      <c r="G49" s="456">
        <f>281347+18908</f>
        <v>300255</v>
      </c>
      <c r="H49" s="444">
        <f>E49-G49</f>
        <v>0</v>
      </c>
      <c r="I49" s="20" t="s">
        <v>481</v>
      </c>
      <c r="J49" s="241">
        <v>43613</v>
      </c>
      <c r="K49" s="241">
        <v>43613</v>
      </c>
      <c r="L49" s="142"/>
    </row>
    <row r="50" spans="1:12" ht="15.75">
      <c r="A50" s="26">
        <v>19449</v>
      </c>
      <c r="B50" s="11" t="s">
        <v>834</v>
      </c>
      <c r="C50" s="25" t="s">
        <v>835</v>
      </c>
      <c r="D50" s="471">
        <v>1289000</v>
      </c>
      <c r="E50" s="23">
        <v>318000</v>
      </c>
      <c r="F50" s="443" t="s">
        <v>221</v>
      </c>
      <c r="G50" s="457">
        <v>318000</v>
      </c>
      <c r="H50" s="444">
        <f t="shared" ref="H50:H52" si="4">E50-G50</f>
        <v>0</v>
      </c>
      <c r="I50" s="20" t="s">
        <v>481</v>
      </c>
      <c r="J50" s="241">
        <v>43838</v>
      </c>
      <c r="K50" s="241">
        <v>43838</v>
      </c>
      <c r="L50" s="142"/>
    </row>
    <row r="51" spans="1:12" ht="15.75">
      <c r="A51" s="26">
        <v>19450</v>
      </c>
      <c r="B51" s="11" t="s">
        <v>409</v>
      </c>
      <c r="C51" s="25" t="s">
        <v>836</v>
      </c>
      <c r="D51" s="471">
        <v>806400</v>
      </c>
      <c r="E51" s="23">
        <v>539895</v>
      </c>
      <c r="F51" s="443" t="s">
        <v>221</v>
      </c>
      <c r="G51" s="457">
        <v>539895</v>
      </c>
      <c r="H51" s="444">
        <f t="shared" si="4"/>
        <v>0</v>
      </c>
      <c r="I51" s="20" t="s">
        <v>481</v>
      </c>
      <c r="J51" s="241">
        <v>43453</v>
      </c>
      <c r="K51" s="472">
        <v>43453</v>
      </c>
      <c r="L51" s="142"/>
    </row>
    <row r="52" spans="1:12" ht="30">
      <c r="A52" s="26">
        <v>20416</v>
      </c>
      <c r="B52" s="473" t="s">
        <v>743</v>
      </c>
      <c r="C52" s="25" t="s">
        <v>915</v>
      </c>
      <c r="D52" s="455">
        <v>700000</v>
      </c>
      <c r="E52" s="23">
        <v>33105</v>
      </c>
      <c r="F52" s="443" t="s">
        <v>221</v>
      </c>
      <c r="G52" s="457">
        <v>33105</v>
      </c>
      <c r="H52" s="444">
        <f t="shared" si="4"/>
        <v>0</v>
      </c>
      <c r="I52" s="20" t="s">
        <v>481</v>
      </c>
      <c r="J52" s="241">
        <v>43615</v>
      </c>
      <c r="K52" s="241">
        <v>43615</v>
      </c>
      <c r="L52" s="142"/>
    </row>
    <row r="53" spans="1:12" ht="30">
      <c r="A53" s="26">
        <v>21516</v>
      </c>
      <c r="B53" s="11" t="s">
        <v>739</v>
      </c>
      <c r="C53" s="25" t="s">
        <v>992</v>
      </c>
      <c r="D53" s="471">
        <f>E53/0.8</f>
        <v>33431.25</v>
      </c>
      <c r="E53" s="23">
        <v>26745</v>
      </c>
      <c r="F53" s="443" t="s">
        <v>221</v>
      </c>
      <c r="G53" s="456">
        <v>26745</v>
      </c>
      <c r="H53" s="444">
        <f>E53-G53</f>
        <v>0</v>
      </c>
      <c r="I53" s="574" t="s">
        <v>481</v>
      </c>
      <c r="J53" s="459" t="s">
        <v>984</v>
      </c>
      <c r="K53" s="472">
        <v>44291</v>
      </c>
      <c r="L53" s="142"/>
    </row>
    <row r="54" spans="1:12" ht="30">
      <c r="A54" s="441">
        <v>22586</v>
      </c>
      <c r="B54" s="442" t="s">
        <v>208</v>
      </c>
      <c r="C54" s="445" t="s">
        <v>1071</v>
      </c>
      <c r="D54" s="471">
        <v>1466855.947723751</v>
      </c>
      <c r="E54" s="23">
        <f>E55-SUM(E49:E53)</f>
        <v>282000</v>
      </c>
      <c r="F54" s="443" t="s">
        <v>221</v>
      </c>
      <c r="G54" s="456"/>
      <c r="H54" s="444">
        <f>E54-G54</f>
        <v>282000</v>
      </c>
      <c r="I54" s="442" t="s">
        <v>1072</v>
      </c>
      <c r="J54" s="459" t="s">
        <v>1073</v>
      </c>
      <c r="K54" s="474"/>
      <c r="L54" s="142"/>
    </row>
    <row r="55" spans="1:12" ht="15.75">
      <c r="A55" s="52"/>
      <c r="B55" s="238"/>
      <c r="C55" s="24" t="s">
        <v>140</v>
      </c>
      <c r="D55" s="45"/>
      <c r="E55" s="22">
        <v>1500000</v>
      </c>
      <c r="F55" s="104"/>
      <c r="G55" s="215"/>
      <c r="H55" s="461">
        <f>SUM(H49:H51)</f>
        <v>0</v>
      </c>
      <c r="I55" s="51"/>
      <c r="J55" s="50"/>
      <c r="K55" s="49"/>
      <c r="L55" s="142"/>
    </row>
    <row r="56" spans="1:12" ht="15">
      <c r="A56" s="140"/>
      <c r="B56" s="141"/>
      <c r="C56" s="142"/>
      <c r="D56" s="143"/>
      <c r="E56" s="143"/>
      <c r="F56" s="144"/>
      <c r="G56" s="143"/>
      <c r="H56" s="143"/>
      <c r="I56" s="145"/>
      <c r="J56" s="146"/>
      <c r="K56" s="145"/>
      <c r="L56" s="142"/>
    </row>
    <row r="57" spans="1:12" ht="15.75">
      <c r="A57" s="653" t="s">
        <v>736</v>
      </c>
      <c r="B57" s="653"/>
      <c r="C57" s="653"/>
      <c r="D57" s="653"/>
      <c r="E57" s="653"/>
      <c r="F57" s="653"/>
      <c r="G57" s="653"/>
      <c r="H57" s="653"/>
      <c r="I57" s="653"/>
      <c r="J57" s="653"/>
      <c r="K57" s="653"/>
      <c r="L57" s="142"/>
    </row>
    <row r="58" spans="1:12" ht="78.75">
      <c r="A58" s="33" t="s">
        <v>153</v>
      </c>
      <c r="B58" s="31" t="s">
        <v>152</v>
      </c>
      <c r="C58" s="31" t="s">
        <v>0</v>
      </c>
      <c r="D58" s="32" t="s">
        <v>1</v>
      </c>
      <c r="E58" s="32" t="s">
        <v>98</v>
      </c>
      <c r="F58" s="54" t="s">
        <v>99</v>
      </c>
      <c r="G58" s="32" t="s">
        <v>151</v>
      </c>
      <c r="H58" s="32" t="s">
        <v>150</v>
      </c>
      <c r="I58" s="31" t="s">
        <v>102</v>
      </c>
      <c r="J58" s="31" t="s">
        <v>103</v>
      </c>
      <c r="K58" s="31" t="s">
        <v>149</v>
      </c>
      <c r="L58" s="142"/>
    </row>
    <row r="59" spans="1:12" ht="15">
      <c r="A59" s="26">
        <v>18417</v>
      </c>
      <c r="B59" s="453" t="s">
        <v>210</v>
      </c>
      <c r="C59" s="25" t="s">
        <v>737</v>
      </c>
      <c r="D59" s="444">
        <v>400000</v>
      </c>
      <c r="E59" s="23">
        <f>320000-67514</f>
        <v>252486</v>
      </c>
      <c r="F59" s="443" t="s">
        <v>221</v>
      </c>
      <c r="G59" s="456">
        <v>252486</v>
      </c>
      <c r="H59" s="444">
        <f>E59-G59</f>
        <v>0</v>
      </c>
      <c r="I59" s="20" t="s">
        <v>481</v>
      </c>
      <c r="J59" s="241">
        <v>43238</v>
      </c>
      <c r="K59" s="475">
        <v>43238</v>
      </c>
      <c r="L59" s="142"/>
    </row>
    <row r="60" spans="1:12" ht="25.5">
      <c r="A60" s="26">
        <v>18418</v>
      </c>
      <c r="B60" s="453" t="s">
        <v>738</v>
      </c>
      <c r="C60" s="25" t="s">
        <v>486</v>
      </c>
      <c r="D60" s="444">
        <v>6340247</v>
      </c>
      <c r="E60" s="23">
        <v>569823</v>
      </c>
      <c r="F60" s="443" t="s">
        <v>519</v>
      </c>
      <c r="G60" s="457">
        <v>569823</v>
      </c>
      <c r="H60" s="444">
        <f t="shared" ref="H60:H65" si="5">E60-G60</f>
        <v>0</v>
      </c>
      <c r="I60" s="20" t="s">
        <v>481</v>
      </c>
      <c r="J60" s="241">
        <v>43052</v>
      </c>
      <c r="K60" s="475">
        <v>43052</v>
      </c>
      <c r="L60" s="142"/>
    </row>
    <row r="61" spans="1:12" ht="15">
      <c r="A61" s="26">
        <v>18419</v>
      </c>
      <c r="B61" s="453" t="s">
        <v>739</v>
      </c>
      <c r="C61" s="25" t="s">
        <v>740</v>
      </c>
      <c r="D61" s="444">
        <v>281887</v>
      </c>
      <c r="E61" s="23">
        <v>225509</v>
      </c>
      <c r="F61" s="443" t="s">
        <v>221</v>
      </c>
      <c r="G61" s="457">
        <v>225509</v>
      </c>
      <c r="H61" s="444">
        <f t="shared" si="5"/>
        <v>0</v>
      </c>
      <c r="I61" s="20" t="s">
        <v>481</v>
      </c>
      <c r="J61" s="241">
        <v>43258</v>
      </c>
      <c r="K61" s="475">
        <v>43258</v>
      </c>
      <c r="L61" s="142"/>
    </row>
    <row r="62" spans="1:12" ht="15">
      <c r="A62" s="26">
        <v>18420</v>
      </c>
      <c r="B62" s="453" t="s">
        <v>741</v>
      </c>
      <c r="C62" s="25" t="s">
        <v>742</v>
      </c>
      <c r="D62" s="444">
        <v>20000</v>
      </c>
      <c r="E62" s="23">
        <f>16000-2768</f>
        <v>13232</v>
      </c>
      <c r="F62" s="443" t="s">
        <v>221</v>
      </c>
      <c r="G62" s="457">
        <v>13232</v>
      </c>
      <c r="H62" s="444">
        <f t="shared" si="5"/>
        <v>0</v>
      </c>
      <c r="I62" s="20" t="s">
        <v>481</v>
      </c>
      <c r="J62" s="241">
        <v>43237</v>
      </c>
      <c r="K62" s="475">
        <v>43237</v>
      </c>
      <c r="L62" s="142"/>
    </row>
    <row r="63" spans="1:12" ht="25.5">
      <c r="A63" s="26">
        <v>18421</v>
      </c>
      <c r="B63" s="453" t="s">
        <v>743</v>
      </c>
      <c r="C63" s="25" t="s">
        <v>744</v>
      </c>
      <c r="D63" s="444">
        <v>600000</v>
      </c>
      <c r="E63" s="23">
        <f>400000-76236</f>
        <v>323764</v>
      </c>
      <c r="F63" s="443" t="s">
        <v>745</v>
      </c>
      <c r="G63" s="457">
        <v>323764</v>
      </c>
      <c r="H63" s="444">
        <f t="shared" si="5"/>
        <v>0</v>
      </c>
      <c r="I63" s="20" t="s">
        <v>481</v>
      </c>
      <c r="J63" s="241">
        <v>42639</v>
      </c>
      <c r="K63" s="475">
        <v>42639</v>
      </c>
      <c r="L63" s="142"/>
    </row>
    <row r="64" spans="1:12" ht="15.75">
      <c r="A64" s="140">
        <v>20271</v>
      </c>
      <c r="B64" s="11" t="s">
        <v>210</v>
      </c>
      <c r="C64" s="445" t="s">
        <v>837</v>
      </c>
      <c r="D64" s="476">
        <f>E64/0.8</f>
        <v>56130</v>
      </c>
      <c r="E64" s="477">
        <v>44904</v>
      </c>
      <c r="F64" s="443" t="s">
        <v>221</v>
      </c>
      <c r="G64" s="457">
        <v>44904</v>
      </c>
      <c r="H64" s="444">
        <f t="shared" si="5"/>
        <v>0</v>
      </c>
      <c r="I64" s="20" t="s">
        <v>481</v>
      </c>
      <c r="J64" s="241">
        <v>43613</v>
      </c>
      <c r="K64" s="241">
        <v>43613</v>
      </c>
      <c r="L64" s="142"/>
    </row>
    <row r="65" spans="1:12" ht="30">
      <c r="A65" s="26">
        <v>20416</v>
      </c>
      <c r="B65" s="453" t="s">
        <v>743</v>
      </c>
      <c r="C65" s="25" t="s">
        <v>916</v>
      </c>
      <c r="D65" s="455">
        <v>700000</v>
      </c>
      <c r="E65" s="477">
        <f>2768+67514</f>
        <v>70282</v>
      </c>
      <c r="F65" s="443" t="s">
        <v>221</v>
      </c>
      <c r="G65" s="457">
        <v>70282</v>
      </c>
      <c r="H65" s="444">
        <f t="shared" si="5"/>
        <v>0</v>
      </c>
      <c r="I65" s="20" t="s">
        <v>481</v>
      </c>
      <c r="J65" s="241">
        <v>43615</v>
      </c>
      <c r="K65" s="241">
        <v>43615</v>
      </c>
      <c r="L65" s="142"/>
    </row>
    <row r="66" spans="1:12" ht="15.75">
      <c r="A66" s="52"/>
      <c r="B66" s="40"/>
      <c r="C66" s="24" t="s">
        <v>140</v>
      </c>
      <c r="D66" s="45"/>
      <c r="E66" s="22">
        <f>1500000</f>
        <v>1500000</v>
      </c>
      <c r="F66" s="104"/>
      <c r="G66" s="215"/>
      <c r="H66" s="461">
        <f>SUM(H59:H64)</f>
        <v>0</v>
      </c>
      <c r="I66" s="51"/>
      <c r="J66" s="50"/>
      <c r="K66" s="49"/>
      <c r="L66" s="142"/>
    </row>
    <row r="67" spans="1:12" ht="15.75">
      <c r="A67" s="52"/>
      <c r="B67" s="40"/>
      <c r="C67" s="24"/>
      <c r="D67" s="45"/>
      <c r="E67" s="22"/>
      <c r="F67" s="104"/>
      <c r="G67" s="52"/>
      <c r="H67" s="461"/>
      <c r="I67" s="51"/>
      <c r="J67" s="50"/>
      <c r="K67" s="49"/>
      <c r="L67" s="142"/>
    </row>
    <row r="68" spans="1:12" ht="15.75">
      <c r="A68" s="653" t="s">
        <v>516</v>
      </c>
      <c r="B68" s="653"/>
      <c r="C68" s="653"/>
      <c r="D68" s="653"/>
      <c r="E68" s="653"/>
      <c r="F68" s="653"/>
      <c r="G68" s="653"/>
      <c r="H68" s="653"/>
      <c r="I68" s="653"/>
      <c r="J68" s="653"/>
      <c r="K68" s="653"/>
      <c r="L68" s="142"/>
    </row>
    <row r="69" spans="1:12" ht="78.75">
      <c r="A69" s="33" t="s">
        <v>153</v>
      </c>
      <c r="B69" s="31" t="s">
        <v>152</v>
      </c>
      <c r="C69" s="31" t="s">
        <v>0</v>
      </c>
      <c r="D69" s="32" t="s">
        <v>1</v>
      </c>
      <c r="E69" s="32" t="s">
        <v>98</v>
      </c>
      <c r="F69" s="54" t="s">
        <v>99</v>
      </c>
      <c r="G69" s="32" t="s">
        <v>151</v>
      </c>
      <c r="H69" s="32" t="s">
        <v>150</v>
      </c>
      <c r="I69" s="31" t="s">
        <v>102</v>
      </c>
      <c r="J69" s="31" t="s">
        <v>103</v>
      </c>
      <c r="K69" s="31" t="s">
        <v>149</v>
      </c>
      <c r="L69" s="142"/>
    </row>
    <row r="70" spans="1:12" ht="15">
      <c r="A70" s="478">
        <v>17521</v>
      </c>
      <c r="B70" s="19" t="s">
        <v>219</v>
      </c>
      <c r="C70" s="479" t="s">
        <v>517</v>
      </c>
      <c r="D70" s="444">
        <v>645846</v>
      </c>
      <c r="E70" s="480">
        <v>480000</v>
      </c>
      <c r="F70" s="443" t="s">
        <v>221</v>
      </c>
      <c r="G70" s="456">
        <v>480000</v>
      </c>
      <c r="H70" s="444">
        <f>E70-G70</f>
        <v>0</v>
      </c>
      <c r="I70" s="481" t="s">
        <v>144</v>
      </c>
      <c r="J70" s="241">
        <v>42717</v>
      </c>
      <c r="K70" s="475">
        <v>42717</v>
      </c>
      <c r="L70" s="142"/>
    </row>
    <row r="71" spans="1:12" ht="25.5">
      <c r="A71" s="478">
        <v>17522</v>
      </c>
      <c r="B71" s="19" t="s">
        <v>123</v>
      </c>
      <c r="C71" s="479" t="s">
        <v>518</v>
      </c>
      <c r="D71" s="444">
        <v>1050000</v>
      </c>
      <c r="E71" s="480">
        <v>369007</v>
      </c>
      <c r="F71" s="443" t="s">
        <v>519</v>
      </c>
      <c r="G71" s="456">
        <v>369007</v>
      </c>
      <c r="H71" s="444">
        <f t="shared" ref="H71:H75" si="6">E71-G71</f>
        <v>0</v>
      </c>
      <c r="I71" s="20" t="s">
        <v>481</v>
      </c>
      <c r="J71" s="241">
        <v>42744</v>
      </c>
      <c r="K71" s="475">
        <v>42744</v>
      </c>
      <c r="L71" s="142"/>
    </row>
    <row r="72" spans="1:12" ht="30">
      <c r="A72" s="478">
        <v>17523</v>
      </c>
      <c r="B72" s="19" t="s">
        <v>130</v>
      </c>
      <c r="C72" s="479" t="s">
        <v>520</v>
      </c>
      <c r="D72" s="444">
        <v>17741</v>
      </c>
      <c r="E72" s="480">
        <v>14193</v>
      </c>
      <c r="F72" s="443" t="s">
        <v>221</v>
      </c>
      <c r="G72" s="456">
        <v>14193</v>
      </c>
      <c r="H72" s="444">
        <f t="shared" si="6"/>
        <v>0</v>
      </c>
      <c r="I72" s="481" t="s">
        <v>144</v>
      </c>
      <c r="J72" s="241">
        <v>43159</v>
      </c>
      <c r="K72" s="475">
        <v>43159</v>
      </c>
      <c r="L72" s="142"/>
    </row>
    <row r="73" spans="1:12" ht="15">
      <c r="A73" s="478">
        <v>17519</v>
      </c>
      <c r="B73" s="19" t="s">
        <v>521</v>
      </c>
      <c r="C73" s="479" t="s">
        <v>522</v>
      </c>
      <c r="D73" s="444">
        <v>763390</v>
      </c>
      <c r="E73" s="480">
        <v>600000</v>
      </c>
      <c r="F73" s="443" t="s">
        <v>221</v>
      </c>
      <c r="G73" s="456">
        <v>600000</v>
      </c>
      <c r="H73" s="444">
        <f t="shared" si="6"/>
        <v>0</v>
      </c>
      <c r="I73" s="20" t="s">
        <v>481</v>
      </c>
      <c r="J73" s="241">
        <v>42928</v>
      </c>
      <c r="K73" s="475">
        <v>42928</v>
      </c>
      <c r="L73" s="142"/>
    </row>
    <row r="74" spans="1:12" ht="15">
      <c r="A74" s="478">
        <v>17520</v>
      </c>
      <c r="B74" s="19" t="s">
        <v>523</v>
      </c>
      <c r="C74" s="479" t="s">
        <v>524</v>
      </c>
      <c r="D74" s="444">
        <v>46000</v>
      </c>
      <c r="E74" s="480">
        <v>3695</v>
      </c>
      <c r="F74" s="443" t="s">
        <v>221</v>
      </c>
      <c r="G74" s="456">
        <f>49340-47200+1555</f>
        <v>3695</v>
      </c>
      <c r="H74" s="444">
        <f t="shared" si="6"/>
        <v>0</v>
      </c>
      <c r="I74" s="20" t="s">
        <v>481</v>
      </c>
      <c r="J74" s="241">
        <v>43087</v>
      </c>
      <c r="K74" s="475">
        <v>43087</v>
      </c>
      <c r="L74" s="142"/>
    </row>
    <row r="75" spans="1:12" ht="15.75">
      <c r="A75" s="140">
        <v>20271</v>
      </c>
      <c r="B75" s="11" t="s">
        <v>210</v>
      </c>
      <c r="C75" s="445" t="s">
        <v>838</v>
      </c>
      <c r="D75" s="482">
        <f>E75/0.8</f>
        <v>41381.25</v>
      </c>
      <c r="E75" s="480">
        <v>33105</v>
      </c>
      <c r="F75" s="443" t="s">
        <v>221</v>
      </c>
      <c r="G75" s="456">
        <v>33105</v>
      </c>
      <c r="H75" s="444">
        <f t="shared" si="6"/>
        <v>0</v>
      </c>
      <c r="I75" s="20" t="s">
        <v>481</v>
      </c>
      <c r="J75" s="241">
        <v>43613</v>
      </c>
      <c r="K75" s="241">
        <v>43613</v>
      </c>
      <c r="L75" s="142"/>
    </row>
    <row r="76" spans="1:12" ht="15.75">
      <c r="A76" s="52"/>
      <c r="B76" s="40"/>
      <c r="C76" s="24" t="s">
        <v>140</v>
      </c>
      <c r="D76" s="45"/>
      <c r="E76" s="22">
        <f>SUM(E70:E75)</f>
        <v>1500000</v>
      </c>
      <c r="F76" s="104"/>
      <c r="G76" s="52"/>
      <c r="H76" s="461">
        <f>SUM(H70:H74)</f>
        <v>0</v>
      </c>
      <c r="I76" s="51"/>
      <c r="J76" s="50"/>
      <c r="K76" s="49"/>
      <c r="L76" s="142"/>
    </row>
    <row r="77" spans="1:12" ht="15">
      <c r="A77" s="140"/>
      <c r="B77" s="141"/>
      <c r="C77" s="142"/>
      <c r="D77" s="143"/>
      <c r="E77" s="143"/>
      <c r="F77" s="144"/>
      <c r="G77" s="143"/>
      <c r="H77" s="143"/>
      <c r="I77" s="145"/>
      <c r="J77" s="146"/>
      <c r="K77" s="145"/>
      <c r="L77" s="142"/>
    </row>
    <row r="78" spans="1:12" ht="15.75">
      <c r="A78" s="653" t="s">
        <v>483</v>
      </c>
      <c r="B78" s="653"/>
      <c r="C78" s="653"/>
      <c r="D78" s="653"/>
      <c r="E78" s="653"/>
      <c r="F78" s="653"/>
      <c r="G78" s="653"/>
      <c r="H78" s="653"/>
      <c r="I78" s="653"/>
      <c r="J78" s="653"/>
      <c r="K78" s="653"/>
      <c r="L78" s="142"/>
    </row>
    <row r="79" spans="1:12" ht="78.75">
      <c r="A79" s="33" t="s">
        <v>153</v>
      </c>
      <c r="B79" s="31" t="s">
        <v>152</v>
      </c>
      <c r="C79" s="31" t="s">
        <v>0</v>
      </c>
      <c r="D79" s="32" t="s">
        <v>1</v>
      </c>
      <c r="E79" s="32" t="s">
        <v>98</v>
      </c>
      <c r="F79" s="54" t="s">
        <v>99</v>
      </c>
      <c r="G79" s="32" t="s">
        <v>151</v>
      </c>
      <c r="H79" s="32" t="s">
        <v>150</v>
      </c>
      <c r="I79" s="31" t="s">
        <v>102</v>
      </c>
      <c r="J79" s="31" t="s">
        <v>103</v>
      </c>
      <c r="K79" s="31" t="s">
        <v>149</v>
      </c>
      <c r="L79" s="142"/>
    </row>
    <row r="80" spans="1:12" ht="15">
      <c r="A80" s="478">
        <v>16399</v>
      </c>
      <c r="B80" s="19" t="s">
        <v>219</v>
      </c>
      <c r="C80" s="479" t="s">
        <v>484</v>
      </c>
      <c r="D80" s="444">
        <v>55000</v>
      </c>
      <c r="E80" s="480">
        <v>44000</v>
      </c>
      <c r="F80" s="443" t="s">
        <v>220</v>
      </c>
      <c r="G80" s="444">
        <v>44000</v>
      </c>
      <c r="H80" s="444">
        <f>E80-G80</f>
        <v>0</v>
      </c>
      <c r="I80" s="481" t="s">
        <v>144</v>
      </c>
      <c r="J80" s="241">
        <v>42116</v>
      </c>
      <c r="K80" s="475">
        <v>42116</v>
      </c>
      <c r="L80" s="142"/>
    </row>
    <row r="81" spans="1:12" ht="25.5">
      <c r="A81" s="478">
        <v>16400</v>
      </c>
      <c r="B81" s="19" t="s">
        <v>123</v>
      </c>
      <c r="C81" s="479" t="s">
        <v>485</v>
      </c>
      <c r="D81" s="444">
        <v>965000</v>
      </c>
      <c r="E81" s="480">
        <v>600000</v>
      </c>
      <c r="F81" s="443" t="s">
        <v>212</v>
      </c>
      <c r="G81" s="444">
        <v>600000</v>
      </c>
      <c r="H81" s="444">
        <f t="shared" ref="H81:H84" si="7">E81-G81</f>
        <v>0</v>
      </c>
      <c r="I81" s="481" t="s">
        <v>144</v>
      </c>
      <c r="J81" s="241">
        <v>42354</v>
      </c>
      <c r="K81" s="475">
        <v>42354</v>
      </c>
      <c r="L81" s="142"/>
    </row>
    <row r="82" spans="1:12" ht="25.5">
      <c r="A82" s="478">
        <v>16401</v>
      </c>
      <c r="B82" s="19" t="s">
        <v>124</v>
      </c>
      <c r="C82" s="479" t="s">
        <v>486</v>
      </c>
      <c r="D82" s="444">
        <v>5184568</v>
      </c>
      <c r="E82" s="480">
        <v>600000</v>
      </c>
      <c r="F82" s="443" t="s">
        <v>212</v>
      </c>
      <c r="G82" s="444">
        <v>600000</v>
      </c>
      <c r="H82" s="444">
        <f t="shared" si="7"/>
        <v>0</v>
      </c>
      <c r="I82" s="20" t="s">
        <v>481</v>
      </c>
      <c r="J82" s="241">
        <v>42926</v>
      </c>
      <c r="K82" s="475">
        <v>42926</v>
      </c>
      <c r="L82" s="142"/>
    </row>
    <row r="83" spans="1:12" ht="25.5">
      <c r="A83" s="478">
        <v>16402</v>
      </c>
      <c r="B83" s="19" t="s">
        <v>130</v>
      </c>
      <c r="C83" s="479" t="s">
        <v>487</v>
      </c>
      <c r="D83" s="444">
        <v>280000</v>
      </c>
      <c r="E83" s="480">
        <v>208800</v>
      </c>
      <c r="F83" s="443" t="s">
        <v>212</v>
      </c>
      <c r="G83" s="444">
        <v>208800</v>
      </c>
      <c r="H83" s="444">
        <f t="shared" si="7"/>
        <v>0</v>
      </c>
      <c r="I83" s="481" t="s">
        <v>144</v>
      </c>
      <c r="J83" s="241">
        <v>42381</v>
      </c>
      <c r="K83" s="475">
        <v>42381</v>
      </c>
      <c r="L83" s="142"/>
    </row>
    <row r="84" spans="1:12" ht="15">
      <c r="A84" s="478">
        <v>17520</v>
      </c>
      <c r="B84" s="19" t="s">
        <v>523</v>
      </c>
      <c r="C84" s="479" t="s">
        <v>525</v>
      </c>
      <c r="D84" s="483">
        <v>59000</v>
      </c>
      <c r="E84" s="477">
        <f>E85-SUM(E80:E83)</f>
        <v>47200</v>
      </c>
      <c r="F84" s="443" t="s">
        <v>221</v>
      </c>
      <c r="G84" s="484">
        <v>47200</v>
      </c>
      <c r="H84" s="444">
        <f t="shared" si="7"/>
        <v>0</v>
      </c>
      <c r="I84" s="20" t="s">
        <v>481</v>
      </c>
      <c r="J84" s="241">
        <v>43087</v>
      </c>
      <c r="K84" s="475">
        <v>43087</v>
      </c>
      <c r="L84" s="142"/>
    </row>
    <row r="85" spans="1:12" ht="15.75">
      <c r="A85" s="52"/>
      <c r="B85" s="40"/>
      <c r="C85" s="24" t="s">
        <v>140</v>
      </c>
      <c r="D85" s="45"/>
      <c r="E85" s="22">
        <v>1500000</v>
      </c>
      <c r="F85" s="104"/>
      <c r="G85" s="215"/>
      <c r="H85" s="461">
        <f>SUM(H80:H84)</f>
        <v>0</v>
      </c>
      <c r="I85" s="51"/>
      <c r="J85" s="50"/>
      <c r="K85" s="49"/>
      <c r="L85" s="142"/>
    </row>
    <row r="86" spans="1:12" ht="15.75">
      <c r="A86" s="147"/>
      <c r="B86" s="148"/>
      <c r="C86" s="142"/>
      <c r="D86" s="143"/>
      <c r="E86" s="143"/>
      <c r="F86" s="144"/>
      <c r="G86" s="143"/>
      <c r="H86" s="143"/>
      <c r="I86" s="145"/>
      <c r="J86" s="146"/>
      <c r="K86" s="145"/>
      <c r="L86" s="142"/>
    </row>
    <row r="87" spans="1:12" ht="15.75">
      <c r="A87" s="653" t="s">
        <v>408</v>
      </c>
      <c r="B87" s="653"/>
      <c r="C87" s="653"/>
      <c r="D87" s="653"/>
      <c r="E87" s="653"/>
      <c r="F87" s="653"/>
      <c r="G87" s="653"/>
      <c r="H87" s="653"/>
      <c r="I87" s="653"/>
      <c r="J87" s="653"/>
      <c r="K87" s="653"/>
      <c r="L87" s="142"/>
    </row>
    <row r="88" spans="1:12" ht="78.75">
      <c r="A88" s="33" t="s">
        <v>153</v>
      </c>
      <c r="B88" s="31" t="s">
        <v>152</v>
      </c>
      <c r="C88" s="31" t="s">
        <v>0</v>
      </c>
      <c r="D88" s="32" t="s">
        <v>1</v>
      </c>
      <c r="E88" s="32" t="s">
        <v>98</v>
      </c>
      <c r="F88" s="54" t="s">
        <v>99</v>
      </c>
      <c r="G88" s="32" t="s">
        <v>151</v>
      </c>
      <c r="H88" s="32" t="s">
        <v>150</v>
      </c>
      <c r="I88" s="31" t="s">
        <v>102</v>
      </c>
      <c r="J88" s="31" t="s">
        <v>103</v>
      </c>
      <c r="K88" s="31" t="s">
        <v>149</v>
      </c>
      <c r="L88" s="142"/>
    </row>
    <row r="89" spans="1:12" ht="15">
      <c r="A89" s="19">
        <v>15510</v>
      </c>
      <c r="B89" s="19" t="s">
        <v>409</v>
      </c>
      <c r="C89" s="19" t="s">
        <v>410</v>
      </c>
      <c r="D89" s="444">
        <v>433900</v>
      </c>
      <c r="E89" s="444">
        <v>347120</v>
      </c>
      <c r="F89" s="443" t="s">
        <v>221</v>
      </c>
      <c r="G89" s="444">
        <v>347120</v>
      </c>
      <c r="H89" s="444">
        <f>E89-G89</f>
        <v>0</v>
      </c>
      <c r="I89" s="481" t="s">
        <v>144</v>
      </c>
      <c r="J89" s="475">
        <v>42079</v>
      </c>
      <c r="K89" s="475">
        <v>42079</v>
      </c>
      <c r="L89" s="142"/>
    </row>
    <row r="90" spans="1:12" ht="15">
      <c r="A90" s="19">
        <v>15511</v>
      </c>
      <c r="B90" s="19" t="s">
        <v>411</v>
      </c>
      <c r="C90" s="19" t="s">
        <v>412</v>
      </c>
      <c r="D90" s="444">
        <v>70000</v>
      </c>
      <c r="E90" s="444">
        <f>56000-23120</f>
        <v>32880</v>
      </c>
      <c r="F90" s="443" t="s">
        <v>221</v>
      </c>
      <c r="G90" s="444">
        <v>32880</v>
      </c>
      <c r="H90" s="444">
        <f t="shared" ref="H90:H99" si="8">E90-G90</f>
        <v>0</v>
      </c>
      <c r="I90" s="481" t="s">
        <v>144</v>
      </c>
      <c r="J90" s="475">
        <v>42600</v>
      </c>
      <c r="K90" s="475">
        <v>42600</v>
      </c>
      <c r="L90" s="142"/>
    </row>
    <row r="91" spans="1:12" ht="15">
      <c r="A91" s="19">
        <v>15512</v>
      </c>
      <c r="B91" s="19" t="s">
        <v>413</v>
      </c>
      <c r="C91" s="19" t="s">
        <v>414</v>
      </c>
      <c r="D91" s="444">
        <v>202800</v>
      </c>
      <c r="E91" s="444">
        <v>162240</v>
      </c>
      <c r="F91" s="443" t="s">
        <v>221</v>
      </c>
      <c r="G91" s="444">
        <v>162240</v>
      </c>
      <c r="H91" s="444">
        <f t="shared" si="8"/>
        <v>0</v>
      </c>
      <c r="I91" s="20" t="s">
        <v>144</v>
      </c>
      <c r="J91" s="475">
        <v>41847</v>
      </c>
      <c r="K91" s="475">
        <v>41847</v>
      </c>
      <c r="L91" s="142"/>
    </row>
    <row r="92" spans="1:12" ht="30">
      <c r="A92" s="19">
        <v>15513</v>
      </c>
      <c r="B92" s="19" t="s">
        <v>123</v>
      </c>
      <c r="C92" s="19" t="s">
        <v>415</v>
      </c>
      <c r="D92" s="444">
        <v>688192.27749999997</v>
      </c>
      <c r="E92" s="444">
        <f>600000-95211-25058-3885</f>
        <v>475846</v>
      </c>
      <c r="F92" s="443" t="s">
        <v>212</v>
      </c>
      <c r="G92" s="444">
        <f>38106+437740</f>
        <v>475846</v>
      </c>
      <c r="H92" s="444">
        <f t="shared" si="8"/>
        <v>0</v>
      </c>
      <c r="I92" s="481" t="s">
        <v>144</v>
      </c>
      <c r="J92" s="485">
        <v>42320</v>
      </c>
      <c r="K92" s="485">
        <v>42321</v>
      </c>
      <c r="L92" s="142"/>
    </row>
    <row r="93" spans="1:12" ht="15">
      <c r="A93" s="19">
        <v>15513</v>
      </c>
      <c r="B93" s="19" t="s">
        <v>123</v>
      </c>
      <c r="C93" s="19" t="s">
        <v>416</v>
      </c>
      <c r="D93" s="444">
        <v>45000</v>
      </c>
      <c r="E93" s="444">
        <v>36000</v>
      </c>
      <c r="F93" s="443" t="s">
        <v>221</v>
      </c>
      <c r="G93" s="444">
        <v>36000</v>
      </c>
      <c r="H93" s="444">
        <f t="shared" si="8"/>
        <v>0</v>
      </c>
      <c r="I93" s="481" t="s">
        <v>144</v>
      </c>
      <c r="J93" s="475">
        <v>42381</v>
      </c>
      <c r="K93" s="475">
        <v>42381</v>
      </c>
      <c r="L93" s="145"/>
    </row>
    <row r="94" spans="1:12" ht="15">
      <c r="A94" s="19">
        <v>15514</v>
      </c>
      <c r="B94" s="19" t="s">
        <v>130</v>
      </c>
      <c r="C94" s="19" t="s">
        <v>417</v>
      </c>
      <c r="D94" s="444">
        <v>300000</v>
      </c>
      <c r="E94" s="444">
        <f>240000-40662</f>
        <v>199338</v>
      </c>
      <c r="F94" s="443" t="s">
        <v>221</v>
      </c>
      <c r="G94" s="444">
        <f>179335+20003</f>
        <v>199338</v>
      </c>
      <c r="H94" s="444">
        <f t="shared" si="8"/>
        <v>0</v>
      </c>
      <c r="I94" s="481" t="s">
        <v>144</v>
      </c>
      <c r="J94" s="475">
        <v>42369</v>
      </c>
      <c r="K94" s="475">
        <v>42369</v>
      </c>
      <c r="L94" s="145"/>
    </row>
    <row r="95" spans="1:12" ht="15">
      <c r="A95" s="19">
        <v>15514</v>
      </c>
      <c r="B95" s="19" t="s">
        <v>130</v>
      </c>
      <c r="C95" s="19" t="s">
        <v>418</v>
      </c>
      <c r="D95" s="444">
        <v>185000</v>
      </c>
      <c r="E95" s="444">
        <f>136000-12454</f>
        <v>123546</v>
      </c>
      <c r="F95" s="443" t="s">
        <v>221</v>
      </c>
      <c r="G95" s="444">
        <v>123546</v>
      </c>
      <c r="H95" s="444">
        <f t="shared" si="8"/>
        <v>0</v>
      </c>
      <c r="I95" s="481" t="s">
        <v>144</v>
      </c>
      <c r="J95" s="475">
        <v>42369</v>
      </c>
      <c r="K95" s="475">
        <v>42369</v>
      </c>
      <c r="L95" s="145"/>
    </row>
    <row r="96" spans="1:12" ht="25.5">
      <c r="A96" s="486">
        <v>15514</v>
      </c>
      <c r="B96" s="486" t="s">
        <v>130</v>
      </c>
      <c r="C96" s="487" t="s">
        <v>419</v>
      </c>
      <c r="D96" s="483">
        <v>50000</v>
      </c>
      <c r="E96" s="477">
        <v>40000</v>
      </c>
      <c r="F96" s="488" t="s">
        <v>212</v>
      </c>
      <c r="G96" s="484">
        <v>40000</v>
      </c>
      <c r="H96" s="444">
        <f t="shared" si="8"/>
        <v>0</v>
      </c>
      <c r="I96" s="481" t="s">
        <v>144</v>
      </c>
      <c r="J96" s="475">
        <v>41767</v>
      </c>
      <c r="K96" s="489">
        <v>41767</v>
      </c>
      <c r="L96" s="145"/>
    </row>
    <row r="97" spans="1:12" ht="30">
      <c r="A97" s="478">
        <v>17523</v>
      </c>
      <c r="B97" s="19" t="s">
        <v>130</v>
      </c>
      <c r="C97" s="479" t="s">
        <v>526</v>
      </c>
      <c r="D97" s="483">
        <v>8493</v>
      </c>
      <c r="E97" s="477">
        <v>2851</v>
      </c>
      <c r="F97" s="443" t="s">
        <v>221</v>
      </c>
      <c r="G97" s="23">
        <v>2851</v>
      </c>
      <c r="H97" s="444">
        <f t="shared" si="8"/>
        <v>0</v>
      </c>
      <c r="I97" s="481" t="s">
        <v>144</v>
      </c>
      <c r="J97" s="475">
        <v>43159</v>
      </c>
      <c r="K97" s="475">
        <v>43159</v>
      </c>
      <c r="L97" s="145"/>
    </row>
    <row r="98" spans="1:12" ht="15">
      <c r="A98" s="478">
        <v>18421</v>
      </c>
      <c r="B98" s="11" t="s">
        <v>743</v>
      </c>
      <c r="C98" s="445" t="s">
        <v>746</v>
      </c>
      <c r="D98" s="483"/>
      <c r="E98" s="477">
        <v>76236</v>
      </c>
      <c r="F98" s="443" t="s">
        <v>221</v>
      </c>
      <c r="G98" s="23">
        <v>76236</v>
      </c>
      <c r="H98" s="444">
        <f t="shared" si="8"/>
        <v>0</v>
      </c>
      <c r="I98" s="20" t="s">
        <v>144</v>
      </c>
      <c r="J98" s="475">
        <v>42639</v>
      </c>
      <c r="K98" s="489">
        <v>42639</v>
      </c>
      <c r="L98" s="145"/>
    </row>
    <row r="99" spans="1:12" ht="30">
      <c r="A99" s="11">
        <v>20416</v>
      </c>
      <c r="B99" s="453" t="s">
        <v>743</v>
      </c>
      <c r="C99" s="25" t="s">
        <v>917</v>
      </c>
      <c r="D99" s="490">
        <v>700000</v>
      </c>
      <c r="E99" s="477">
        <f>E100-SUM(E89:E98)</f>
        <v>3943</v>
      </c>
      <c r="F99" s="443" t="s">
        <v>221</v>
      </c>
      <c r="G99" s="23">
        <v>3943</v>
      </c>
      <c r="H99" s="444">
        <f t="shared" si="8"/>
        <v>0</v>
      </c>
      <c r="I99" s="20" t="s">
        <v>144</v>
      </c>
      <c r="J99" s="475">
        <v>43615</v>
      </c>
      <c r="K99" s="475">
        <v>43615</v>
      </c>
      <c r="L99" s="541"/>
    </row>
    <row r="100" spans="1:12" ht="15.75">
      <c r="A100" s="52"/>
      <c r="B100" s="40"/>
      <c r="C100" s="24" t="s">
        <v>140</v>
      </c>
      <c r="D100" s="45"/>
      <c r="E100" s="22">
        <v>1500000</v>
      </c>
      <c r="F100" s="104"/>
      <c r="G100" s="215"/>
      <c r="H100" s="461">
        <f>SUM(H89:H97)</f>
        <v>0</v>
      </c>
      <c r="I100" s="51"/>
      <c r="J100" s="50"/>
      <c r="K100" s="49"/>
      <c r="L100" s="541"/>
    </row>
    <row r="101" spans="1:12" ht="15">
      <c r="A101" s="140"/>
      <c r="B101" s="141"/>
      <c r="C101" s="142"/>
      <c r="D101" s="143"/>
      <c r="E101" s="143"/>
      <c r="F101" s="144"/>
      <c r="G101" s="143"/>
      <c r="H101" s="143"/>
      <c r="I101" s="145"/>
      <c r="J101" s="146"/>
      <c r="K101" s="145"/>
      <c r="L101" s="142"/>
    </row>
    <row r="102" spans="1:12" ht="15.75">
      <c r="A102" s="653" t="s">
        <v>217</v>
      </c>
      <c r="B102" s="653"/>
      <c r="C102" s="653"/>
      <c r="D102" s="653"/>
      <c r="E102" s="653"/>
      <c r="F102" s="653"/>
      <c r="G102" s="653"/>
      <c r="H102" s="653"/>
      <c r="I102" s="653"/>
      <c r="J102" s="653"/>
      <c r="K102" s="653"/>
      <c r="L102" s="145"/>
    </row>
    <row r="103" spans="1:12" ht="78.75">
      <c r="A103" s="33" t="s">
        <v>153</v>
      </c>
      <c r="B103" s="31" t="s">
        <v>152</v>
      </c>
      <c r="C103" s="31" t="s">
        <v>0</v>
      </c>
      <c r="D103" s="32" t="s">
        <v>1</v>
      </c>
      <c r="E103" s="32" t="s">
        <v>98</v>
      </c>
      <c r="F103" s="54" t="s">
        <v>99</v>
      </c>
      <c r="G103" s="32" t="s">
        <v>151</v>
      </c>
      <c r="H103" s="32" t="s">
        <v>150</v>
      </c>
      <c r="I103" s="31" t="s">
        <v>102</v>
      </c>
      <c r="J103" s="31" t="s">
        <v>103</v>
      </c>
      <c r="K103" s="31" t="s">
        <v>149</v>
      </c>
      <c r="L103" s="145"/>
    </row>
    <row r="104" spans="1:12" ht="25.5">
      <c r="A104" s="486">
        <v>14370</v>
      </c>
      <c r="B104" s="491" t="s">
        <v>208</v>
      </c>
      <c r="C104" s="492" t="s">
        <v>216</v>
      </c>
      <c r="D104" s="483">
        <v>5294251</v>
      </c>
      <c r="E104" s="477">
        <v>600000</v>
      </c>
      <c r="F104" s="488" t="s">
        <v>212</v>
      </c>
      <c r="G104" s="23">
        <v>600000</v>
      </c>
      <c r="H104" s="29">
        <f>E104-G104</f>
        <v>0</v>
      </c>
      <c r="I104" s="481" t="s">
        <v>144</v>
      </c>
      <c r="J104" s="485">
        <v>41571</v>
      </c>
      <c r="K104" s="485">
        <v>41571</v>
      </c>
      <c r="L104" s="145"/>
    </row>
    <row r="105" spans="1:12" ht="30">
      <c r="A105" s="486">
        <v>14371</v>
      </c>
      <c r="B105" s="25" t="s">
        <v>119</v>
      </c>
      <c r="C105" s="492" t="s">
        <v>215</v>
      </c>
      <c r="D105" s="483">
        <v>384736.25</v>
      </c>
      <c r="E105" s="477">
        <f>428264-111821-8654</f>
        <v>307789</v>
      </c>
      <c r="F105" s="493" t="s">
        <v>141</v>
      </c>
      <c r="G105" s="23">
        <v>307789</v>
      </c>
      <c r="H105" s="29">
        <f>E105-G105</f>
        <v>0</v>
      </c>
      <c r="I105" s="481" t="s">
        <v>144</v>
      </c>
      <c r="J105" s="485">
        <v>41864</v>
      </c>
      <c r="K105" s="489">
        <v>41864</v>
      </c>
      <c r="L105" s="145"/>
    </row>
    <row r="106" spans="1:12" ht="25.5">
      <c r="A106" s="486">
        <v>14372</v>
      </c>
      <c r="B106" s="25" t="s">
        <v>123</v>
      </c>
      <c r="C106" s="492" t="s">
        <v>214</v>
      </c>
      <c r="D106" s="483">
        <v>467000</v>
      </c>
      <c r="E106" s="477">
        <v>352000</v>
      </c>
      <c r="F106" s="488" t="s">
        <v>212</v>
      </c>
      <c r="G106" s="23">
        <v>352000</v>
      </c>
      <c r="H106" s="29">
        <f>E106-G106</f>
        <v>0</v>
      </c>
      <c r="I106" s="481" t="s">
        <v>144</v>
      </c>
      <c r="J106" s="485">
        <v>41946</v>
      </c>
      <c r="K106" s="489">
        <v>41946</v>
      </c>
      <c r="L106" s="145"/>
    </row>
    <row r="107" spans="1:12" ht="25.5">
      <c r="A107" s="486">
        <v>14373</v>
      </c>
      <c r="B107" s="25" t="s">
        <v>123</v>
      </c>
      <c r="C107" s="492" t="s">
        <v>213</v>
      </c>
      <c r="D107" s="483">
        <v>192500</v>
      </c>
      <c r="E107" s="477">
        <v>145000</v>
      </c>
      <c r="F107" s="488" t="s">
        <v>212</v>
      </c>
      <c r="G107" s="23">
        <v>145000</v>
      </c>
      <c r="H107" s="29">
        <f>E107-G107</f>
        <v>0</v>
      </c>
      <c r="I107" s="481" t="s">
        <v>144</v>
      </c>
      <c r="J107" s="485">
        <v>41925</v>
      </c>
      <c r="K107" s="489">
        <v>41925</v>
      </c>
      <c r="L107" s="145"/>
    </row>
    <row r="108" spans="1:12" ht="30">
      <c r="A108" s="19">
        <v>15513</v>
      </c>
      <c r="B108" s="19" t="s">
        <v>123</v>
      </c>
      <c r="C108" s="19" t="s">
        <v>420</v>
      </c>
      <c r="D108" s="483">
        <v>137698.90875</v>
      </c>
      <c r="E108" s="477">
        <f>86557+8654</f>
        <v>95211</v>
      </c>
      <c r="F108" s="443" t="s">
        <v>221</v>
      </c>
      <c r="G108" s="23">
        <v>95211</v>
      </c>
      <c r="H108" s="29">
        <f>E108-G108</f>
        <v>0</v>
      </c>
      <c r="I108" s="481" t="s">
        <v>144</v>
      </c>
      <c r="J108" s="485">
        <v>42320</v>
      </c>
      <c r="K108" s="485">
        <v>42321</v>
      </c>
      <c r="L108" s="145"/>
    </row>
    <row r="109" spans="1:12" ht="15.75">
      <c r="A109" s="52"/>
      <c r="B109" s="40"/>
      <c r="C109" s="24" t="s">
        <v>140</v>
      </c>
      <c r="D109" s="45"/>
      <c r="E109" s="22">
        <f>SUM(E104:E108)</f>
        <v>1500000</v>
      </c>
      <c r="F109" s="53"/>
      <c r="G109" s="215"/>
      <c r="H109" s="45">
        <f>SUM(H104:H108)</f>
        <v>0</v>
      </c>
      <c r="I109" s="51"/>
      <c r="J109" s="50"/>
      <c r="K109" s="49"/>
      <c r="L109" s="496"/>
    </row>
    <row r="110" spans="1:12" ht="15.75">
      <c r="A110" s="52"/>
      <c r="B110" s="40"/>
      <c r="C110" s="24"/>
      <c r="D110" s="45"/>
      <c r="E110" s="22"/>
      <c r="F110" s="53"/>
      <c r="G110" s="52"/>
      <c r="H110" s="45"/>
      <c r="I110" s="51"/>
      <c r="J110" s="50"/>
      <c r="K110" s="49"/>
      <c r="L110" s="145"/>
    </row>
    <row r="111" spans="1:12" ht="15.75">
      <c r="A111" s="653" t="s">
        <v>211</v>
      </c>
      <c r="B111" s="653"/>
      <c r="C111" s="653"/>
      <c r="D111" s="653"/>
      <c r="E111" s="653"/>
      <c r="F111" s="653"/>
      <c r="G111" s="653"/>
      <c r="H111" s="653"/>
      <c r="I111" s="653"/>
      <c r="J111" s="653"/>
      <c r="K111" s="653"/>
      <c r="L111" s="541"/>
    </row>
    <row r="112" spans="1:12" ht="78.75">
      <c r="A112" s="33" t="s">
        <v>153</v>
      </c>
      <c r="B112" s="31" t="s">
        <v>152</v>
      </c>
      <c r="C112" s="31" t="s">
        <v>0</v>
      </c>
      <c r="D112" s="32" t="s">
        <v>1</v>
      </c>
      <c r="E112" s="32" t="s">
        <v>98</v>
      </c>
      <c r="F112" s="54" t="s">
        <v>99</v>
      </c>
      <c r="G112" s="32" t="s">
        <v>151</v>
      </c>
      <c r="H112" s="32" t="s">
        <v>150</v>
      </c>
      <c r="I112" s="31" t="s">
        <v>102</v>
      </c>
      <c r="J112" s="31" t="s">
        <v>103</v>
      </c>
      <c r="K112" s="31" t="s">
        <v>149</v>
      </c>
      <c r="L112" s="506"/>
    </row>
    <row r="113" spans="1:12" ht="15">
      <c r="A113" s="26">
        <v>13415</v>
      </c>
      <c r="B113" s="25" t="s">
        <v>210</v>
      </c>
      <c r="C113" s="41" t="s">
        <v>209</v>
      </c>
      <c r="D113" s="28">
        <v>792000</v>
      </c>
      <c r="E113" s="27">
        <v>600000</v>
      </c>
      <c r="F113" s="481" t="s">
        <v>141</v>
      </c>
      <c r="G113" s="23">
        <v>600000</v>
      </c>
      <c r="H113" s="29">
        <f t="shared" ref="H113:H120" si="9">E113-G113</f>
        <v>0</v>
      </c>
      <c r="I113" s="481" t="s">
        <v>144</v>
      </c>
      <c r="J113" s="485">
        <v>41605</v>
      </c>
      <c r="K113" s="489">
        <v>41605</v>
      </c>
      <c r="L113" s="142"/>
    </row>
    <row r="114" spans="1:12" ht="15">
      <c r="A114" s="26">
        <v>13416</v>
      </c>
      <c r="B114" s="25" t="s">
        <v>208</v>
      </c>
      <c r="C114" s="25" t="s">
        <v>207</v>
      </c>
      <c r="D114" s="28">
        <v>3900000</v>
      </c>
      <c r="E114" s="27">
        <v>600000</v>
      </c>
      <c r="F114" s="494" t="s">
        <v>206</v>
      </c>
      <c r="G114" s="23">
        <v>600000</v>
      </c>
      <c r="H114" s="29">
        <f t="shared" si="9"/>
        <v>0</v>
      </c>
      <c r="I114" s="481" t="s">
        <v>144</v>
      </c>
      <c r="J114" s="485">
        <v>41402</v>
      </c>
      <c r="K114" s="489">
        <v>41402</v>
      </c>
      <c r="L114" s="11"/>
    </row>
    <row r="115" spans="1:12" ht="30">
      <c r="A115" s="26">
        <v>13417</v>
      </c>
      <c r="B115" s="25" t="s">
        <v>123</v>
      </c>
      <c r="C115" s="495" t="s">
        <v>205</v>
      </c>
      <c r="D115" s="28">
        <v>63035</v>
      </c>
      <c r="E115" s="27">
        <f>36600-1136-12</f>
        <v>35452</v>
      </c>
      <c r="F115" s="481" t="s">
        <v>141</v>
      </c>
      <c r="G115" s="23">
        <f>36611-1147-12</f>
        <v>35452</v>
      </c>
      <c r="H115" s="29">
        <f t="shared" si="9"/>
        <v>0</v>
      </c>
      <c r="I115" s="481" t="s">
        <v>144</v>
      </c>
      <c r="J115" s="485">
        <v>41943</v>
      </c>
      <c r="K115" s="485">
        <v>41943</v>
      </c>
      <c r="L115" s="142"/>
    </row>
    <row r="116" spans="1:12" ht="15">
      <c r="A116" s="26">
        <v>13418</v>
      </c>
      <c r="B116" s="25" t="s">
        <v>124</v>
      </c>
      <c r="C116" s="41" t="s">
        <v>204</v>
      </c>
      <c r="D116" s="28">
        <v>64677</v>
      </c>
      <c r="E116" s="27">
        <v>51742</v>
      </c>
      <c r="F116" s="481" t="s">
        <v>141</v>
      </c>
      <c r="G116" s="23">
        <v>51742</v>
      </c>
      <c r="H116" s="29">
        <f t="shared" si="9"/>
        <v>0</v>
      </c>
      <c r="I116" s="481" t="s">
        <v>144</v>
      </c>
      <c r="J116" s="489">
        <v>42097</v>
      </c>
      <c r="K116" s="489">
        <v>42097</v>
      </c>
      <c r="L116" s="142"/>
    </row>
    <row r="117" spans="1:12" ht="15">
      <c r="A117" s="26">
        <v>13418</v>
      </c>
      <c r="B117" s="25" t="s">
        <v>124</v>
      </c>
      <c r="C117" s="41" t="s">
        <v>203</v>
      </c>
      <c r="D117" s="28">
        <v>171920</v>
      </c>
      <c r="E117" s="27">
        <v>137536</v>
      </c>
      <c r="F117" s="481" t="s">
        <v>141</v>
      </c>
      <c r="G117" s="23">
        <v>137536</v>
      </c>
      <c r="H117" s="29">
        <f t="shared" si="9"/>
        <v>0</v>
      </c>
      <c r="I117" s="481" t="s">
        <v>144</v>
      </c>
      <c r="J117" s="489">
        <v>42097</v>
      </c>
      <c r="K117" s="489">
        <v>42097</v>
      </c>
      <c r="L117" s="142"/>
    </row>
    <row r="118" spans="1:12" ht="15">
      <c r="A118" s="26">
        <v>13419</v>
      </c>
      <c r="B118" s="25" t="s">
        <v>202</v>
      </c>
      <c r="C118" s="41" t="s">
        <v>201</v>
      </c>
      <c r="D118" s="28">
        <v>7000</v>
      </c>
      <c r="E118" s="27">
        <v>5600</v>
      </c>
      <c r="F118" s="481" t="s">
        <v>141</v>
      </c>
      <c r="G118" s="23">
        <v>5600</v>
      </c>
      <c r="H118" s="29">
        <f t="shared" si="9"/>
        <v>0</v>
      </c>
      <c r="I118" s="481" t="s">
        <v>144</v>
      </c>
      <c r="J118" s="485">
        <v>40984</v>
      </c>
      <c r="K118" s="485">
        <v>40984</v>
      </c>
      <c r="L118" s="142"/>
    </row>
    <row r="119" spans="1:12" ht="30">
      <c r="A119" s="478">
        <v>17523</v>
      </c>
      <c r="B119" s="19" t="s">
        <v>130</v>
      </c>
      <c r="C119" s="479" t="s">
        <v>527</v>
      </c>
      <c r="D119" s="28">
        <v>87087</v>
      </c>
      <c r="E119" s="27">
        <f>1136+68522+12-51276</f>
        <v>18394</v>
      </c>
      <c r="F119" s="481" t="s">
        <v>141</v>
      </c>
      <c r="G119" s="23">
        <f>4946+13448</f>
        <v>18394</v>
      </c>
      <c r="H119" s="29">
        <f t="shared" si="9"/>
        <v>0</v>
      </c>
      <c r="I119" s="481" t="s">
        <v>144</v>
      </c>
      <c r="J119" s="475">
        <v>43159</v>
      </c>
      <c r="K119" s="475">
        <v>43159</v>
      </c>
      <c r="L119" s="142"/>
    </row>
    <row r="120" spans="1:12" ht="30">
      <c r="A120" s="11">
        <v>20416</v>
      </c>
      <c r="B120" s="453" t="s">
        <v>743</v>
      </c>
      <c r="C120" s="25" t="s">
        <v>918</v>
      </c>
      <c r="D120" s="490">
        <v>700000</v>
      </c>
      <c r="E120" s="27">
        <v>51276</v>
      </c>
      <c r="F120" s="481" t="s">
        <v>141</v>
      </c>
      <c r="G120" s="23">
        <v>51276</v>
      </c>
      <c r="H120" s="29">
        <f t="shared" si="9"/>
        <v>0</v>
      </c>
      <c r="I120" s="481" t="s">
        <v>144</v>
      </c>
      <c r="J120" s="475">
        <v>43615</v>
      </c>
      <c r="K120" s="475">
        <v>43615</v>
      </c>
      <c r="L120" s="142"/>
    </row>
    <row r="121" spans="1:12" ht="15.75">
      <c r="A121" s="52"/>
      <c r="B121" s="40"/>
      <c r="C121" s="24" t="s">
        <v>140</v>
      </c>
      <c r="D121" s="45"/>
      <c r="E121" s="22">
        <f>SUM(E113:E120)</f>
        <v>1500000</v>
      </c>
      <c r="F121" s="53"/>
      <c r="G121" s="215"/>
      <c r="H121" s="45">
        <f>SUM(H113:H118)</f>
        <v>0</v>
      </c>
      <c r="I121" s="51"/>
      <c r="J121" s="50"/>
      <c r="K121" s="49"/>
      <c r="L121" s="142"/>
    </row>
    <row r="122" spans="1:12" ht="15.75">
      <c r="A122" s="497"/>
      <c r="B122" s="498"/>
      <c r="C122" s="499"/>
      <c r="D122" s="500"/>
      <c r="E122" s="501"/>
      <c r="F122" s="502"/>
      <c r="G122" s="497"/>
      <c r="H122" s="500"/>
      <c r="I122" s="503"/>
      <c r="J122" s="504"/>
      <c r="K122" s="505"/>
      <c r="L122" s="142"/>
    </row>
    <row r="123" spans="1:12" ht="15.75">
      <c r="A123" s="48"/>
      <c r="B123" s="654" t="s">
        <v>200</v>
      </c>
      <c r="C123" s="654"/>
      <c r="D123" s="654"/>
      <c r="E123" s="654"/>
      <c r="F123" s="654"/>
      <c r="G123" s="654"/>
      <c r="H123" s="654"/>
      <c r="I123" s="654"/>
      <c r="J123" s="654"/>
      <c r="K123" s="47"/>
      <c r="L123" s="142"/>
    </row>
    <row r="124" spans="1:12" ht="78.75">
      <c r="A124" s="33" t="s">
        <v>153</v>
      </c>
      <c r="B124" s="31" t="s">
        <v>152</v>
      </c>
      <c r="C124" s="31" t="s">
        <v>0</v>
      </c>
      <c r="D124" s="32" t="s">
        <v>1</v>
      </c>
      <c r="E124" s="32" t="s">
        <v>98</v>
      </c>
      <c r="F124" s="31" t="s">
        <v>99</v>
      </c>
      <c r="G124" s="32" t="s">
        <v>151</v>
      </c>
      <c r="H124" s="32" t="s">
        <v>150</v>
      </c>
      <c r="I124" s="31" t="s">
        <v>102</v>
      </c>
      <c r="J124" s="31" t="s">
        <v>103</v>
      </c>
      <c r="K124" s="31" t="s">
        <v>149</v>
      </c>
      <c r="L124" s="142"/>
    </row>
    <row r="125" spans="1:12" ht="30">
      <c r="A125" s="26">
        <v>12319</v>
      </c>
      <c r="B125" s="25" t="s">
        <v>148</v>
      </c>
      <c r="C125" s="25" t="s">
        <v>199</v>
      </c>
      <c r="D125" s="484">
        <v>4897614</v>
      </c>
      <c r="E125" s="507">
        <v>800000</v>
      </c>
      <c r="F125" s="493" t="s">
        <v>919</v>
      </c>
      <c r="G125" s="23">
        <v>800000</v>
      </c>
      <c r="H125" s="29">
        <f t="shared" ref="H125:H132" si="10">E125-G125</f>
        <v>0</v>
      </c>
      <c r="I125" s="481" t="s">
        <v>144</v>
      </c>
      <c r="J125" s="489">
        <v>41605</v>
      </c>
      <c r="K125" s="475">
        <v>41605</v>
      </c>
      <c r="L125" s="142"/>
    </row>
    <row r="126" spans="1:12" ht="30">
      <c r="A126" s="26">
        <v>12320</v>
      </c>
      <c r="B126" s="25" t="s">
        <v>189</v>
      </c>
      <c r="C126" s="25" t="s">
        <v>198</v>
      </c>
      <c r="D126" s="484">
        <v>500000</v>
      </c>
      <c r="E126" s="507">
        <f>400000-18173</f>
        <v>381827</v>
      </c>
      <c r="F126" s="493" t="s">
        <v>142</v>
      </c>
      <c r="G126" s="23">
        <v>381827</v>
      </c>
      <c r="H126" s="29">
        <f t="shared" si="10"/>
        <v>0</v>
      </c>
      <c r="I126" s="481" t="s">
        <v>144</v>
      </c>
      <c r="J126" s="489">
        <v>40729</v>
      </c>
      <c r="K126" s="475">
        <v>40742</v>
      </c>
      <c r="L126" s="11"/>
    </row>
    <row r="127" spans="1:12" ht="15">
      <c r="A127" s="26">
        <v>12733</v>
      </c>
      <c r="B127" s="30" t="s">
        <v>124</v>
      </c>
      <c r="C127" s="30" t="s">
        <v>197</v>
      </c>
      <c r="D127" s="508">
        <v>379211</v>
      </c>
      <c r="E127" s="509">
        <f>298357-20143</f>
        <v>278214</v>
      </c>
      <c r="F127" s="493" t="s">
        <v>142</v>
      </c>
      <c r="G127" s="23">
        <v>278214</v>
      </c>
      <c r="H127" s="29">
        <f t="shared" si="10"/>
        <v>0</v>
      </c>
      <c r="I127" s="481" t="s">
        <v>144</v>
      </c>
      <c r="J127" s="489">
        <v>41653</v>
      </c>
      <c r="K127" s="475">
        <v>41653</v>
      </c>
      <c r="L127" s="142"/>
    </row>
    <row r="128" spans="1:12" ht="15">
      <c r="A128" s="26">
        <v>12738</v>
      </c>
      <c r="B128" s="25" t="s">
        <v>123</v>
      </c>
      <c r="C128" s="25" t="s">
        <v>196</v>
      </c>
      <c r="D128" s="510">
        <v>30000</v>
      </c>
      <c r="E128" s="510">
        <v>24000</v>
      </c>
      <c r="F128" s="493" t="s">
        <v>142</v>
      </c>
      <c r="G128" s="23">
        <v>24000</v>
      </c>
      <c r="H128" s="29">
        <f t="shared" si="10"/>
        <v>0</v>
      </c>
      <c r="I128" s="481" t="s">
        <v>144</v>
      </c>
      <c r="J128" s="489">
        <v>41067</v>
      </c>
      <c r="K128" s="475">
        <v>41067</v>
      </c>
      <c r="L128" s="142"/>
    </row>
    <row r="129" spans="1:12" ht="30">
      <c r="A129" s="26">
        <v>12321</v>
      </c>
      <c r="B129" s="25" t="s">
        <v>195</v>
      </c>
      <c r="C129" s="25" t="s">
        <v>194</v>
      </c>
      <c r="D129" s="484">
        <v>565732</v>
      </c>
      <c r="E129" s="507">
        <f>414920+37665</f>
        <v>452585</v>
      </c>
      <c r="F129" s="493" t="s">
        <v>142</v>
      </c>
      <c r="G129" s="23">
        <v>452585</v>
      </c>
      <c r="H129" s="29">
        <f t="shared" si="10"/>
        <v>0</v>
      </c>
      <c r="I129" s="481" t="s">
        <v>144</v>
      </c>
      <c r="J129" s="489">
        <v>41090</v>
      </c>
      <c r="K129" s="475">
        <v>40637</v>
      </c>
      <c r="L129" s="142"/>
    </row>
    <row r="130" spans="1:12" ht="30">
      <c r="A130" s="26">
        <v>13417</v>
      </c>
      <c r="B130" s="25" t="s">
        <v>123</v>
      </c>
      <c r="C130" s="495" t="s">
        <v>193</v>
      </c>
      <c r="D130" s="484">
        <v>22716.25</v>
      </c>
      <c r="E130" s="484">
        <v>18173</v>
      </c>
      <c r="F130" s="493" t="s">
        <v>141</v>
      </c>
      <c r="G130" s="27">
        <v>18173</v>
      </c>
      <c r="H130" s="29">
        <f t="shared" si="10"/>
        <v>0</v>
      </c>
      <c r="I130" s="481" t="s">
        <v>144</v>
      </c>
      <c r="J130" s="485">
        <v>41943</v>
      </c>
      <c r="K130" s="485">
        <v>41943</v>
      </c>
      <c r="L130" s="142"/>
    </row>
    <row r="131" spans="1:12" ht="30">
      <c r="A131" s="19">
        <v>15513</v>
      </c>
      <c r="B131" s="19" t="s">
        <v>123</v>
      </c>
      <c r="C131" s="19" t="s">
        <v>421</v>
      </c>
      <c r="D131" s="484">
        <v>36240.1325</v>
      </c>
      <c r="E131" s="508">
        <v>25058</v>
      </c>
      <c r="F131" s="443" t="s">
        <v>221</v>
      </c>
      <c r="G131" s="27">
        <v>25058</v>
      </c>
      <c r="H131" s="29">
        <f t="shared" si="10"/>
        <v>0</v>
      </c>
      <c r="I131" s="481" t="s">
        <v>144</v>
      </c>
      <c r="J131" s="485">
        <v>42320</v>
      </c>
      <c r="K131" s="485">
        <v>42321</v>
      </c>
      <c r="L131" s="142"/>
    </row>
    <row r="132" spans="1:12" ht="30">
      <c r="A132" s="478">
        <v>17523</v>
      </c>
      <c r="B132" s="19" t="s">
        <v>130</v>
      </c>
      <c r="C132" s="479" t="s">
        <v>528</v>
      </c>
      <c r="D132" s="484">
        <v>25179</v>
      </c>
      <c r="E132" s="508">
        <v>20143</v>
      </c>
      <c r="F132" s="443" t="s">
        <v>221</v>
      </c>
      <c r="G132" s="27">
        <v>20143</v>
      </c>
      <c r="H132" s="29">
        <f t="shared" si="10"/>
        <v>0</v>
      </c>
      <c r="I132" s="481" t="s">
        <v>144</v>
      </c>
      <c r="J132" s="475">
        <v>43159</v>
      </c>
      <c r="K132" s="475">
        <v>43159</v>
      </c>
      <c r="L132" s="142"/>
    </row>
    <row r="133" spans="1:12" ht="15.75">
      <c r="A133" s="26"/>
      <c r="B133" s="41"/>
      <c r="C133" s="24" t="s">
        <v>140</v>
      </c>
      <c r="D133" s="38"/>
      <c r="E133" s="149">
        <f>SUM(E125:E132)</f>
        <v>2000000</v>
      </c>
      <c r="F133" s="39"/>
      <c r="G133" s="38"/>
      <c r="H133" s="45">
        <f>SUM(H125:H132)</f>
        <v>0</v>
      </c>
      <c r="I133" s="20"/>
      <c r="J133" s="21"/>
      <c r="K133" s="20"/>
      <c r="L133" s="142"/>
    </row>
    <row r="134" spans="1:12" ht="15.75">
      <c r="A134" s="140"/>
      <c r="B134" s="141"/>
      <c r="C134" s="150"/>
      <c r="D134" s="143"/>
      <c r="E134" s="151"/>
      <c r="F134" s="144"/>
      <c r="G134" s="143"/>
      <c r="H134" s="143"/>
      <c r="I134" s="145"/>
      <c r="J134" s="146"/>
      <c r="K134" s="145"/>
      <c r="L134" s="142"/>
    </row>
    <row r="135" spans="1:12" ht="15.75">
      <c r="A135" s="37"/>
      <c r="B135" s="650" t="s">
        <v>192</v>
      </c>
      <c r="C135" s="651"/>
      <c r="D135" s="651"/>
      <c r="E135" s="651"/>
      <c r="F135" s="652"/>
      <c r="G135" s="46"/>
      <c r="H135" s="46"/>
      <c r="I135" s="34"/>
      <c r="J135" s="35"/>
      <c r="K135" s="34"/>
      <c r="L135" s="142"/>
    </row>
    <row r="136" spans="1:12" ht="78.75">
      <c r="A136" s="33" t="s">
        <v>153</v>
      </c>
      <c r="B136" s="31" t="s">
        <v>152</v>
      </c>
      <c r="C136" s="31" t="s">
        <v>0</v>
      </c>
      <c r="D136" s="32" t="s">
        <v>1</v>
      </c>
      <c r="E136" s="32" t="s">
        <v>98</v>
      </c>
      <c r="F136" s="31" t="s">
        <v>99</v>
      </c>
      <c r="G136" s="32" t="s">
        <v>151</v>
      </c>
      <c r="H136" s="32" t="s">
        <v>150</v>
      </c>
      <c r="I136" s="31" t="s">
        <v>102</v>
      </c>
      <c r="J136" s="31" t="s">
        <v>103</v>
      </c>
      <c r="K136" s="31" t="s">
        <v>149</v>
      </c>
      <c r="L136" s="141"/>
    </row>
    <row r="137" spans="1:12" ht="15">
      <c r="A137" s="26">
        <v>12738</v>
      </c>
      <c r="B137" s="19" t="s">
        <v>123</v>
      </c>
      <c r="C137" s="25" t="s">
        <v>191</v>
      </c>
      <c r="D137" s="23">
        <v>65000</v>
      </c>
      <c r="E137" s="23">
        <v>48000</v>
      </c>
      <c r="F137" s="481" t="s">
        <v>142</v>
      </c>
      <c r="G137" s="23">
        <v>48000</v>
      </c>
      <c r="H137" s="29">
        <f>E137-G137</f>
        <v>0</v>
      </c>
      <c r="I137" s="481" t="s">
        <v>144</v>
      </c>
      <c r="J137" s="489">
        <v>41067</v>
      </c>
      <c r="K137" s="475">
        <v>41067</v>
      </c>
      <c r="L137" s="142"/>
    </row>
    <row r="138" spans="1:12" ht="45">
      <c r="A138" s="26">
        <v>11760</v>
      </c>
      <c r="B138" s="19" t="s">
        <v>143</v>
      </c>
      <c r="C138" s="25" t="s">
        <v>190</v>
      </c>
      <c r="D138" s="29">
        <v>617904</v>
      </c>
      <c r="E138" s="29">
        <v>436904</v>
      </c>
      <c r="F138" s="481" t="s">
        <v>142</v>
      </c>
      <c r="G138" s="23">
        <v>436904</v>
      </c>
      <c r="H138" s="29">
        <f>E138-G138</f>
        <v>0</v>
      </c>
      <c r="I138" s="481" t="s">
        <v>144</v>
      </c>
      <c r="J138" s="489">
        <v>41319</v>
      </c>
      <c r="K138" s="475">
        <v>41319</v>
      </c>
      <c r="L138" s="142"/>
    </row>
    <row r="139" spans="1:12" ht="30">
      <c r="A139" s="26">
        <v>11761</v>
      </c>
      <c r="B139" s="19" t="s">
        <v>189</v>
      </c>
      <c r="C139" s="25" t="s">
        <v>188</v>
      </c>
      <c r="D139" s="29">
        <v>100000</v>
      </c>
      <c r="E139" s="29">
        <v>79920</v>
      </c>
      <c r="F139" s="481" t="s">
        <v>142</v>
      </c>
      <c r="G139" s="23">
        <v>79920</v>
      </c>
      <c r="H139" s="29">
        <f t="shared" ref="H139:H148" si="11">E139-G139</f>
        <v>0</v>
      </c>
      <c r="I139" s="481" t="s">
        <v>144</v>
      </c>
      <c r="J139" s="489">
        <v>40483</v>
      </c>
      <c r="K139" s="475">
        <v>40498</v>
      </c>
      <c r="L139" s="11"/>
    </row>
    <row r="140" spans="1:12" ht="45">
      <c r="A140" s="26">
        <v>11767</v>
      </c>
      <c r="B140" s="19" t="s">
        <v>187</v>
      </c>
      <c r="C140" s="25" t="s">
        <v>186</v>
      </c>
      <c r="D140" s="29">
        <v>235000</v>
      </c>
      <c r="E140" s="29">
        <v>188000</v>
      </c>
      <c r="F140" s="481" t="s">
        <v>142</v>
      </c>
      <c r="G140" s="29">
        <v>188000</v>
      </c>
      <c r="H140" s="29">
        <f>E140-G140</f>
        <v>0</v>
      </c>
      <c r="I140" s="481" t="s">
        <v>144</v>
      </c>
      <c r="J140" s="489">
        <v>40561</v>
      </c>
      <c r="K140" s="475">
        <v>40561</v>
      </c>
      <c r="L140" s="11"/>
    </row>
    <row r="141" spans="1:12" ht="45">
      <c r="A141" s="26">
        <v>11762</v>
      </c>
      <c r="B141" s="19" t="s">
        <v>185</v>
      </c>
      <c r="C141" s="445" t="s">
        <v>184</v>
      </c>
      <c r="D141" s="29">
        <v>176000</v>
      </c>
      <c r="E141" s="29">
        <v>140800</v>
      </c>
      <c r="F141" s="481" t="s">
        <v>142</v>
      </c>
      <c r="G141" s="23">
        <v>140800</v>
      </c>
      <c r="H141" s="29">
        <f t="shared" si="11"/>
        <v>0</v>
      </c>
      <c r="I141" s="481" t="s">
        <v>144</v>
      </c>
      <c r="J141" s="489">
        <v>40543</v>
      </c>
      <c r="K141" s="475">
        <v>40567</v>
      </c>
      <c r="L141" s="11"/>
    </row>
    <row r="142" spans="1:12" ht="45">
      <c r="A142" s="26">
        <v>11764</v>
      </c>
      <c r="B142" s="19" t="s">
        <v>158</v>
      </c>
      <c r="C142" s="25" t="s">
        <v>183</v>
      </c>
      <c r="D142" s="29">
        <v>7347</v>
      </c>
      <c r="E142" s="29">
        <v>5877</v>
      </c>
      <c r="F142" s="481" t="s">
        <v>142</v>
      </c>
      <c r="G142" s="23">
        <v>5877</v>
      </c>
      <c r="H142" s="29">
        <f t="shared" si="11"/>
        <v>0</v>
      </c>
      <c r="I142" s="481" t="s">
        <v>144</v>
      </c>
      <c r="J142" s="489">
        <v>41121</v>
      </c>
      <c r="K142" s="475">
        <v>41121</v>
      </c>
      <c r="L142" s="527"/>
    </row>
    <row r="143" spans="1:12" ht="30">
      <c r="A143" s="26">
        <v>11765</v>
      </c>
      <c r="B143" s="19" t="s">
        <v>168</v>
      </c>
      <c r="C143" s="25" t="s">
        <v>182</v>
      </c>
      <c r="D143" s="29">
        <v>130000</v>
      </c>
      <c r="E143" s="29">
        <v>67019</v>
      </c>
      <c r="F143" s="481" t="s">
        <v>142</v>
      </c>
      <c r="G143" s="23">
        <v>67019</v>
      </c>
      <c r="H143" s="29">
        <f t="shared" si="11"/>
        <v>0</v>
      </c>
      <c r="I143" s="481" t="s">
        <v>144</v>
      </c>
      <c r="J143" s="489">
        <v>40867</v>
      </c>
      <c r="K143" s="475">
        <v>40873</v>
      </c>
      <c r="L143" s="462"/>
    </row>
    <row r="144" spans="1:12" ht="45">
      <c r="A144" s="511">
        <v>11766</v>
      </c>
      <c r="B144" s="512" t="s">
        <v>181</v>
      </c>
      <c r="C144" s="25" t="s">
        <v>180</v>
      </c>
      <c r="D144" s="513">
        <v>296250</v>
      </c>
      <c r="E144" s="513">
        <f>237000-111821</f>
        <v>125179</v>
      </c>
      <c r="F144" s="514" t="s">
        <v>142</v>
      </c>
      <c r="G144" s="515">
        <v>125179</v>
      </c>
      <c r="H144" s="513">
        <f t="shared" si="11"/>
        <v>0</v>
      </c>
      <c r="I144" s="481" t="s">
        <v>144</v>
      </c>
      <c r="J144" s="516">
        <v>40715</v>
      </c>
      <c r="K144" s="517">
        <v>40715</v>
      </c>
      <c r="L144" s="11"/>
    </row>
    <row r="145" spans="1:12" ht="30">
      <c r="A145" s="518">
        <v>14371</v>
      </c>
      <c r="B145" s="25" t="s">
        <v>119</v>
      </c>
      <c r="C145" s="519" t="s">
        <v>179</v>
      </c>
      <c r="D145" s="513">
        <v>139776.25</v>
      </c>
      <c r="E145" s="513">
        <v>111821</v>
      </c>
      <c r="F145" s="481" t="s">
        <v>141</v>
      </c>
      <c r="G145" s="515">
        <v>111821</v>
      </c>
      <c r="H145" s="29">
        <f t="shared" si="11"/>
        <v>0</v>
      </c>
      <c r="I145" s="481" t="s">
        <v>144</v>
      </c>
      <c r="J145" s="485">
        <v>41864</v>
      </c>
      <c r="K145" s="517">
        <v>41864</v>
      </c>
      <c r="L145" s="11"/>
    </row>
    <row r="146" spans="1:12" ht="30">
      <c r="A146" s="511">
        <v>12738</v>
      </c>
      <c r="B146" s="512" t="s">
        <v>123</v>
      </c>
      <c r="C146" s="520" t="s">
        <v>178</v>
      </c>
      <c r="D146" s="513">
        <v>12144</v>
      </c>
      <c r="E146" s="513">
        <v>5534</v>
      </c>
      <c r="F146" s="514" t="s">
        <v>142</v>
      </c>
      <c r="G146" s="515">
        <v>5534</v>
      </c>
      <c r="H146" s="29">
        <f t="shared" si="11"/>
        <v>0</v>
      </c>
      <c r="I146" s="481" t="s">
        <v>144</v>
      </c>
      <c r="J146" s="516">
        <v>41323</v>
      </c>
      <c r="K146" s="475">
        <v>41444</v>
      </c>
      <c r="L146" s="11"/>
    </row>
    <row r="147" spans="1:12" ht="30">
      <c r="A147" s="521">
        <v>13417</v>
      </c>
      <c r="B147" s="495" t="s">
        <v>123</v>
      </c>
      <c r="C147" s="495" t="s">
        <v>177</v>
      </c>
      <c r="D147" s="23">
        <v>46326.25</v>
      </c>
      <c r="E147" s="29">
        <v>37061</v>
      </c>
      <c r="F147" s="481" t="s">
        <v>141</v>
      </c>
      <c r="G147" s="27">
        <v>37061</v>
      </c>
      <c r="H147" s="513">
        <f t="shared" si="11"/>
        <v>0</v>
      </c>
      <c r="I147" s="481" t="s">
        <v>144</v>
      </c>
      <c r="J147" s="485">
        <v>41943</v>
      </c>
      <c r="K147" s="485">
        <v>41943</v>
      </c>
      <c r="L147" s="11"/>
    </row>
    <row r="148" spans="1:12" ht="30">
      <c r="A148" s="19">
        <v>15513</v>
      </c>
      <c r="B148" s="19" t="s">
        <v>123</v>
      </c>
      <c r="C148" s="19" t="s">
        <v>422</v>
      </c>
      <c r="D148" s="23">
        <v>5618.6812499999996</v>
      </c>
      <c r="E148" s="29">
        <v>3885</v>
      </c>
      <c r="F148" s="481"/>
      <c r="G148" s="27">
        <v>3885</v>
      </c>
      <c r="H148" s="513">
        <f t="shared" si="11"/>
        <v>0</v>
      </c>
      <c r="I148" s="481" t="s">
        <v>144</v>
      </c>
      <c r="J148" s="485">
        <v>42320</v>
      </c>
      <c r="K148" s="485">
        <v>42321</v>
      </c>
      <c r="L148" s="11"/>
    </row>
    <row r="149" spans="1:12" ht="15.75">
      <c r="A149" s="26"/>
      <c r="B149" s="25"/>
      <c r="C149" s="40" t="s">
        <v>140</v>
      </c>
      <c r="D149" s="29"/>
      <c r="E149" s="45">
        <f>SUM(E137:E148)</f>
        <v>1250000</v>
      </c>
      <c r="F149" s="39"/>
      <c r="G149" s="23"/>
      <c r="H149" s="45">
        <f>SUM(H137:H148)</f>
        <v>0</v>
      </c>
      <c r="I149" s="481"/>
      <c r="J149" s="522"/>
      <c r="K149" s="20"/>
      <c r="L149" s="11"/>
    </row>
    <row r="150" spans="1:12" ht="15">
      <c r="A150" s="140"/>
      <c r="B150" s="445"/>
      <c r="C150" s="445"/>
      <c r="D150" s="523"/>
      <c r="E150" s="523"/>
      <c r="F150" s="144"/>
      <c r="G150" s="524"/>
      <c r="H150" s="523"/>
      <c r="I150" s="525"/>
      <c r="J150" s="526"/>
      <c r="K150" s="145"/>
      <c r="L150" s="11"/>
    </row>
    <row r="151" spans="1:12" ht="15.75">
      <c r="A151" s="37"/>
      <c r="B151" s="650" t="s">
        <v>176</v>
      </c>
      <c r="C151" s="655"/>
      <c r="D151" s="655"/>
      <c r="E151" s="655"/>
      <c r="F151" s="656"/>
      <c r="G151" s="44"/>
      <c r="H151" s="36"/>
      <c r="I151" s="34"/>
      <c r="J151" s="35"/>
      <c r="K151" s="34"/>
      <c r="L151" s="11"/>
    </row>
    <row r="152" spans="1:12" ht="78.75">
      <c r="A152" s="33" t="s">
        <v>153</v>
      </c>
      <c r="B152" s="31" t="s">
        <v>152</v>
      </c>
      <c r="C152" s="31" t="s">
        <v>0</v>
      </c>
      <c r="D152" s="32" t="s">
        <v>1</v>
      </c>
      <c r="E152" s="32" t="s">
        <v>98</v>
      </c>
      <c r="F152" s="474" t="s">
        <v>99</v>
      </c>
      <c r="G152" s="32" t="s">
        <v>151</v>
      </c>
      <c r="H152" s="32" t="s">
        <v>150</v>
      </c>
      <c r="I152" s="31" t="s">
        <v>102</v>
      </c>
      <c r="J152" s="31" t="s">
        <v>103</v>
      </c>
      <c r="K152" s="31" t="s">
        <v>149</v>
      </c>
      <c r="L152" s="141"/>
    </row>
    <row r="153" spans="1:12" ht="15">
      <c r="A153" s="26">
        <v>10482</v>
      </c>
      <c r="B153" s="42" t="s">
        <v>160</v>
      </c>
      <c r="C153" s="453" t="s">
        <v>175</v>
      </c>
      <c r="D153" s="528" t="s">
        <v>174</v>
      </c>
      <c r="E153" s="528" t="s">
        <v>165</v>
      </c>
      <c r="F153" s="481" t="s">
        <v>142</v>
      </c>
      <c r="G153" s="529">
        <v>0</v>
      </c>
      <c r="H153" s="528" t="s">
        <v>165</v>
      </c>
      <c r="I153" s="20" t="s">
        <v>164</v>
      </c>
      <c r="J153" s="25" t="s">
        <v>147</v>
      </c>
      <c r="K153" s="25"/>
      <c r="L153" s="142"/>
    </row>
    <row r="154" spans="1:12" ht="15">
      <c r="A154" s="43">
        <v>10481</v>
      </c>
      <c r="B154" s="42" t="s">
        <v>173</v>
      </c>
      <c r="C154" s="530" t="s">
        <v>172</v>
      </c>
      <c r="D154" s="531">
        <v>654000</v>
      </c>
      <c r="E154" s="529">
        <v>0</v>
      </c>
      <c r="F154" s="532" t="s">
        <v>142</v>
      </c>
      <c r="G154" s="529">
        <v>0</v>
      </c>
      <c r="H154" s="529">
        <f>+E154-G154</f>
        <v>0</v>
      </c>
      <c r="I154" s="20" t="s">
        <v>171</v>
      </c>
      <c r="J154" s="533" t="s">
        <v>170</v>
      </c>
      <c r="K154" s="534"/>
      <c r="L154" s="11"/>
    </row>
    <row r="155" spans="1:12" ht="45">
      <c r="A155" s="26">
        <v>11760</v>
      </c>
      <c r="B155" s="19" t="s">
        <v>143</v>
      </c>
      <c r="C155" s="25" t="s">
        <v>169</v>
      </c>
      <c r="D155" s="29"/>
      <c r="E155" s="23">
        <v>385677</v>
      </c>
      <c r="F155" s="481" t="s">
        <v>161</v>
      </c>
      <c r="G155" s="23">
        <v>385677</v>
      </c>
      <c r="H155" s="23">
        <f>+E155-G155</f>
        <v>0</v>
      </c>
      <c r="I155" s="20" t="s">
        <v>481</v>
      </c>
      <c r="J155" s="489">
        <v>41319</v>
      </c>
      <c r="K155" s="475">
        <v>41319</v>
      </c>
      <c r="L155" s="462"/>
    </row>
    <row r="156" spans="1:12" ht="30">
      <c r="A156" s="26">
        <v>10484</v>
      </c>
      <c r="B156" s="42" t="s">
        <v>168</v>
      </c>
      <c r="C156" s="530" t="s">
        <v>167</v>
      </c>
      <c r="D156" s="528" t="s">
        <v>166</v>
      </c>
      <c r="E156" s="528" t="s">
        <v>165</v>
      </c>
      <c r="F156" s="481" t="s">
        <v>142</v>
      </c>
      <c r="G156" s="23">
        <v>0</v>
      </c>
      <c r="H156" s="529">
        <f t="shared" ref="H156:H163" si="12">+E156-G156</f>
        <v>0</v>
      </c>
      <c r="I156" s="20" t="s">
        <v>164</v>
      </c>
      <c r="J156" s="25" t="s">
        <v>147</v>
      </c>
      <c r="K156" s="25"/>
      <c r="L156" s="11"/>
    </row>
    <row r="157" spans="1:12" ht="30">
      <c r="A157" s="26">
        <v>10483</v>
      </c>
      <c r="B157" s="19" t="s">
        <v>145</v>
      </c>
      <c r="C157" s="453" t="s">
        <v>163</v>
      </c>
      <c r="D157" s="29">
        <f>+E157/0.8</f>
        <v>85446.25</v>
      </c>
      <c r="E157" s="23">
        <v>68357</v>
      </c>
      <c r="F157" s="481" t="s">
        <v>146</v>
      </c>
      <c r="G157" s="23">
        <v>68357</v>
      </c>
      <c r="H157" s="23">
        <f t="shared" si="12"/>
        <v>0</v>
      </c>
      <c r="I157" s="20" t="s">
        <v>144</v>
      </c>
      <c r="J157" s="489">
        <v>40056</v>
      </c>
      <c r="K157" s="475">
        <v>40017</v>
      </c>
      <c r="L157" s="11"/>
    </row>
    <row r="158" spans="1:12" ht="30">
      <c r="A158" s="26">
        <v>10968</v>
      </c>
      <c r="B158" s="19" t="s">
        <v>143</v>
      </c>
      <c r="C158" s="453" t="s">
        <v>162</v>
      </c>
      <c r="D158" s="23">
        <f>(+E158*1.25)+2543332</f>
        <v>3643332</v>
      </c>
      <c r="E158" s="23">
        <v>880000</v>
      </c>
      <c r="F158" s="481" t="s">
        <v>161</v>
      </c>
      <c r="G158" s="23">
        <v>880000</v>
      </c>
      <c r="H158" s="23">
        <f t="shared" si="12"/>
        <v>0</v>
      </c>
      <c r="I158" s="20" t="s">
        <v>481</v>
      </c>
      <c r="J158" s="489"/>
      <c r="K158" s="475">
        <v>41276</v>
      </c>
      <c r="L158" s="11"/>
    </row>
    <row r="159" spans="1:12" ht="15">
      <c r="A159" s="26">
        <v>11350</v>
      </c>
      <c r="B159" s="19" t="s">
        <v>160</v>
      </c>
      <c r="C159" s="453" t="s">
        <v>159</v>
      </c>
      <c r="D159" s="23">
        <v>200000</v>
      </c>
      <c r="E159" s="23">
        <v>62577</v>
      </c>
      <c r="F159" s="481" t="s">
        <v>142</v>
      </c>
      <c r="G159" s="23">
        <v>62577</v>
      </c>
      <c r="H159" s="23">
        <f t="shared" si="12"/>
        <v>0</v>
      </c>
      <c r="I159" s="20" t="s">
        <v>481</v>
      </c>
      <c r="J159" s="475">
        <v>40688</v>
      </c>
      <c r="K159" s="475">
        <v>40548</v>
      </c>
      <c r="L159" s="11"/>
    </row>
    <row r="160" spans="1:12" ht="45">
      <c r="A160" s="26">
        <v>11764</v>
      </c>
      <c r="B160" s="512" t="s">
        <v>158</v>
      </c>
      <c r="C160" s="520" t="s">
        <v>157</v>
      </c>
      <c r="D160" s="515">
        <f>+E160/0.8</f>
        <v>699736.25</v>
      </c>
      <c r="E160" s="515">
        <f>568443-8654</f>
        <v>559789</v>
      </c>
      <c r="F160" s="514" t="s">
        <v>142</v>
      </c>
      <c r="G160" s="515">
        <v>559789</v>
      </c>
      <c r="H160" s="23">
        <f t="shared" si="12"/>
        <v>0</v>
      </c>
      <c r="I160" s="20" t="s">
        <v>481</v>
      </c>
      <c r="J160" s="516">
        <v>41121</v>
      </c>
      <c r="K160" s="475">
        <v>41121</v>
      </c>
      <c r="L160" s="11"/>
    </row>
    <row r="161" spans="1:12" ht="30">
      <c r="A161" s="486">
        <v>14371</v>
      </c>
      <c r="B161" s="25" t="s">
        <v>119</v>
      </c>
      <c r="C161" s="492" t="s">
        <v>156</v>
      </c>
      <c r="D161" s="515">
        <v>10817.5</v>
      </c>
      <c r="E161" s="515">
        <v>8654</v>
      </c>
      <c r="F161" s="481" t="s">
        <v>141</v>
      </c>
      <c r="G161" s="515">
        <v>8654</v>
      </c>
      <c r="H161" s="23">
        <f t="shared" si="12"/>
        <v>0</v>
      </c>
      <c r="I161" s="481" t="s">
        <v>144</v>
      </c>
      <c r="J161" s="485">
        <v>41864</v>
      </c>
      <c r="K161" s="517">
        <v>41864</v>
      </c>
      <c r="L161" s="142"/>
    </row>
    <row r="162" spans="1:12" ht="15">
      <c r="A162" s="26">
        <v>12738</v>
      </c>
      <c r="B162" s="19" t="s">
        <v>123</v>
      </c>
      <c r="C162" s="25" t="s">
        <v>155</v>
      </c>
      <c r="D162" s="29">
        <v>177300</v>
      </c>
      <c r="E162" s="29">
        <v>137523</v>
      </c>
      <c r="F162" s="514" t="s">
        <v>142</v>
      </c>
      <c r="G162" s="23">
        <v>137523</v>
      </c>
      <c r="H162" s="23">
        <f t="shared" si="12"/>
        <v>0</v>
      </c>
      <c r="I162" s="20" t="s">
        <v>481</v>
      </c>
      <c r="J162" s="516">
        <v>41323</v>
      </c>
      <c r="K162" s="475">
        <v>41444</v>
      </c>
      <c r="L162" s="11"/>
    </row>
    <row r="163" spans="1:12" ht="30">
      <c r="A163" s="521">
        <v>13417</v>
      </c>
      <c r="B163" s="495" t="s">
        <v>123</v>
      </c>
      <c r="C163" s="495" t="s">
        <v>154</v>
      </c>
      <c r="D163" s="27">
        <v>121778.75</v>
      </c>
      <c r="E163" s="27">
        <v>97423</v>
      </c>
      <c r="F163" s="481" t="s">
        <v>141</v>
      </c>
      <c r="G163" s="27">
        <v>97423</v>
      </c>
      <c r="H163" s="23">
        <f t="shared" si="12"/>
        <v>0</v>
      </c>
      <c r="I163" s="481" t="s">
        <v>144</v>
      </c>
      <c r="J163" s="485">
        <v>41943</v>
      </c>
      <c r="K163" s="485">
        <v>41943</v>
      </c>
      <c r="L163" s="11"/>
    </row>
    <row r="164" spans="1:12" ht="15.75">
      <c r="A164" s="26"/>
      <c r="B164" s="41"/>
      <c r="C164" s="40" t="s">
        <v>140</v>
      </c>
      <c r="D164" s="23"/>
      <c r="E164" s="22">
        <f>SUM(E153:E163)</f>
        <v>2200000</v>
      </c>
      <c r="F164" s="39"/>
      <c r="G164" s="38"/>
      <c r="H164" s="22">
        <f>SUM(H154:H163)</f>
        <v>0</v>
      </c>
      <c r="I164" s="20"/>
      <c r="J164" s="21"/>
      <c r="K164" s="20"/>
      <c r="L164" s="11"/>
    </row>
    <row r="165" spans="1:12" ht="15">
      <c r="A165" s="140"/>
      <c r="B165" s="141"/>
      <c r="C165" s="142"/>
      <c r="D165" s="143"/>
      <c r="E165" s="143"/>
      <c r="F165" s="144"/>
      <c r="G165" s="143"/>
      <c r="H165" s="524"/>
      <c r="I165" s="145"/>
      <c r="J165" s="146"/>
      <c r="K165" s="145"/>
      <c r="L165" s="11"/>
    </row>
    <row r="166" spans="1:12" ht="15.75">
      <c r="A166" s="37"/>
      <c r="B166" s="650" t="s">
        <v>529</v>
      </c>
      <c r="C166" s="651"/>
      <c r="D166" s="651"/>
      <c r="E166" s="651"/>
      <c r="F166" s="652"/>
      <c r="G166" s="36"/>
      <c r="H166" s="36"/>
      <c r="I166" s="34"/>
      <c r="J166" s="35"/>
      <c r="K166" s="34"/>
      <c r="L166" s="11"/>
    </row>
    <row r="167" spans="1:12" ht="78.75">
      <c r="A167" s="33" t="s">
        <v>153</v>
      </c>
      <c r="B167" s="31" t="s">
        <v>152</v>
      </c>
      <c r="C167" s="31" t="s">
        <v>0</v>
      </c>
      <c r="D167" s="32" t="s">
        <v>1</v>
      </c>
      <c r="E167" s="32" t="s">
        <v>98</v>
      </c>
      <c r="F167" s="31" t="s">
        <v>99</v>
      </c>
      <c r="G167" s="32" t="s">
        <v>151</v>
      </c>
      <c r="H167" s="32" t="s">
        <v>150</v>
      </c>
      <c r="I167" s="31" t="s">
        <v>102</v>
      </c>
      <c r="J167" s="31" t="s">
        <v>103</v>
      </c>
      <c r="K167" s="31" t="s">
        <v>149</v>
      </c>
      <c r="L167" s="11"/>
    </row>
    <row r="168" spans="1:12" ht="30">
      <c r="A168" s="152" t="s">
        <v>530</v>
      </c>
      <c r="B168" s="19" t="s">
        <v>531</v>
      </c>
      <c r="C168" s="25" t="s">
        <v>532</v>
      </c>
      <c r="D168" s="535">
        <f>1100000+288484-222165</f>
        <v>1166319</v>
      </c>
      <c r="E168" s="23">
        <v>702268</v>
      </c>
      <c r="F168" s="481" t="s">
        <v>146</v>
      </c>
      <c r="G168" s="23">
        <v>702268</v>
      </c>
      <c r="H168" s="23">
        <f>+E168-G168</f>
        <v>0</v>
      </c>
      <c r="I168" s="20" t="s">
        <v>144</v>
      </c>
      <c r="J168" s="241">
        <v>40482</v>
      </c>
      <c r="K168" s="241">
        <v>40557</v>
      </c>
      <c r="L168" s="11"/>
    </row>
    <row r="169" spans="1:12" ht="30">
      <c r="A169" s="152" t="s">
        <v>533</v>
      </c>
      <c r="B169" s="19" t="s">
        <v>534</v>
      </c>
      <c r="C169" s="25" t="s">
        <v>535</v>
      </c>
      <c r="D169" s="535">
        <f>1119250-75000</f>
        <v>1044250</v>
      </c>
      <c r="E169" s="23">
        <v>820000</v>
      </c>
      <c r="F169" s="481" t="s">
        <v>146</v>
      </c>
      <c r="G169" s="23">
        <v>820000</v>
      </c>
      <c r="H169" s="23">
        <f>+E169-G169</f>
        <v>0</v>
      </c>
      <c r="I169" s="20" t="s">
        <v>144</v>
      </c>
      <c r="J169" s="241">
        <v>40485</v>
      </c>
      <c r="K169" s="241">
        <v>40485</v>
      </c>
      <c r="L169" s="11"/>
    </row>
    <row r="170" spans="1:12" ht="45">
      <c r="A170" s="152" t="s">
        <v>536</v>
      </c>
      <c r="B170" s="19" t="s">
        <v>537</v>
      </c>
      <c r="C170" s="25" t="s">
        <v>538</v>
      </c>
      <c r="D170" s="535">
        <v>385043</v>
      </c>
      <c r="E170" s="23">
        <v>100876</v>
      </c>
      <c r="F170" s="481" t="s">
        <v>146</v>
      </c>
      <c r="G170" s="23">
        <v>100876</v>
      </c>
      <c r="H170" s="23">
        <f>+E170-G170</f>
        <v>0</v>
      </c>
      <c r="I170" s="20" t="s">
        <v>144</v>
      </c>
      <c r="J170" s="241">
        <v>39964</v>
      </c>
      <c r="K170" s="241">
        <v>39800</v>
      </c>
      <c r="L170" s="462"/>
    </row>
    <row r="171" spans="1:12" ht="60">
      <c r="A171" s="152" t="s">
        <v>539</v>
      </c>
      <c r="B171" s="19" t="s">
        <v>540</v>
      </c>
      <c r="C171" s="25" t="s">
        <v>541</v>
      </c>
      <c r="D171" s="535">
        <f>576856/0.8</f>
        <v>721070</v>
      </c>
      <c r="E171" s="23">
        <v>576856</v>
      </c>
      <c r="F171" s="481" t="s">
        <v>142</v>
      </c>
      <c r="G171" s="23">
        <v>576856</v>
      </c>
      <c r="H171" s="23">
        <f>+E171-G171</f>
        <v>0</v>
      </c>
      <c r="I171" s="20" t="s">
        <v>144</v>
      </c>
      <c r="J171" s="536">
        <v>39629</v>
      </c>
      <c r="K171" s="241">
        <v>39660</v>
      </c>
      <c r="L171" s="11"/>
    </row>
    <row r="172" spans="1:12" ht="15.75">
      <c r="A172" s="152"/>
      <c r="B172" s="25"/>
      <c r="C172" s="24" t="s">
        <v>140</v>
      </c>
      <c r="D172" s="535"/>
      <c r="E172" s="22">
        <f>SUM(E168:E171)</f>
        <v>2200000</v>
      </c>
      <c r="F172" s="481"/>
      <c r="G172" s="23"/>
      <c r="H172" s="22">
        <f>SUM(H168:H171)</f>
        <v>0</v>
      </c>
      <c r="I172" s="20"/>
      <c r="J172" s="522"/>
      <c r="K172" s="472"/>
      <c r="L172" s="11"/>
    </row>
    <row r="173" spans="1:12" ht="15">
      <c r="A173" s="140"/>
      <c r="B173" s="537"/>
      <c r="C173" s="11"/>
      <c r="D173" s="524"/>
      <c r="E173" s="524"/>
      <c r="F173" s="525"/>
      <c r="G173" s="524"/>
      <c r="H173" s="524"/>
      <c r="I173" s="145"/>
      <c r="J173" s="146"/>
      <c r="K173" s="145"/>
      <c r="L173" s="11"/>
    </row>
    <row r="174" spans="1:12" ht="15.75">
      <c r="A174" s="37"/>
      <c r="B174" s="650" t="s">
        <v>542</v>
      </c>
      <c r="C174" s="651"/>
      <c r="D174" s="651"/>
      <c r="E174" s="651"/>
      <c r="F174" s="652"/>
      <c r="G174" s="36"/>
      <c r="H174" s="36"/>
      <c r="I174" s="34"/>
      <c r="J174" s="35"/>
      <c r="K174" s="34"/>
      <c r="L174" s="11"/>
    </row>
    <row r="175" spans="1:12" ht="78.75">
      <c r="A175" s="33" t="s">
        <v>153</v>
      </c>
      <c r="B175" s="31" t="s">
        <v>152</v>
      </c>
      <c r="C175" s="31" t="s">
        <v>0</v>
      </c>
      <c r="D175" s="32" t="s">
        <v>1</v>
      </c>
      <c r="E175" s="32" t="s">
        <v>98</v>
      </c>
      <c r="F175" s="31" t="s">
        <v>99</v>
      </c>
      <c r="G175" s="32" t="s">
        <v>151</v>
      </c>
      <c r="H175" s="32" t="s">
        <v>150</v>
      </c>
      <c r="I175" s="31" t="s">
        <v>102</v>
      </c>
      <c r="J175" s="31" t="s">
        <v>103</v>
      </c>
      <c r="K175" s="31" t="s">
        <v>149</v>
      </c>
      <c r="L175" s="11"/>
    </row>
    <row r="176" spans="1:12" ht="30">
      <c r="A176" s="152" t="s">
        <v>543</v>
      </c>
      <c r="B176" s="19" t="s">
        <v>148</v>
      </c>
      <c r="C176" s="25" t="s">
        <v>544</v>
      </c>
      <c r="D176" s="23">
        <v>1100000</v>
      </c>
      <c r="E176" s="23">
        <v>880000</v>
      </c>
      <c r="F176" s="481" t="s">
        <v>545</v>
      </c>
      <c r="G176" s="23">
        <v>880000</v>
      </c>
      <c r="H176" s="23">
        <f t="shared" ref="H176:H186" si="13">+E176-G176</f>
        <v>0</v>
      </c>
      <c r="I176" s="20" t="s">
        <v>144</v>
      </c>
      <c r="J176" s="536">
        <v>39599</v>
      </c>
      <c r="K176" s="241">
        <v>39618</v>
      </c>
      <c r="L176" s="11"/>
    </row>
    <row r="177" spans="1:12" ht="30">
      <c r="A177" s="538" t="s">
        <v>546</v>
      </c>
      <c r="B177" s="42" t="s">
        <v>547</v>
      </c>
      <c r="C177" s="534" t="s">
        <v>548</v>
      </c>
      <c r="D177" s="529">
        <v>2589453</v>
      </c>
      <c r="E177" s="529">
        <v>0</v>
      </c>
      <c r="F177" s="532" t="s">
        <v>549</v>
      </c>
      <c r="G177" s="23">
        <v>0</v>
      </c>
      <c r="H177" s="23">
        <v>0</v>
      </c>
      <c r="I177" s="20" t="s">
        <v>550</v>
      </c>
      <c r="J177" s="539" t="s">
        <v>147</v>
      </c>
      <c r="K177" s="539" t="s">
        <v>147</v>
      </c>
      <c r="L177" s="11"/>
    </row>
    <row r="178" spans="1:12" ht="30">
      <c r="A178" s="152" t="s">
        <v>551</v>
      </c>
      <c r="B178" s="19" t="s">
        <v>552</v>
      </c>
      <c r="C178" s="25" t="s">
        <v>553</v>
      </c>
      <c r="D178" s="23">
        <v>138134</v>
      </c>
      <c r="E178" s="23">
        <v>110507</v>
      </c>
      <c r="F178" s="481" t="s">
        <v>545</v>
      </c>
      <c r="G178" s="23">
        <v>110507</v>
      </c>
      <c r="H178" s="23">
        <f t="shared" si="13"/>
        <v>0</v>
      </c>
      <c r="I178" s="20" t="s">
        <v>144</v>
      </c>
      <c r="J178" s="536">
        <v>39862</v>
      </c>
      <c r="K178" s="241">
        <v>39862</v>
      </c>
      <c r="L178" s="142"/>
    </row>
    <row r="179" spans="1:12" ht="30">
      <c r="A179" s="152" t="s">
        <v>554</v>
      </c>
      <c r="B179" s="19" t="s">
        <v>555</v>
      </c>
      <c r="C179" s="25" t="s">
        <v>556</v>
      </c>
      <c r="D179" s="23">
        <v>66677</v>
      </c>
      <c r="E179" s="23">
        <v>53341</v>
      </c>
      <c r="F179" s="481" t="s">
        <v>545</v>
      </c>
      <c r="G179" s="23">
        <v>53341</v>
      </c>
      <c r="H179" s="23">
        <f t="shared" si="13"/>
        <v>0</v>
      </c>
      <c r="I179" s="20" t="s">
        <v>144</v>
      </c>
      <c r="J179" s="241">
        <v>40226</v>
      </c>
      <c r="K179" s="241">
        <v>40226</v>
      </c>
      <c r="L179" s="142"/>
    </row>
    <row r="180" spans="1:12" ht="15">
      <c r="A180" s="152" t="s">
        <v>557</v>
      </c>
      <c r="B180" s="19" t="s">
        <v>558</v>
      </c>
      <c r="C180" s="25" t="s">
        <v>559</v>
      </c>
      <c r="D180" s="23">
        <v>50000</v>
      </c>
      <c r="E180" s="23">
        <v>40000</v>
      </c>
      <c r="F180" s="481" t="s">
        <v>545</v>
      </c>
      <c r="G180" s="23">
        <v>40000</v>
      </c>
      <c r="H180" s="23">
        <f t="shared" si="13"/>
        <v>0</v>
      </c>
      <c r="I180" s="20" t="s">
        <v>144</v>
      </c>
      <c r="J180" s="536">
        <v>39707</v>
      </c>
      <c r="K180" s="241">
        <v>39707</v>
      </c>
      <c r="L180" s="142"/>
    </row>
    <row r="181" spans="1:12" ht="45">
      <c r="A181" s="152" t="s">
        <v>560</v>
      </c>
      <c r="B181" s="19" t="s">
        <v>561</v>
      </c>
      <c r="C181" s="25" t="s">
        <v>562</v>
      </c>
      <c r="D181" s="23">
        <f>E181/0.8</f>
        <v>40267.5</v>
      </c>
      <c r="E181" s="23">
        <v>32214</v>
      </c>
      <c r="F181" s="481" t="s">
        <v>545</v>
      </c>
      <c r="G181" s="23">
        <v>32214</v>
      </c>
      <c r="H181" s="23">
        <f t="shared" si="13"/>
        <v>0</v>
      </c>
      <c r="I181" s="20" t="s">
        <v>144</v>
      </c>
      <c r="J181" s="536">
        <v>39538</v>
      </c>
      <c r="K181" s="241">
        <v>39582</v>
      </c>
    </row>
    <row r="182" spans="1:12" ht="45">
      <c r="A182" s="152" t="s">
        <v>563</v>
      </c>
      <c r="B182" s="19" t="s">
        <v>564</v>
      </c>
      <c r="C182" s="25" t="s">
        <v>565</v>
      </c>
      <c r="D182" s="23">
        <v>500000</v>
      </c>
      <c r="E182" s="23">
        <v>163085</v>
      </c>
      <c r="F182" s="481" t="s">
        <v>549</v>
      </c>
      <c r="G182" s="23">
        <v>163085</v>
      </c>
      <c r="H182" s="23">
        <v>0</v>
      </c>
      <c r="I182" s="20" t="s">
        <v>144</v>
      </c>
      <c r="J182" s="536">
        <v>40543</v>
      </c>
      <c r="K182" s="241">
        <v>40142</v>
      </c>
    </row>
    <row r="183" spans="1:12" ht="30">
      <c r="A183" s="152" t="s">
        <v>566</v>
      </c>
      <c r="B183" s="19" t="s">
        <v>145</v>
      </c>
      <c r="C183" s="25" t="s">
        <v>567</v>
      </c>
      <c r="D183" s="23">
        <v>587500</v>
      </c>
      <c r="E183" s="23">
        <v>220000</v>
      </c>
      <c r="F183" s="481" t="s">
        <v>549</v>
      </c>
      <c r="G183" s="23">
        <v>220000</v>
      </c>
      <c r="H183" s="23">
        <f t="shared" si="13"/>
        <v>0</v>
      </c>
      <c r="I183" s="20" t="s">
        <v>144</v>
      </c>
      <c r="J183" s="536">
        <v>39721</v>
      </c>
      <c r="K183" s="241">
        <v>39708</v>
      </c>
    </row>
    <row r="184" spans="1:12" ht="60">
      <c r="A184" s="153" t="s">
        <v>539</v>
      </c>
      <c r="B184" s="154" t="s">
        <v>540</v>
      </c>
      <c r="C184" s="30" t="s">
        <v>568</v>
      </c>
      <c r="D184" s="155">
        <f>334498/0.8</f>
        <v>418122.5</v>
      </c>
      <c r="E184" s="155">
        <f>125413+177731</f>
        <v>303144</v>
      </c>
      <c r="F184" s="540" t="s">
        <v>142</v>
      </c>
      <c r="G184" s="155">
        <v>303144</v>
      </c>
      <c r="H184" s="155">
        <f t="shared" si="13"/>
        <v>0</v>
      </c>
      <c r="I184" s="156" t="s">
        <v>144</v>
      </c>
      <c r="J184" s="239">
        <v>39629</v>
      </c>
      <c r="K184" s="240">
        <v>39660</v>
      </c>
    </row>
    <row r="185" spans="1:12" ht="30">
      <c r="A185" s="152" t="s">
        <v>530</v>
      </c>
      <c r="B185" s="19" t="s">
        <v>569</v>
      </c>
      <c r="C185" s="25" t="s">
        <v>570</v>
      </c>
      <c r="D185" s="23">
        <f>177732/0.8</f>
        <v>222165</v>
      </c>
      <c r="E185" s="23">
        <v>177732</v>
      </c>
      <c r="F185" s="481" t="s">
        <v>146</v>
      </c>
      <c r="G185" s="23">
        <v>177732</v>
      </c>
      <c r="H185" s="23">
        <f t="shared" si="13"/>
        <v>0</v>
      </c>
      <c r="I185" s="20" t="s">
        <v>144</v>
      </c>
      <c r="J185" s="241">
        <v>40482</v>
      </c>
      <c r="K185" s="241">
        <v>40557</v>
      </c>
    </row>
    <row r="186" spans="1:12" ht="30">
      <c r="A186" s="152" t="s">
        <v>533</v>
      </c>
      <c r="B186" s="19" t="s">
        <v>555</v>
      </c>
      <c r="C186" s="25" t="s">
        <v>571</v>
      </c>
      <c r="D186" s="23">
        <f>60000/0.8</f>
        <v>75000</v>
      </c>
      <c r="E186" s="23">
        <v>60000</v>
      </c>
      <c r="F186" s="481" t="s">
        <v>142</v>
      </c>
      <c r="G186" s="23">
        <v>60000</v>
      </c>
      <c r="H186" s="23">
        <f t="shared" si="13"/>
        <v>0</v>
      </c>
      <c r="I186" s="20" t="s">
        <v>144</v>
      </c>
      <c r="J186" s="241">
        <v>40485</v>
      </c>
      <c r="K186" s="241">
        <v>40485</v>
      </c>
    </row>
    <row r="187" spans="1:12" ht="30">
      <c r="A187" s="152">
        <v>10483</v>
      </c>
      <c r="B187" s="19" t="s">
        <v>145</v>
      </c>
      <c r="C187" s="453" t="s">
        <v>572</v>
      </c>
      <c r="D187" s="23">
        <f>E187/0.8</f>
        <v>82053.75</v>
      </c>
      <c r="E187" s="23">
        <f>39537+26106</f>
        <v>65643</v>
      </c>
      <c r="F187" s="481" t="s">
        <v>549</v>
      </c>
      <c r="G187" s="23">
        <v>65643</v>
      </c>
      <c r="H187" s="23">
        <f>+E187-G187</f>
        <v>0</v>
      </c>
      <c r="I187" s="20" t="s">
        <v>144</v>
      </c>
      <c r="J187" s="536">
        <v>40017</v>
      </c>
      <c r="K187" s="536">
        <v>40017</v>
      </c>
    </row>
    <row r="188" spans="1:12" ht="45">
      <c r="A188" s="26">
        <v>11760</v>
      </c>
      <c r="B188" s="19" t="s">
        <v>143</v>
      </c>
      <c r="C188" s="25" t="s">
        <v>573</v>
      </c>
      <c r="D188" s="29">
        <f>+E188/0.8</f>
        <v>71773.75</v>
      </c>
      <c r="E188" s="29">
        <v>57419</v>
      </c>
      <c r="F188" s="481" t="s">
        <v>142</v>
      </c>
      <c r="G188" s="23">
        <v>57419</v>
      </c>
      <c r="H188" s="23">
        <f>+E188-G188</f>
        <v>0</v>
      </c>
      <c r="I188" s="20" t="s">
        <v>144</v>
      </c>
      <c r="J188" s="536">
        <v>41319</v>
      </c>
      <c r="K188" s="536">
        <v>41319</v>
      </c>
    </row>
    <row r="189" spans="1:12" ht="30">
      <c r="A189" s="521">
        <v>13417</v>
      </c>
      <c r="B189" s="495" t="s">
        <v>123</v>
      </c>
      <c r="C189" s="495" t="s">
        <v>574</v>
      </c>
      <c r="D189" s="28">
        <v>46143.75</v>
      </c>
      <c r="E189" s="27">
        <v>36915</v>
      </c>
      <c r="F189" s="481" t="s">
        <v>141</v>
      </c>
      <c r="G189" s="27">
        <v>36915</v>
      </c>
      <c r="H189" s="23">
        <f>+E189-G189</f>
        <v>0</v>
      </c>
      <c r="I189" s="20" t="s">
        <v>144</v>
      </c>
      <c r="J189" s="241">
        <v>41407</v>
      </c>
      <c r="K189" s="241">
        <v>41407</v>
      </c>
    </row>
    <row r="190" spans="1:12" ht="15.75">
      <c r="A190" s="26"/>
      <c r="B190" s="25"/>
      <c r="C190" s="24" t="s">
        <v>140</v>
      </c>
      <c r="D190" s="23"/>
      <c r="E190" s="22">
        <f>SUM(E176:E188)+E189</f>
        <v>2200000</v>
      </c>
      <c r="F190" s="20"/>
      <c r="G190" s="22"/>
      <c r="H190" s="22">
        <f>SUM(H176:H189)</f>
        <v>0</v>
      </c>
      <c r="I190" s="20"/>
      <c r="J190" s="21"/>
      <c r="K190" s="20"/>
    </row>
  </sheetData>
  <mergeCells count="51">
    <mergeCell ref="A1:E1"/>
    <mergeCell ref="F1:G1"/>
    <mergeCell ref="H1:I1"/>
    <mergeCell ref="J1:K1"/>
    <mergeCell ref="H57:I57"/>
    <mergeCell ref="J57:K57"/>
    <mergeCell ref="A57:E57"/>
    <mergeCell ref="F57:G57"/>
    <mergeCell ref="A47:E47"/>
    <mergeCell ref="F47:G47"/>
    <mergeCell ref="H47:I47"/>
    <mergeCell ref="J47:K47"/>
    <mergeCell ref="A14:E14"/>
    <mergeCell ref="F14:G14"/>
    <mergeCell ref="H14:I14"/>
    <mergeCell ref="J14:K14"/>
    <mergeCell ref="A23:E23"/>
    <mergeCell ref="F23:G23"/>
    <mergeCell ref="H23:I23"/>
    <mergeCell ref="J23:K23"/>
    <mergeCell ref="A78:E78"/>
    <mergeCell ref="F78:G78"/>
    <mergeCell ref="H78:I78"/>
    <mergeCell ref="J78:K78"/>
    <mergeCell ref="A68:E68"/>
    <mergeCell ref="F68:G68"/>
    <mergeCell ref="H68:I68"/>
    <mergeCell ref="J68:K68"/>
    <mergeCell ref="A36:E36"/>
    <mergeCell ref="F36:G36"/>
    <mergeCell ref="H36:I36"/>
    <mergeCell ref="J36:K36"/>
    <mergeCell ref="A87:E87"/>
    <mergeCell ref="F87:G87"/>
    <mergeCell ref="H87:I87"/>
    <mergeCell ref="J87:K87"/>
    <mergeCell ref="J102:K102"/>
    <mergeCell ref="B174:F174"/>
    <mergeCell ref="A102:E102"/>
    <mergeCell ref="F102:G102"/>
    <mergeCell ref="H102:I102"/>
    <mergeCell ref="B123:F123"/>
    <mergeCell ref="G123:H123"/>
    <mergeCell ref="I123:J123"/>
    <mergeCell ref="B135:F135"/>
    <mergeCell ref="B151:F151"/>
    <mergeCell ref="A111:E111"/>
    <mergeCell ref="F111:G111"/>
    <mergeCell ref="H111:I111"/>
    <mergeCell ref="J111:K111"/>
    <mergeCell ref="B166:F166"/>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GAVI </vt:lpstr>
      <vt:lpstr>CSVI</vt:lpstr>
      <vt:lpstr>SRT</vt:lpstr>
      <vt:lpstr>RRLGP</vt:lpstr>
      <vt:lpstr>Passenger Rail</vt:lpstr>
      <vt:lpstr>PTIG</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Raab, Sheri L</cp:lastModifiedBy>
  <cp:lastPrinted>2015-01-14T18:22:09Z</cp:lastPrinted>
  <dcterms:created xsi:type="dcterms:W3CDTF">2006-11-27T14:03:20Z</dcterms:created>
  <dcterms:modified xsi:type="dcterms:W3CDTF">2022-01-13T20:18:38Z</dcterms:modified>
</cp:coreProperties>
</file>