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68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<sst xmlns="http://schemas.openxmlformats.org/spreadsheetml/2006/main" count="1068" uniqueCount="126">
  <si>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</si>
  <si>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</si>
  <si>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</si>
  <si>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</si>
  <si>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</si>
  <si>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</si>
  <si>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</si>
  <si>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</si>
  <si>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</si>
  <si>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</si>
  <si>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</si>
  <si>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</si>
  <si>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</si>
  <si>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</si>
  <si>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</si>
  <si>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</si>
  <si>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</si>
  <si>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</si>
  <si>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</si>
  <si>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</si>
  <si>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</si>
  <si>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</si>
  <si>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</si>
  <si>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</si>
  <si>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</si>
  <si>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</si>
  <si>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</si>
  <si>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</si>
  <si>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</si>
  <si>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</si>
  <si>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</si>
  <si>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</si>
  <si>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</si>
  <si>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</si>
  <si>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</si>
  <si>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</si>
  <si>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</si>
  <si>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</si>
  <si>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</si>
  <si>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</si>
  <si>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</si>
  <si>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</si>
  <si>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</si>
  <si>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</si>
  <si>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</si>
  <si>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</si>
  <si>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</si>
  <si>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</si>
  <si>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</si>
  <si>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</si>
  <si>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</si>
  <si>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</si>
  <si>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</si>
  <si>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</si>
  <si>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</si>
  <si>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</si>
  <si>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</si>
  <si>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</si>
  <si>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</si>
  <si>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</si>
  <si>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</si>
  <si>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</si>
  <si>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</si>
  <si>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</si>
  <si>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</si>
  <si>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</si>
  <si>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</si>
  <si>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</si>
  <si>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</si>
  <si>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</si>
  <si>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</si>
  <si>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</si>
  <si>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</si>
  <si>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</si>
  <si>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</si>
  <si>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</si>
  <si>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</si>
  <si>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Katie Hyde</t>
  </si>
  <si>
    <t># of CVIs</t>
  </si>
  <si>
    <t>2016 Other Livestock Imported to Iowa</t>
  </si>
  <si>
    <t>camels</t>
  </si>
  <si>
    <t>1 Camel, 1 Kangaroo, 1 Patagonian Cavy, 1 Porcupine</t>
  </si>
  <si>
    <t>White Tail Deer</t>
  </si>
  <si>
    <t>1 wtd 4 elk 1 Alpaca 4 Camels 4 Elephants</t>
  </si>
  <si>
    <t>WTD</t>
  </si>
  <si>
    <t>1 Alligator, 1 Cavy, 1 Cornsnake, 1 Hedgehog, 1 Hissing Cockroach, 1 Kinkajou, 1 Tortoise</t>
  </si>
  <si>
    <t>1 Corucia Zebrata, 1 Prehensile Tailed Skink</t>
  </si>
  <si>
    <t>Llama</t>
  </si>
  <si>
    <t>12 Llamas, 8 CVIS - 4 Bearded Dragons, 1 Lizard, 2 Porcupines, 1 Red Kangaroo, 1 Redfoot Tortoise, 1 Sugar Glider, 1 Tree Frog</t>
  </si>
  <si>
    <t>Llamas</t>
  </si>
  <si>
    <t>5 Alpacas, 2 Llamas</t>
  </si>
  <si>
    <t>3 Camels, 17 Llamas</t>
  </si>
  <si>
    <t>1 Kangaroo, 1 Kinkajou, 1 Hedgehog, 9 Llamas</t>
  </si>
  <si>
    <t>1 Bear, 2 Llamas</t>
  </si>
  <si>
    <t>37 Llamas, 1 Camel</t>
  </si>
  <si>
    <t>Elk</t>
  </si>
  <si>
    <t>Rabbits</t>
  </si>
  <si>
    <t>1 Llama, 2 Arctic Fox</t>
  </si>
  <si>
    <t>2 Ring-Tailed Cat</t>
  </si>
  <si>
    <t>Alpacas</t>
  </si>
  <si>
    <t>1 Kangaroo, 1 Fenic Fox, 1 Baboon, 1 African Cerval, 1 Kinkajoo, 1 Patagonian Cavee</t>
  </si>
  <si>
    <t>2 Tigers, 2 Lemurs</t>
  </si>
  <si>
    <t>1 Camel, 2 Llamas, 1 Lion, 2 Tigers, 1 Kangaroo, 1 Capuchin, 1 Ringed Tailed Lemur, 1 Tortoise</t>
  </si>
  <si>
    <t>Reindeer</t>
  </si>
  <si>
    <t>6 Alpacas, 2 Hedgehogs</t>
  </si>
  <si>
    <t>6 WTD, 1 Alpaca, 8 Reindeer</t>
  </si>
  <si>
    <t>2 Bengal Tigers</t>
  </si>
  <si>
    <t>11 Alpacas, 1 Wyoming Toad</t>
  </si>
  <si>
    <t>see below and Elk for the Cervidae</t>
  </si>
  <si>
    <t>Bobcats - 18 on 1 CVI</t>
  </si>
  <si>
    <t>Missouri</t>
  </si>
  <si>
    <t>African Crested Porcupine</t>
  </si>
  <si>
    <t>Cavy (Guinea Pig)</t>
  </si>
  <si>
    <t>Chinchilla</t>
  </si>
  <si>
    <t>Dart Frogs</t>
  </si>
  <si>
    <t>Hedgehog</t>
  </si>
  <si>
    <t>Spiny Mice</t>
  </si>
  <si>
    <t>Sugar Glider</t>
  </si>
  <si>
    <t>Tree Frogs</t>
  </si>
  <si>
    <t>2 Wyoming Toads</t>
  </si>
  <si>
    <t>4 Reindeer, 4 Llamas</t>
  </si>
  <si>
    <t>1 Alpaca, 1 Camel</t>
  </si>
  <si>
    <t>3 Elk, 6 Alpacas, 6 Llamas, 1 Stingray, 1 Toadfish</t>
  </si>
  <si>
    <t>8 Alpacas, 4 Llamas, 1 Camel, 1 Ferret, 1 Red Pine Squirrel, 1 WTD</t>
  </si>
  <si>
    <t>27 Alpacas, 2 WyomingToad</t>
  </si>
  <si>
    <t>5 Alpacas, 2 Rabbits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</si>
</sst>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11" xfId="57" applyNumberFormat="1" applyFont="1" applyBorder="1">
      <alignment/>
      <protection/>
    </xf>
    <xf numFmtId="3" fontId="3" fillId="34" borderId="11" xfId="57" applyNumberFormat="1" applyFont="1" applyFill="1" applyBorder="1">
      <alignment/>
      <protection/>
    </xf>
    <xf numFmtId="3" fontId="3" fillId="35" borderId="11" xfId="57" applyNumberFormat="1" applyFont="1" applyFill="1" applyBorder="1">
      <alignment/>
      <protection/>
    </xf>
    <xf numFmtId="3" fontId="3" fillId="37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0" fontId="28" fillId="0" borderId="0" xfId="57">
      <alignment/>
      <protection/>
    </xf>
    <xf numFmtId="3" fontId="2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3" fontId="8" fillId="0" borderId="0" xfId="57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8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6" name="Line 2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9" name="Line 2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3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28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5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28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286000" y="55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257550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2" name="Line 3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8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6" name="Line 22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9" name="Line 26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30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D47" sqref="D47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79</v>
      </c>
      <c r="H1" s="2" t="s">
        <v>64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1"/>
      <c r="N3" s="48" t="s">
        <v>76</v>
      </c>
      <c r="O3" s="4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1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1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1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1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1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6</v>
      </c>
      <c r="E10" s="9">
        <f t="shared" si="1"/>
        <v>6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1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/>
      <c r="E11" s="9">
        <f t="shared" si="1"/>
        <v>0</v>
      </c>
      <c r="F11" s="16">
        <v>65</v>
      </c>
      <c r="G11" s="9">
        <f t="shared" si="2"/>
        <v>65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1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1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1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2</f>
        <v>2</v>
      </c>
      <c r="E14" s="9">
        <f t="shared" si="1"/>
        <v>2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1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1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1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>
        <v>1</v>
      </c>
      <c r="E17" s="9">
        <f t="shared" si="1"/>
        <v>1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1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v>2</v>
      </c>
      <c r="E18" s="9">
        <f t="shared" si="1"/>
        <v>2</v>
      </c>
      <c r="F18" s="16">
        <v>15</v>
      </c>
      <c r="G18" s="9">
        <f t="shared" si="2"/>
        <v>15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1"/>
      <c r="O18" s="9">
        <f t="shared" si="6"/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 t="shared" si="0"/>
        <v>2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1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1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v>5</v>
      </c>
      <c r="E21" s="9">
        <f t="shared" si="1"/>
        <v>5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1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1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1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1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1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>
        <v>2</v>
      </c>
      <c r="E26" s="9">
        <f t="shared" si="1"/>
        <v>2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1"/>
      <c r="O26" s="9">
        <f t="shared" si="6"/>
        <v>0</v>
      </c>
      <c r="P26" s="20"/>
    </row>
    <row r="27" spans="1:16" ht="18" customHeight="1">
      <c r="A27" s="9" t="s">
        <v>31</v>
      </c>
      <c r="B27" s="14">
        <f>27</f>
        <v>27</v>
      </c>
      <c r="C27" s="9">
        <f t="shared" si="0"/>
        <v>27</v>
      </c>
      <c r="D27" s="15">
        <v>2</v>
      </c>
      <c r="E27" s="9">
        <f t="shared" si="1"/>
        <v>2</v>
      </c>
      <c r="F27" s="16">
        <v>32</v>
      </c>
      <c r="G27" s="9">
        <f t="shared" si="2"/>
        <v>32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1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1"/>
      <c r="O28" s="9">
        <f t="shared" si="6"/>
        <v>0</v>
      </c>
      <c r="P28" s="20"/>
    </row>
    <row r="29" spans="1:16" ht="18" customHeight="1">
      <c r="A29" s="9" t="s">
        <v>33</v>
      </c>
      <c r="B29" s="14"/>
      <c r="C29" s="9">
        <f t="shared" si="0"/>
        <v>0</v>
      </c>
      <c r="D29" s="15">
        <v>13</v>
      </c>
      <c r="E29" s="9">
        <f t="shared" si="1"/>
        <v>13</v>
      </c>
      <c r="F29" s="16">
        <v>1</v>
      </c>
      <c r="G29" s="9">
        <f t="shared" si="2"/>
        <v>1</v>
      </c>
      <c r="H29" s="17"/>
      <c r="I29" s="9">
        <f t="shared" si="3"/>
        <v>0</v>
      </c>
      <c r="J29" s="18">
        <v>38</v>
      </c>
      <c r="K29" s="9">
        <f t="shared" si="4"/>
        <v>38</v>
      </c>
      <c r="L29" s="19"/>
      <c r="M29" s="9">
        <f t="shared" si="5"/>
        <v>0</v>
      </c>
      <c r="N29" s="31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>
        <f>1</f>
        <v>1</v>
      </c>
      <c r="E30" s="9">
        <f t="shared" si="1"/>
        <v>1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1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</f>
        <v>4</v>
      </c>
      <c r="E31" s="9">
        <f t="shared" si="1"/>
        <v>4</v>
      </c>
      <c r="F31" s="16">
        <v>240</v>
      </c>
      <c r="G31" s="9">
        <f t="shared" si="2"/>
        <v>240</v>
      </c>
      <c r="H31" s="17"/>
      <c r="I31" s="9">
        <f t="shared" si="3"/>
        <v>0</v>
      </c>
      <c r="J31" s="18">
        <v>6</v>
      </c>
      <c r="K31" s="9">
        <f t="shared" si="4"/>
        <v>6</v>
      </c>
      <c r="L31" s="19"/>
      <c r="M31" s="9">
        <f t="shared" si="5"/>
        <v>0</v>
      </c>
      <c r="N31" s="31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1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1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>
        <v>1</v>
      </c>
      <c r="G34" s="9">
        <f t="shared" si="2"/>
        <v>1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1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1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1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1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1"/>
      <c r="O38" s="9">
        <f t="shared" si="13"/>
        <v>0</v>
      </c>
      <c r="P38" s="20"/>
    </row>
    <row r="39" spans="1:16" ht="18" customHeight="1">
      <c r="A39" s="9" t="s">
        <v>43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1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v>11</v>
      </c>
      <c r="E40" s="9">
        <f t="shared" si="8"/>
        <v>11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1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1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1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1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1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v>644</v>
      </c>
      <c r="G45" s="9">
        <f t="shared" si="9"/>
        <v>644</v>
      </c>
      <c r="H45" s="17"/>
      <c r="I45" s="9">
        <f t="shared" si="10"/>
        <v>0</v>
      </c>
      <c r="J45" s="18">
        <v>10</v>
      </c>
      <c r="K45" s="9">
        <f t="shared" si="11"/>
        <v>10</v>
      </c>
      <c r="L45" s="19"/>
      <c r="M45" s="9">
        <f t="shared" si="12"/>
        <v>0</v>
      </c>
      <c r="N45" s="31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1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1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1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1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>
        <f>2</f>
        <v>2</v>
      </c>
      <c r="E50" s="9">
        <f t="shared" si="8"/>
        <v>2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1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v>6</v>
      </c>
      <c r="E51" s="9">
        <f t="shared" si="8"/>
        <v>6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1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1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v>16</v>
      </c>
      <c r="E53" s="9">
        <f t="shared" si="8"/>
        <v>16</v>
      </c>
      <c r="F53" s="16"/>
      <c r="G53" s="9">
        <f t="shared" si="9"/>
        <v>0</v>
      </c>
      <c r="H53" s="17"/>
      <c r="I53" s="9">
        <f t="shared" si="10"/>
        <v>0</v>
      </c>
      <c r="J53" s="18">
        <v>166</v>
      </c>
      <c r="K53" s="9">
        <f t="shared" si="11"/>
        <v>166</v>
      </c>
      <c r="L53" s="19"/>
      <c r="M53" s="9">
        <f t="shared" si="12"/>
        <v>0</v>
      </c>
      <c r="N53" s="31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v>6</v>
      </c>
      <c r="E54" s="9">
        <f t="shared" si="8"/>
        <v>6</v>
      </c>
      <c r="F54" s="16">
        <f>239</f>
        <v>239</v>
      </c>
      <c r="G54" s="9">
        <f t="shared" si="9"/>
        <v>239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1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88</v>
      </c>
      <c r="E55" s="11"/>
      <c r="F55" s="11">
        <f>SUM(F5:F54)</f>
        <v>1237</v>
      </c>
      <c r="G55" s="11"/>
      <c r="H55" s="11">
        <f>SUM(H5:H54)</f>
        <v>0</v>
      </c>
      <c r="I55" s="11"/>
      <c r="J55" s="11">
        <f>SUM(J5:J54)</f>
        <v>220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29</v>
      </c>
      <c r="D57" s="11"/>
      <c r="E57" s="11">
        <f>D55</f>
        <v>88</v>
      </c>
      <c r="F57" s="11"/>
      <c r="G57" s="11">
        <f>F55</f>
        <v>1237</v>
      </c>
      <c r="H57" s="11"/>
      <c r="I57" s="11">
        <f>H55</f>
        <v>0</v>
      </c>
      <c r="J57" s="11"/>
      <c r="K57" s="11">
        <f>J55</f>
        <v>220</v>
      </c>
      <c r="L57" s="11"/>
      <c r="M57" s="11">
        <f>L55</f>
        <v>0</v>
      </c>
      <c r="N57" s="11"/>
      <c r="O57" s="21">
        <f>N55</f>
        <v>0</v>
      </c>
      <c r="P57" s="23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62</v>
      </c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1" sqref="E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36">
        <v>6</v>
      </c>
      <c r="E5" s="9">
        <f>September!E5+D5</f>
        <v>18</v>
      </c>
      <c r="F5" s="37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31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36"/>
      <c r="E6" s="9">
        <f>September!E6+D6</f>
        <v>0</v>
      </c>
      <c r="F6" s="37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31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36">
        <v>1</v>
      </c>
      <c r="E7" s="9">
        <f>September!E7+D7</f>
        <v>100</v>
      </c>
      <c r="F7" s="37"/>
      <c r="G7" s="9">
        <f>September!G7+F7</f>
        <v>1</v>
      </c>
      <c r="H7" s="17"/>
      <c r="I7" s="9">
        <f>September!I7+H7</f>
        <v>0</v>
      </c>
      <c r="J7" s="18"/>
      <c r="K7" s="9">
        <f>September!K7+J7</f>
        <v>1</v>
      </c>
      <c r="L7" s="19"/>
      <c r="M7" s="9">
        <f>September!M7+L7</f>
        <v>0</v>
      </c>
      <c r="N7" s="31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36"/>
      <c r="E8" s="9">
        <f>September!E8+D8</f>
        <v>51</v>
      </c>
      <c r="F8" s="37">
        <v>1</v>
      </c>
      <c r="G8" s="9">
        <f>September!G8+F8</f>
        <v>24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31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36">
        <f>3+6</f>
        <v>9</v>
      </c>
      <c r="E9" s="9">
        <f>September!E9+D9</f>
        <v>35</v>
      </c>
      <c r="F9" s="37"/>
      <c r="G9" s="9">
        <f>September!G9+F9</f>
        <v>2518</v>
      </c>
      <c r="H9" s="17"/>
      <c r="I9" s="9">
        <f>September!I9+H9</f>
        <v>0</v>
      </c>
      <c r="J9" s="18"/>
      <c r="K9" s="9">
        <f>September!K9+J9</f>
        <v>9</v>
      </c>
      <c r="L9" s="19"/>
      <c r="M9" s="9">
        <f>September!M9+L9</f>
        <v>0</v>
      </c>
      <c r="N9" s="31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36">
        <v>8</v>
      </c>
      <c r="E10" s="9">
        <f>September!E10+D10</f>
        <v>65</v>
      </c>
      <c r="F10" s="37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31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12</v>
      </c>
      <c r="D11" s="36">
        <f>3+25</f>
        <v>28</v>
      </c>
      <c r="E11" s="9">
        <f>September!E11+D11</f>
        <v>224</v>
      </c>
      <c r="F11" s="37"/>
      <c r="G11" s="9">
        <f>September!G11+F11</f>
        <v>76</v>
      </c>
      <c r="H11" s="17"/>
      <c r="I11" s="9">
        <f>September!I11+H11</f>
        <v>0</v>
      </c>
      <c r="J11" s="18">
        <v>3</v>
      </c>
      <c r="K11" s="9">
        <f>September!K11+J11</f>
        <v>11</v>
      </c>
      <c r="L11" s="19"/>
      <c r="M11" s="9">
        <f>September!M11+L11</f>
        <v>0</v>
      </c>
      <c r="N11" s="31">
        <v>22</v>
      </c>
      <c r="O11" s="9">
        <f>September!O11+N11</f>
        <v>31</v>
      </c>
      <c r="P11" s="20" t="s">
        <v>99</v>
      </c>
    </row>
    <row r="12" spans="1:16" ht="18" customHeight="1">
      <c r="A12" s="9" t="s">
        <v>16</v>
      </c>
      <c r="B12" s="14"/>
      <c r="C12" s="9">
        <f>September!C12+B12</f>
        <v>0</v>
      </c>
      <c r="D12" s="36"/>
      <c r="E12" s="9">
        <f>September!E12+D12</f>
        <v>0</v>
      </c>
      <c r="F12" s="37"/>
      <c r="G12" s="9">
        <f>September!G12+F12</f>
        <v>1</v>
      </c>
      <c r="H12" s="17"/>
      <c r="I12" s="9">
        <f>September!I12+H12</f>
        <v>0</v>
      </c>
      <c r="J12" s="18"/>
      <c r="K12" s="9">
        <f>September!K12+J12</f>
        <v>2</v>
      </c>
      <c r="L12" s="19"/>
      <c r="M12" s="9">
        <f>September!M12+L12</f>
        <v>0</v>
      </c>
      <c r="N12" s="31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36"/>
      <c r="E13" s="9">
        <f>September!E13+D13</f>
        <v>1</v>
      </c>
      <c r="F13" s="37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31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36">
        <f>1+3</f>
        <v>4</v>
      </c>
      <c r="E14" s="9">
        <f>September!E14+D14</f>
        <v>110</v>
      </c>
      <c r="F14" s="37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31"/>
      <c r="O14" s="9">
        <f>September!O14+N14</f>
        <v>1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36">
        <v>1</v>
      </c>
      <c r="E15" s="9">
        <f>September!E15+D15</f>
        <v>16</v>
      </c>
      <c r="F15" s="37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31"/>
      <c r="O15" s="9">
        <f>September!O15+N15</f>
        <v>1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36"/>
      <c r="E16" s="9">
        <f>September!E16+D16</f>
        <v>0</v>
      </c>
      <c r="F16" s="37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31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36">
        <v>4</v>
      </c>
      <c r="E17" s="9">
        <f>September!E17+D17</f>
        <v>34</v>
      </c>
      <c r="F17" s="37"/>
      <c r="G17" s="9">
        <f>September!G17+F17</f>
        <v>21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31"/>
      <c r="O17" s="9">
        <f>September!O17+N17</f>
        <v>0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36">
        <v>36</v>
      </c>
      <c r="E18" s="9">
        <f>September!E18+D18</f>
        <v>356</v>
      </c>
      <c r="F18" s="37">
        <v>29</v>
      </c>
      <c r="G18" s="9">
        <f>September!G18+F18</f>
        <v>508</v>
      </c>
      <c r="H18" s="17"/>
      <c r="I18" s="9">
        <f>September!I18+H18</f>
        <v>0</v>
      </c>
      <c r="J18" s="38">
        <v>61</v>
      </c>
      <c r="K18" s="9">
        <f>September!K18+J18</f>
        <v>364</v>
      </c>
      <c r="L18" s="19"/>
      <c r="M18" s="9">
        <f>September!M18+L18</f>
        <v>0</v>
      </c>
      <c r="N18" s="41">
        <v>9</v>
      </c>
      <c r="O18" s="9">
        <f>September!O18+N18</f>
        <v>14</v>
      </c>
      <c r="P18" s="20" t="s">
        <v>99</v>
      </c>
    </row>
    <row r="19" spans="1:16" ht="18" customHeight="1">
      <c r="A19" s="9" t="s">
        <v>23</v>
      </c>
      <c r="B19" s="14">
        <v>22</v>
      </c>
      <c r="C19" s="9">
        <f>September!C19+B19</f>
        <v>35</v>
      </c>
      <c r="D19" s="36">
        <f>3+5</f>
        <v>8</v>
      </c>
      <c r="E19" s="9">
        <f>September!E19+D19</f>
        <v>137</v>
      </c>
      <c r="F19" s="37">
        <v>10</v>
      </c>
      <c r="G19" s="9">
        <f>September!G19+F19</f>
        <v>74</v>
      </c>
      <c r="H19" s="17"/>
      <c r="I19" s="9">
        <f>September!I19+H19</f>
        <v>0</v>
      </c>
      <c r="J19" s="38"/>
      <c r="K19" s="9">
        <f>September!K19+J19</f>
        <v>16</v>
      </c>
      <c r="L19" s="19"/>
      <c r="M19" s="9">
        <f>September!M19+L19</f>
        <v>0</v>
      </c>
      <c r="N19" s="41"/>
      <c r="O19" s="9">
        <f>September!O19+N19</f>
        <v>8</v>
      </c>
      <c r="P19" s="20" t="s">
        <v>84</v>
      </c>
    </row>
    <row r="20" spans="1:16" ht="18" customHeight="1">
      <c r="A20" s="9" t="s">
        <v>24</v>
      </c>
      <c r="B20" s="14"/>
      <c r="C20" s="9">
        <f>September!C20+B20</f>
        <v>0</v>
      </c>
      <c r="D20" s="36">
        <f>2+8</f>
        <v>10</v>
      </c>
      <c r="E20" s="9">
        <f>September!E20+D20</f>
        <v>291</v>
      </c>
      <c r="F20" s="37"/>
      <c r="G20" s="9">
        <f>September!G20+F20</f>
        <v>110</v>
      </c>
      <c r="H20" s="17"/>
      <c r="I20" s="9">
        <f>September!I20+H20</f>
        <v>0</v>
      </c>
      <c r="J20" s="38"/>
      <c r="K20" s="9">
        <f>September!K20+J20</f>
        <v>132</v>
      </c>
      <c r="L20" s="19"/>
      <c r="M20" s="9">
        <f>September!M20+L20</f>
        <v>0</v>
      </c>
      <c r="N20" s="41"/>
      <c r="O20" s="9">
        <f>September!O20+N20</f>
        <v>1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36">
        <f>1+1</f>
        <v>2</v>
      </c>
      <c r="E21" s="9">
        <f>September!E21+D21</f>
        <v>103</v>
      </c>
      <c r="F21" s="37"/>
      <c r="G21" s="9">
        <f>September!G21+F21</f>
        <v>42</v>
      </c>
      <c r="H21" s="17"/>
      <c r="I21" s="9">
        <f>September!I21+H21</f>
        <v>0</v>
      </c>
      <c r="J21" s="38"/>
      <c r="K21" s="9">
        <f>September!K21+J21</f>
        <v>0</v>
      </c>
      <c r="L21" s="19"/>
      <c r="M21" s="9">
        <f>September!M21+L21</f>
        <v>0</v>
      </c>
      <c r="N21" s="41"/>
      <c r="O21" s="9">
        <f>September!O21+N21</f>
        <v>2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36"/>
      <c r="E22" s="9">
        <f>September!E22+D22</f>
        <v>8</v>
      </c>
      <c r="F22" s="37"/>
      <c r="G22" s="9">
        <f>September!G22+F22</f>
        <v>0</v>
      </c>
      <c r="H22" s="17"/>
      <c r="I22" s="9">
        <f>September!I22+H22</f>
        <v>0</v>
      </c>
      <c r="J22" s="38"/>
      <c r="K22" s="9">
        <f>September!K22+J22</f>
        <v>0</v>
      </c>
      <c r="L22" s="19"/>
      <c r="M22" s="9">
        <f>September!M22+L22</f>
        <v>0</v>
      </c>
      <c r="N22" s="41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36"/>
      <c r="E23" s="9">
        <f>September!E23+D23</f>
        <v>0</v>
      </c>
      <c r="F23" s="37"/>
      <c r="G23" s="9">
        <f>September!G23+F23</f>
        <v>0</v>
      </c>
      <c r="H23" s="17"/>
      <c r="I23" s="9">
        <f>September!I23+H23</f>
        <v>0</v>
      </c>
      <c r="J23" s="38"/>
      <c r="K23" s="9">
        <f>September!K23+J23</f>
        <v>0</v>
      </c>
      <c r="L23" s="19"/>
      <c r="M23" s="9">
        <f>September!M23+L23</f>
        <v>0</v>
      </c>
      <c r="N23" s="41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36"/>
      <c r="E24" s="9">
        <f>September!E24+D24</f>
        <v>22</v>
      </c>
      <c r="F24" s="37"/>
      <c r="G24" s="9">
        <f>September!G24+F24</f>
        <v>0</v>
      </c>
      <c r="H24" s="17"/>
      <c r="I24" s="9">
        <f>September!I24+H24</f>
        <v>0</v>
      </c>
      <c r="J24" s="38"/>
      <c r="K24" s="9">
        <f>September!K24+J24</f>
        <v>2</v>
      </c>
      <c r="L24" s="19"/>
      <c r="M24" s="9">
        <f>September!M24+L24</f>
        <v>0</v>
      </c>
      <c r="N24" s="41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36"/>
      <c r="E25" s="9">
        <f>September!E25+D25</f>
        <v>1</v>
      </c>
      <c r="F25" s="37"/>
      <c r="G25" s="9">
        <f>September!G25+F25</f>
        <v>0</v>
      </c>
      <c r="H25" s="17"/>
      <c r="I25" s="9">
        <f>September!I25+H25</f>
        <v>0</v>
      </c>
      <c r="J25" s="38"/>
      <c r="K25" s="9">
        <f>September!K25+J25</f>
        <v>0</v>
      </c>
      <c r="L25" s="19"/>
      <c r="M25" s="9">
        <f>September!M25+L25</f>
        <v>0</v>
      </c>
      <c r="N25" s="41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0</v>
      </c>
      <c r="D26" s="36">
        <f>4+12</f>
        <v>16</v>
      </c>
      <c r="E26" s="9">
        <f>September!E26+D26</f>
        <v>118</v>
      </c>
      <c r="F26" s="37"/>
      <c r="G26" s="9">
        <f>September!G26+F26</f>
        <v>35</v>
      </c>
      <c r="H26" s="17"/>
      <c r="I26" s="9">
        <f>September!I26+H26</f>
        <v>0</v>
      </c>
      <c r="J26" s="38">
        <v>1</v>
      </c>
      <c r="K26" s="9">
        <f>September!K26+J26</f>
        <v>8</v>
      </c>
      <c r="L26" s="19"/>
      <c r="M26" s="9">
        <f>September!M26+L26</f>
        <v>0</v>
      </c>
      <c r="N26" s="41"/>
      <c r="O26" s="9">
        <f>September!O26+N26</f>
        <v>21</v>
      </c>
      <c r="P26" s="20"/>
    </row>
    <row r="27" spans="1:16" ht="18" customHeight="1">
      <c r="A27" s="9" t="s">
        <v>31</v>
      </c>
      <c r="B27" s="14">
        <v>3</v>
      </c>
      <c r="C27" s="9">
        <f>September!C27+B27</f>
        <v>59</v>
      </c>
      <c r="D27" s="36">
        <f>14+119</f>
        <v>133</v>
      </c>
      <c r="E27" s="9">
        <f>September!E27+D27</f>
        <v>1564</v>
      </c>
      <c r="F27" s="37">
        <v>313</v>
      </c>
      <c r="G27" s="9">
        <f>September!G27+F27</f>
        <v>2069</v>
      </c>
      <c r="H27" s="17"/>
      <c r="I27" s="9">
        <f>September!I27+H27</f>
        <v>0</v>
      </c>
      <c r="J27" s="38">
        <v>25</v>
      </c>
      <c r="K27" s="9">
        <f>September!K27+J27</f>
        <v>339</v>
      </c>
      <c r="L27" s="19"/>
      <c r="M27" s="9">
        <f>September!M27+L27</f>
        <v>0</v>
      </c>
      <c r="N27" s="41">
        <v>12</v>
      </c>
      <c r="O27" s="9">
        <f>September!O27+N27</f>
        <v>25</v>
      </c>
      <c r="P27" s="35" t="s">
        <v>122</v>
      </c>
    </row>
    <row r="28" spans="1:16" ht="18" customHeight="1">
      <c r="A28" s="9" t="s">
        <v>32</v>
      </c>
      <c r="B28" s="14"/>
      <c r="C28" s="9">
        <f>September!C28+B28</f>
        <v>0</v>
      </c>
      <c r="D28" s="36">
        <v>2</v>
      </c>
      <c r="E28" s="9">
        <f>September!E28+D28</f>
        <v>12</v>
      </c>
      <c r="F28" s="37">
        <v>5</v>
      </c>
      <c r="G28" s="9">
        <f>September!G28+F28</f>
        <v>5</v>
      </c>
      <c r="H28" s="17"/>
      <c r="I28" s="9">
        <f>September!I28+H28</f>
        <v>0</v>
      </c>
      <c r="J28" s="38"/>
      <c r="K28" s="9">
        <f>September!K28+J28</f>
        <v>0</v>
      </c>
      <c r="L28" s="19"/>
      <c r="M28" s="9">
        <f>September!M28+L28</f>
        <v>0</v>
      </c>
      <c r="N28" s="41"/>
      <c r="O28" s="9">
        <f>September!O28+N28</f>
        <v>0</v>
      </c>
      <c r="P28" s="20"/>
    </row>
    <row r="29" spans="1:16" ht="18" customHeight="1">
      <c r="A29" s="9" t="s">
        <v>33</v>
      </c>
      <c r="B29" s="14">
        <v>1</v>
      </c>
      <c r="C29" s="9">
        <f>September!C29+B29</f>
        <v>6</v>
      </c>
      <c r="D29" s="36">
        <f>8+68</f>
        <v>76</v>
      </c>
      <c r="E29" s="9">
        <f>September!E29+D29</f>
        <v>630</v>
      </c>
      <c r="F29" s="37">
        <v>22</v>
      </c>
      <c r="G29" s="9">
        <f>September!G29+F29</f>
        <v>613</v>
      </c>
      <c r="H29" s="17"/>
      <c r="I29" s="9">
        <f>September!I29+H29</f>
        <v>0</v>
      </c>
      <c r="J29" s="38">
        <v>36</v>
      </c>
      <c r="K29" s="9">
        <f>September!K29+J29</f>
        <v>1004</v>
      </c>
      <c r="L29" s="19"/>
      <c r="M29" s="9">
        <f>September!M29+L29</f>
        <v>0</v>
      </c>
      <c r="N29" s="41">
        <v>13</v>
      </c>
      <c r="O29" s="9">
        <f>September!O29+N29</f>
        <v>66</v>
      </c>
      <c r="P29" s="35" t="s">
        <v>123</v>
      </c>
    </row>
    <row r="30" spans="1:16" ht="18" customHeight="1">
      <c r="A30" s="9" t="s">
        <v>34</v>
      </c>
      <c r="B30" s="14"/>
      <c r="C30" s="9">
        <f>September!C30+B30</f>
        <v>0</v>
      </c>
      <c r="D30" s="36">
        <f>2+4</f>
        <v>6</v>
      </c>
      <c r="E30" s="9">
        <f>September!E30+D30</f>
        <v>135</v>
      </c>
      <c r="F30" s="37"/>
      <c r="G30" s="9">
        <f>September!G30+F30</f>
        <v>4811</v>
      </c>
      <c r="H30" s="17"/>
      <c r="I30" s="9">
        <f>September!I30+H30</f>
        <v>0</v>
      </c>
      <c r="J30" s="38"/>
      <c r="K30" s="9">
        <f>September!K30+J30</f>
        <v>827</v>
      </c>
      <c r="L30" s="19"/>
      <c r="M30" s="9">
        <f>September!M30+L30</f>
        <v>0</v>
      </c>
      <c r="N30" s="41"/>
      <c r="O30" s="9">
        <f>September!O30+N30</f>
        <v>2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36">
        <f>10+108</f>
        <v>118</v>
      </c>
      <c r="E31" s="9">
        <f>September!E31+D31</f>
        <v>1005</v>
      </c>
      <c r="F31" s="37">
        <f>40+97</f>
        <v>137</v>
      </c>
      <c r="G31" s="9">
        <f>September!G31+F31</f>
        <v>1898</v>
      </c>
      <c r="H31" s="17"/>
      <c r="I31" s="9">
        <f>September!I31+H31</f>
        <v>0</v>
      </c>
      <c r="J31" s="38">
        <v>47</v>
      </c>
      <c r="K31" s="9">
        <f>September!K31+J31</f>
        <v>813</v>
      </c>
      <c r="L31" s="19"/>
      <c r="M31" s="9">
        <f>September!M31+L31</f>
        <v>0</v>
      </c>
      <c r="N31" s="41">
        <f>5+22</f>
        <v>27</v>
      </c>
      <c r="O31" s="9">
        <f>September!O31+N31</f>
        <v>47</v>
      </c>
      <c r="P31" s="35" t="s">
        <v>124</v>
      </c>
    </row>
    <row r="32" spans="1:16" ht="18" customHeight="1">
      <c r="A32" s="9" t="s">
        <v>36</v>
      </c>
      <c r="B32" s="14"/>
      <c r="C32" s="9">
        <f>September!C32+B32</f>
        <v>0</v>
      </c>
      <c r="D32" s="36"/>
      <c r="E32" s="9">
        <f>September!E32+D32</f>
        <v>0</v>
      </c>
      <c r="F32" s="37"/>
      <c r="G32" s="9">
        <f>September!G32+F32</f>
        <v>0</v>
      </c>
      <c r="H32" s="17"/>
      <c r="I32" s="9">
        <f>September!I32+H32</f>
        <v>0</v>
      </c>
      <c r="J32" s="38"/>
      <c r="K32" s="9">
        <f>September!K32+J32</f>
        <v>0</v>
      </c>
      <c r="L32" s="19"/>
      <c r="M32" s="9">
        <f>September!M32+L32</f>
        <v>0</v>
      </c>
      <c r="N32" s="41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36"/>
      <c r="E33" s="9">
        <f>September!E33+D33</f>
        <v>1</v>
      </c>
      <c r="F33" s="37"/>
      <c r="G33" s="9">
        <f>September!G33+F33</f>
        <v>0</v>
      </c>
      <c r="H33" s="17"/>
      <c r="I33" s="9">
        <f>September!I33+H33</f>
        <v>0</v>
      </c>
      <c r="J33" s="38"/>
      <c r="K33" s="9">
        <f>September!K33+J33</f>
        <v>0</v>
      </c>
      <c r="L33" s="19"/>
      <c r="M33" s="9">
        <f>September!M33+L33</f>
        <v>0</v>
      </c>
      <c r="N33" s="41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36">
        <v>1</v>
      </c>
      <c r="E34" s="9">
        <f>September!E34+D34</f>
        <v>3</v>
      </c>
      <c r="F34" s="37"/>
      <c r="G34" s="9">
        <f>September!G34+F34</f>
        <v>4</v>
      </c>
      <c r="H34" s="17"/>
      <c r="I34" s="9">
        <f>September!I34+H34</f>
        <v>0</v>
      </c>
      <c r="J34" s="38"/>
      <c r="K34" s="9">
        <f>September!K34+J34</f>
        <v>0</v>
      </c>
      <c r="L34" s="19"/>
      <c r="M34" s="9">
        <f>September!M34+L34</f>
        <v>0</v>
      </c>
      <c r="N34" s="41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36"/>
      <c r="E35" s="9">
        <f>September!E35+D35</f>
        <v>11</v>
      </c>
      <c r="F35" s="37"/>
      <c r="G35" s="9">
        <f>September!G35+F35</f>
        <v>0</v>
      </c>
      <c r="H35" s="17"/>
      <c r="I35" s="9">
        <f>September!I35+H35</f>
        <v>0</v>
      </c>
      <c r="J35" s="38"/>
      <c r="K35" s="9">
        <f>September!K35+J35</f>
        <v>0</v>
      </c>
      <c r="L35" s="19"/>
      <c r="M35" s="9">
        <f>September!M35+L35</f>
        <v>0</v>
      </c>
      <c r="N35" s="41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36">
        <v>2</v>
      </c>
      <c r="E36" s="9">
        <f>September!E36+D36</f>
        <v>4</v>
      </c>
      <c r="F36" s="37"/>
      <c r="G36" s="9">
        <f>September!G36+F36</f>
        <v>3</v>
      </c>
      <c r="H36" s="17"/>
      <c r="I36" s="9">
        <f>September!I36+H36</f>
        <v>0</v>
      </c>
      <c r="J36" s="38"/>
      <c r="K36" s="9">
        <f>September!K36+J36</f>
        <v>0</v>
      </c>
      <c r="L36" s="19"/>
      <c r="M36" s="9">
        <f>September!M36+L36</f>
        <v>0</v>
      </c>
      <c r="N36" s="41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36"/>
      <c r="E37" s="9">
        <f>September!E37+D37</f>
        <v>13</v>
      </c>
      <c r="F37" s="37"/>
      <c r="G37" s="9">
        <f>September!G37+F37</f>
        <v>5</v>
      </c>
      <c r="H37" s="17"/>
      <c r="I37" s="9">
        <f>September!I37+H37</f>
        <v>0</v>
      </c>
      <c r="J37" s="38"/>
      <c r="K37" s="9">
        <f>September!K37+J37</f>
        <v>1</v>
      </c>
      <c r="L37" s="19"/>
      <c r="M37" s="9">
        <f>September!M37+L37</f>
        <v>0</v>
      </c>
      <c r="N37" s="41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36">
        <v>77</v>
      </c>
      <c r="E38" s="9">
        <f>September!E38+D38</f>
        <v>139</v>
      </c>
      <c r="F38" s="37"/>
      <c r="G38" s="9">
        <f>September!G38+F38</f>
        <v>16</v>
      </c>
      <c r="H38" s="17"/>
      <c r="I38" s="9">
        <f>September!I38+H38</f>
        <v>0</v>
      </c>
      <c r="J38" s="38"/>
      <c r="K38" s="9">
        <f>September!K38+J38</f>
        <v>4</v>
      </c>
      <c r="L38" s="19"/>
      <c r="M38" s="9">
        <f>September!M38+L38</f>
        <v>0</v>
      </c>
      <c r="N38" s="41"/>
      <c r="O38" s="9">
        <f>September!O38+N38</f>
        <v>0</v>
      </c>
      <c r="P38" s="20"/>
    </row>
    <row r="39" spans="1:16" ht="18" customHeight="1">
      <c r="A39" s="9" t="s">
        <v>43</v>
      </c>
      <c r="B39" s="14"/>
      <c r="C39" s="9">
        <f>September!C39+B39</f>
        <v>4</v>
      </c>
      <c r="D39" s="36">
        <f>5+4</f>
        <v>9</v>
      </c>
      <c r="E39" s="9">
        <f>September!E39+D39</f>
        <v>75</v>
      </c>
      <c r="F39" s="37"/>
      <c r="G39" s="9">
        <f>September!G39+F39</f>
        <v>9</v>
      </c>
      <c r="H39" s="17"/>
      <c r="I39" s="9">
        <f>September!I39+H39</f>
        <v>0</v>
      </c>
      <c r="J39" s="38"/>
      <c r="K39" s="9">
        <f>September!K39+J39</f>
        <v>0</v>
      </c>
      <c r="L39" s="19"/>
      <c r="M39" s="9">
        <f>September!M39+L39</f>
        <v>0</v>
      </c>
      <c r="N39" s="41"/>
      <c r="O39" s="9">
        <f>September!O39+N39</f>
        <v>10</v>
      </c>
      <c r="P39" s="20"/>
    </row>
    <row r="40" spans="1:16" ht="18" customHeight="1">
      <c r="A40" s="9" t="s">
        <v>44</v>
      </c>
      <c r="B40" s="14"/>
      <c r="C40" s="9">
        <f>September!C40+B40</f>
        <v>14</v>
      </c>
      <c r="D40" s="36">
        <f>1+31</f>
        <v>32</v>
      </c>
      <c r="E40" s="9">
        <f>September!E40+D40</f>
        <v>487</v>
      </c>
      <c r="F40" s="37"/>
      <c r="G40" s="9">
        <f>September!G40+F40</f>
        <v>89</v>
      </c>
      <c r="H40" s="17"/>
      <c r="I40" s="9">
        <f>September!I40+H40</f>
        <v>0</v>
      </c>
      <c r="J40" s="38"/>
      <c r="K40" s="9">
        <f>September!K40+J40</f>
        <v>2</v>
      </c>
      <c r="L40" s="19"/>
      <c r="M40" s="9">
        <f>September!M40+L40</f>
        <v>0</v>
      </c>
      <c r="N40" s="41">
        <v>5</v>
      </c>
      <c r="O40" s="9">
        <f>September!O40+N40</f>
        <v>10</v>
      </c>
      <c r="P40" s="35" t="s">
        <v>125</v>
      </c>
    </row>
    <row r="41" spans="1:16" ht="18" customHeight="1">
      <c r="A41" s="9" t="s">
        <v>45</v>
      </c>
      <c r="B41" s="14"/>
      <c r="C41" s="9">
        <f>September!C41+B41</f>
        <v>0</v>
      </c>
      <c r="D41" s="36"/>
      <c r="E41" s="9">
        <f>September!E41+D41</f>
        <v>5</v>
      </c>
      <c r="F41" s="37"/>
      <c r="G41" s="9">
        <f>September!G41+F41</f>
        <v>0</v>
      </c>
      <c r="H41" s="17"/>
      <c r="I41" s="9">
        <f>September!I41+H41</f>
        <v>0</v>
      </c>
      <c r="J41" s="38"/>
      <c r="K41" s="9">
        <f>September!K41+J41</f>
        <v>6</v>
      </c>
      <c r="L41" s="19"/>
      <c r="M41" s="9">
        <f>September!M41+L41</f>
        <v>0</v>
      </c>
      <c r="N41" s="41"/>
      <c r="O41" s="9">
        <f>September!O41+N41</f>
        <v>11</v>
      </c>
      <c r="P41" s="20"/>
    </row>
    <row r="42" spans="1:16" ht="18" customHeight="1">
      <c r="A42" s="9" t="s">
        <v>46</v>
      </c>
      <c r="B42" s="14"/>
      <c r="C42" s="9">
        <f>September!C42+B42</f>
        <v>1</v>
      </c>
      <c r="D42" s="36">
        <f>1+1</f>
        <v>2</v>
      </c>
      <c r="E42" s="9">
        <f>September!E42+D42</f>
        <v>20</v>
      </c>
      <c r="F42" s="37"/>
      <c r="G42" s="9">
        <f>September!G42+F42</f>
        <v>22</v>
      </c>
      <c r="H42" s="17"/>
      <c r="I42" s="9">
        <f>September!I42+H42</f>
        <v>0</v>
      </c>
      <c r="J42" s="38"/>
      <c r="K42" s="9">
        <f>September!K42+J42</f>
        <v>0</v>
      </c>
      <c r="L42" s="19"/>
      <c r="M42" s="9">
        <f>September!M42+L42</f>
        <v>0</v>
      </c>
      <c r="N42" s="41"/>
      <c r="O42" s="9">
        <f>September!O42+N42</f>
        <v>7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36"/>
      <c r="E43" s="9">
        <f>September!E43+D43</f>
        <v>0</v>
      </c>
      <c r="F43" s="37"/>
      <c r="G43" s="9">
        <f>September!G43+F43</f>
        <v>0</v>
      </c>
      <c r="H43" s="17"/>
      <c r="I43" s="9">
        <f>September!I43+H43</f>
        <v>0</v>
      </c>
      <c r="J43" s="38"/>
      <c r="K43" s="9">
        <f>September!K43+J43</f>
        <v>0</v>
      </c>
      <c r="L43" s="19"/>
      <c r="M43" s="9">
        <f>September!M43+L43</f>
        <v>0</v>
      </c>
      <c r="N43" s="41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36">
        <v>1</v>
      </c>
      <c r="E44" s="9">
        <f>September!E44+D44</f>
        <v>17</v>
      </c>
      <c r="F44" s="37"/>
      <c r="G44" s="9">
        <f>September!G44+F44</f>
        <v>0</v>
      </c>
      <c r="H44" s="17"/>
      <c r="I44" s="9">
        <f>September!I44+H44</f>
        <v>0</v>
      </c>
      <c r="J44" s="38"/>
      <c r="K44" s="9">
        <f>September!K44+J44</f>
        <v>0</v>
      </c>
      <c r="L44" s="19"/>
      <c r="M44" s="9">
        <f>September!M44+L44</f>
        <v>0</v>
      </c>
      <c r="N44" s="41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36">
        <v>180</v>
      </c>
      <c r="E45" s="9">
        <f>September!E45+D45</f>
        <v>404</v>
      </c>
      <c r="F45" s="37">
        <v>3677</v>
      </c>
      <c r="G45" s="9">
        <f>September!G45+F45</f>
        <v>11197</v>
      </c>
      <c r="H45" s="17"/>
      <c r="I45" s="9">
        <f>September!I45+H45</f>
        <v>60</v>
      </c>
      <c r="J45" s="38">
        <v>83</v>
      </c>
      <c r="K45" s="9">
        <f>September!K45+J45</f>
        <v>1008</v>
      </c>
      <c r="L45" s="19"/>
      <c r="M45" s="9">
        <f>September!M45+L45</f>
        <v>0</v>
      </c>
      <c r="N45" s="41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36"/>
      <c r="E46" s="9">
        <f>September!E46+D46</f>
        <v>14</v>
      </c>
      <c r="F46" s="37"/>
      <c r="G46" s="9">
        <f>September!G46+F46</f>
        <v>0</v>
      </c>
      <c r="H46" s="17"/>
      <c r="I46" s="9">
        <f>September!I46+H46</f>
        <v>0</v>
      </c>
      <c r="J46" s="38"/>
      <c r="K46" s="9">
        <f>September!K46+J46</f>
        <v>3</v>
      </c>
      <c r="L46" s="19"/>
      <c r="M46" s="9">
        <f>September!M46+L46</f>
        <v>0</v>
      </c>
      <c r="N46" s="41"/>
      <c r="O46" s="9">
        <f>September!O46+N46</f>
        <v>1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36">
        <f>3+34</f>
        <v>37</v>
      </c>
      <c r="E47" s="9">
        <f>September!E47+D47</f>
        <v>336</v>
      </c>
      <c r="F47" s="37"/>
      <c r="G47" s="9">
        <f>September!G47+F47</f>
        <v>1358</v>
      </c>
      <c r="H47" s="17"/>
      <c r="I47" s="9">
        <f>September!I47+H47</f>
        <v>0</v>
      </c>
      <c r="J47" s="38"/>
      <c r="K47" s="9">
        <f>September!K47+J47</f>
        <v>1</v>
      </c>
      <c r="L47" s="19"/>
      <c r="M47" s="9">
        <f>September!M47+L47</f>
        <v>0</v>
      </c>
      <c r="N47" s="41"/>
      <c r="O47" s="9">
        <f>September!O47+N47</f>
        <v>5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36">
        <v>13</v>
      </c>
      <c r="E48" s="9">
        <f>September!E48+D48</f>
        <v>50</v>
      </c>
      <c r="F48" s="37"/>
      <c r="G48" s="9">
        <f>September!G48+F48</f>
        <v>1</v>
      </c>
      <c r="H48" s="17"/>
      <c r="I48" s="9">
        <f>September!I48+H48</f>
        <v>0</v>
      </c>
      <c r="J48" s="38"/>
      <c r="K48" s="9">
        <f>September!K48+J48</f>
        <v>0</v>
      </c>
      <c r="L48" s="19"/>
      <c r="M48" s="9">
        <f>September!M48+L48</f>
        <v>0</v>
      </c>
      <c r="N48" s="41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36"/>
      <c r="E49" s="9">
        <f>September!E49+D49</f>
        <v>3</v>
      </c>
      <c r="F49" s="37"/>
      <c r="G49" s="9">
        <f>September!G49+F49</f>
        <v>0</v>
      </c>
      <c r="H49" s="17"/>
      <c r="I49" s="9">
        <f>September!I49+H49</f>
        <v>0</v>
      </c>
      <c r="J49" s="38"/>
      <c r="K49" s="9">
        <f>September!K49+J49</f>
        <v>0</v>
      </c>
      <c r="L49" s="19"/>
      <c r="M49" s="9">
        <f>September!M49+L49</f>
        <v>0</v>
      </c>
      <c r="N49" s="41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36"/>
      <c r="E50" s="9">
        <f>September!E50+D50</f>
        <v>4</v>
      </c>
      <c r="F50" s="37"/>
      <c r="G50" s="9">
        <f>September!G50+F50</f>
        <v>0</v>
      </c>
      <c r="H50" s="17"/>
      <c r="I50" s="9">
        <f>September!I50+H50</f>
        <v>0</v>
      </c>
      <c r="J50" s="38"/>
      <c r="K50" s="9">
        <f>September!K50+J50</f>
        <v>0</v>
      </c>
      <c r="L50" s="19"/>
      <c r="M50" s="9">
        <f>September!M50+L50</f>
        <v>0</v>
      </c>
      <c r="N50" s="41"/>
      <c r="O50" s="9">
        <f>September!O50+N50</f>
        <v>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36">
        <v>1</v>
      </c>
      <c r="E51" s="9">
        <f>September!E51+D51</f>
        <v>9</v>
      </c>
      <c r="F51" s="37"/>
      <c r="G51" s="9">
        <f>September!G51+F51</f>
        <v>0</v>
      </c>
      <c r="H51" s="17"/>
      <c r="I51" s="9">
        <f>September!I51+H51</f>
        <v>0</v>
      </c>
      <c r="J51" s="38"/>
      <c r="K51" s="9">
        <f>September!K51+J51</f>
        <v>0</v>
      </c>
      <c r="L51" s="19"/>
      <c r="M51" s="9">
        <f>September!M51+L51</f>
        <v>0</v>
      </c>
      <c r="N51" s="41"/>
      <c r="O51" s="9">
        <f>September!O51+N51</f>
        <v>0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36"/>
      <c r="E52" s="9">
        <f>September!E52+D52</f>
        <v>0</v>
      </c>
      <c r="F52" s="37"/>
      <c r="G52" s="9">
        <f>September!G52+F52</f>
        <v>0</v>
      </c>
      <c r="H52" s="17"/>
      <c r="I52" s="9">
        <f>September!I52+H52</f>
        <v>0</v>
      </c>
      <c r="J52" s="38"/>
      <c r="K52" s="9">
        <f>September!K52+J52</f>
        <v>0</v>
      </c>
      <c r="L52" s="19"/>
      <c r="M52" s="9">
        <f>September!M52+L52</f>
        <v>0</v>
      </c>
      <c r="N52" s="41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0</v>
      </c>
      <c r="D53" s="36">
        <v>94</v>
      </c>
      <c r="E53" s="9">
        <f>September!E53+D53</f>
        <v>1077</v>
      </c>
      <c r="F53" s="37">
        <v>8</v>
      </c>
      <c r="G53" s="9">
        <f>September!G53+F53</f>
        <v>243</v>
      </c>
      <c r="H53" s="17"/>
      <c r="I53" s="9">
        <f>September!I53+H53</f>
        <v>0</v>
      </c>
      <c r="J53" s="38">
        <v>32</v>
      </c>
      <c r="K53" s="9">
        <f>September!K53+J53</f>
        <v>663</v>
      </c>
      <c r="L53" s="19"/>
      <c r="M53" s="9">
        <f>September!M53+L53</f>
        <v>0</v>
      </c>
      <c r="N53" s="41">
        <v>30</v>
      </c>
      <c r="O53" s="9">
        <f>September!O53+N53</f>
        <v>97</v>
      </c>
      <c r="P53" s="20" t="s">
        <v>99</v>
      </c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51</v>
      </c>
      <c r="F54" s="16"/>
      <c r="G54" s="9">
        <f>September!G54+F54</f>
        <v>1258</v>
      </c>
      <c r="H54" s="17"/>
      <c r="I54" s="9">
        <f>September!I54+H54</f>
        <v>0</v>
      </c>
      <c r="J54" s="18"/>
      <c r="K54" s="9">
        <f>September!K54+J54</f>
        <v>3</v>
      </c>
      <c r="L54" s="19"/>
      <c r="M54" s="9">
        <f>September!M54+L54</f>
        <v>0</v>
      </c>
      <c r="N54" s="31"/>
      <c r="O54" s="9">
        <f>September!O54+N54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26</v>
      </c>
      <c r="C55" s="11"/>
      <c r="D55" s="11">
        <f>SUM(D5:D54)</f>
        <v>917</v>
      </c>
      <c r="E55" s="11"/>
      <c r="F55" s="11">
        <f>SUM(F5:F54)</f>
        <v>4202</v>
      </c>
      <c r="G55" s="11"/>
      <c r="H55" s="11">
        <f>SUM(H5:H54)</f>
        <v>0</v>
      </c>
      <c r="I55" s="11"/>
      <c r="J55" s="11">
        <f>SUM(J5:J54)</f>
        <v>288</v>
      </c>
      <c r="K55" s="11"/>
      <c r="L55" s="11">
        <f>SUM(L5:L54)</f>
        <v>0</v>
      </c>
      <c r="M55" s="11"/>
      <c r="N55" s="11">
        <f>SUM(N5:N54)</f>
        <v>118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131</v>
      </c>
      <c r="D57" s="11"/>
      <c r="E57" s="11">
        <f>September!E57+D55</f>
        <v>7754</v>
      </c>
      <c r="F57" s="11"/>
      <c r="G57" s="11">
        <f>September!G57+F55</f>
        <v>29528</v>
      </c>
      <c r="H57" s="11"/>
      <c r="I57" s="11">
        <f>September!I57+H55</f>
        <v>60</v>
      </c>
      <c r="J57" s="11"/>
      <c r="K57" s="11">
        <f>September!K57+J55</f>
        <v>5219</v>
      </c>
      <c r="L57" s="11"/>
      <c r="M57" s="11">
        <f>September!M57+L55</f>
        <v>0</v>
      </c>
      <c r="N57" s="11"/>
      <c r="O57" s="11">
        <f>September!O57+N55</f>
        <v>408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F33" sqref="F3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18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31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31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100</v>
      </c>
      <c r="F7" s="16"/>
      <c r="G7" s="9">
        <f>October!G7+F7</f>
        <v>1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31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36">
        <v>1</v>
      </c>
      <c r="E8" s="9">
        <f>October!E8+D8</f>
        <v>52</v>
      </c>
      <c r="F8" s="16"/>
      <c r="G8" s="9">
        <f>October!G8+F8</f>
        <v>24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31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36">
        <v>1</v>
      </c>
      <c r="E9" s="9">
        <f>October!E9+D9</f>
        <v>36</v>
      </c>
      <c r="F9" s="16"/>
      <c r="G9" s="9">
        <f>October!G9+F9</f>
        <v>2518</v>
      </c>
      <c r="H9" s="17"/>
      <c r="I9" s="9">
        <f>October!I9+H9</f>
        <v>0</v>
      </c>
      <c r="J9" s="18"/>
      <c r="K9" s="9">
        <f>October!K9+J9</f>
        <v>9</v>
      </c>
      <c r="L9" s="19"/>
      <c r="M9" s="9">
        <f>October!M9+L9</f>
        <v>0</v>
      </c>
      <c r="N9" s="31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36">
        <v>7</v>
      </c>
      <c r="E10" s="9">
        <f>October!E10+D10</f>
        <v>72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31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12</v>
      </c>
      <c r="D11" s="36">
        <v>5</v>
      </c>
      <c r="E11" s="9">
        <f>October!E11+D11</f>
        <v>229</v>
      </c>
      <c r="F11" s="16">
        <v>252</v>
      </c>
      <c r="G11" s="9">
        <f>October!G11+F11</f>
        <v>328</v>
      </c>
      <c r="H11" s="17"/>
      <c r="I11" s="9">
        <f>October!I11+H11</f>
        <v>0</v>
      </c>
      <c r="J11" s="18"/>
      <c r="K11" s="9">
        <f>October!K11+J11</f>
        <v>11</v>
      </c>
      <c r="L11" s="19"/>
      <c r="M11" s="9">
        <f>October!M11+L11</f>
        <v>0</v>
      </c>
      <c r="N11" s="43">
        <v>19</v>
      </c>
      <c r="O11" s="9">
        <f>October!O11+N11</f>
        <v>50</v>
      </c>
      <c r="P11" s="20" t="s">
        <v>99</v>
      </c>
    </row>
    <row r="12" spans="1:16" ht="18" customHeight="1">
      <c r="A12" s="9" t="s">
        <v>16</v>
      </c>
      <c r="B12" s="14"/>
      <c r="C12" s="9">
        <f>October!C12+B12</f>
        <v>0</v>
      </c>
      <c r="D12" s="36"/>
      <c r="E12" s="9">
        <f>October!E12+D12</f>
        <v>0</v>
      </c>
      <c r="F12" s="16"/>
      <c r="G12" s="9">
        <f>October!G12+F12</f>
        <v>1</v>
      </c>
      <c r="H12" s="17"/>
      <c r="I12" s="9">
        <f>October!I12+H12</f>
        <v>0</v>
      </c>
      <c r="J12" s="18"/>
      <c r="K12" s="9">
        <f>October!K12+J12</f>
        <v>2</v>
      </c>
      <c r="L12" s="19"/>
      <c r="M12" s="9">
        <f>October!M12+L12</f>
        <v>0</v>
      </c>
      <c r="N12" s="43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36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43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36">
        <v>5</v>
      </c>
      <c r="E14" s="9">
        <f>October!E14+D14</f>
        <v>115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43"/>
      <c r="O14" s="9">
        <f>October!O14+N14</f>
        <v>1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36"/>
      <c r="E15" s="9">
        <f>October!E15+D15</f>
        <v>16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43"/>
      <c r="O15" s="9">
        <f>October!O15+N15</f>
        <v>1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36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43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36"/>
      <c r="E17" s="9">
        <f>October!E17+D17</f>
        <v>34</v>
      </c>
      <c r="F17" s="16">
        <v>4</v>
      </c>
      <c r="G17" s="9">
        <f>October!G17+F17</f>
        <v>25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43"/>
      <c r="O17" s="9">
        <f>October!O17+N17</f>
        <v>0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36">
        <v>8</v>
      </c>
      <c r="E18" s="9">
        <f>October!E18+D18</f>
        <v>364</v>
      </c>
      <c r="F18" s="16">
        <v>5</v>
      </c>
      <c r="G18" s="9">
        <f>October!G18+F18</f>
        <v>513</v>
      </c>
      <c r="H18" s="17"/>
      <c r="I18" s="9">
        <f>October!I18+H18</f>
        <v>0</v>
      </c>
      <c r="J18" s="18"/>
      <c r="K18" s="9">
        <f>October!K18+J18</f>
        <v>364</v>
      </c>
      <c r="L18" s="19"/>
      <c r="M18" s="9">
        <f>October!M18+L18</f>
        <v>0</v>
      </c>
      <c r="N18" s="43"/>
      <c r="O18" s="9">
        <f>October!O18+N18</f>
        <v>14</v>
      </c>
      <c r="P18" s="20"/>
    </row>
    <row r="19" spans="1:16" ht="18" customHeight="1">
      <c r="A19" s="9" t="s">
        <v>23</v>
      </c>
      <c r="B19" s="42">
        <v>8</v>
      </c>
      <c r="C19" s="9">
        <f>October!C19+B19</f>
        <v>43</v>
      </c>
      <c r="D19" s="36">
        <v>4</v>
      </c>
      <c r="E19" s="9">
        <f>October!E19+D19</f>
        <v>141</v>
      </c>
      <c r="F19" s="16">
        <v>2</v>
      </c>
      <c r="G19" s="9">
        <f>October!G19+F19</f>
        <v>76</v>
      </c>
      <c r="H19" s="17"/>
      <c r="I19" s="9">
        <f>October!I19+H19</f>
        <v>0</v>
      </c>
      <c r="J19" s="18"/>
      <c r="K19" s="9">
        <f>October!K19+J19</f>
        <v>16</v>
      </c>
      <c r="L19" s="19"/>
      <c r="M19" s="9">
        <f>October!M19+L19</f>
        <v>0</v>
      </c>
      <c r="N19" s="43"/>
      <c r="O19" s="9">
        <f>October!O19+N19</f>
        <v>8</v>
      </c>
      <c r="P19" s="20" t="s">
        <v>84</v>
      </c>
    </row>
    <row r="20" spans="1:16" ht="18" customHeight="1">
      <c r="A20" s="9" t="s">
        <v>24</v>
      </c>
      <c r="B20" s="42"/>
      <c r="C20" s="9">
        <f>October!C20+B20</f>
        <v>0</v>
      </c>
      <c r="D20" s="36"/>
      <c r="E20" s="9">
        <f>October!E20+D20</f>
        <v>291</v>
      </c>
      <c r="F20" s="16"/>
      <c r="G20" s="9">
        <f>October!G20+F20</f>
        <v>110</v>
      </c>
      <c r="H20" s="17"/>
      <c r="I20" s="9">
        <f>October!I20+H20</f>
        <v>0</v>
      </c>
      <c r="J20" s="18"/>
      <c r="K20" s="9">
        <f>October!K20+J20</f>
        <v>132</v>
      </c>
      <c r="L20" s="19"/>
      <c r="M20" s="9">
        <f>October!M20+L20</f>
        <v>0</v>
      </c>
      <c r="N20" s="43">
        <v>3</v>
      </c>
      <c r="O20" s="9">
        <f>October!O20+N20</f>
        <v>4</v>
      </c>
      <c r="P20" s="20" t="s">
        <v>99</v>
      </c>
    </row>
    <row r="21" spans="1:16" ht="18" customHeight="1">
      <c r="A21" s="9" t="s">
        <v>25</v>
      </c>
      <c r="B21" s="42"/>
      <c r="C21" s="9">
        <f>October!C21+B21</f>
        <v>0</v>
      </c>
      <c r="D21" s="36">
        <v>8</v>
      </c>
      <c r="E21" s="9">
        <f>October!E21+D21</f>
        <v>111</v>
      </c>
      <c r="F21" s="16"/>
      <c r="G21" s="9">
        <f>October!G21+F21</f>
        <v>42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43"/>
      <c r="O21" s="9">
        <f>October!O21+N21</f>
        <v>2</v>
      </c>
      <c r="P21" s="20"/>
    </row>
    <row r="22" spans="1:16" ht="18" customHeight="1">
      <c r="A22" s="9" t="s">
        <v>26</v>
      </c>
      <c r="B22" s="42"/>
      <c r="C22" s="9">
        <f>October!C22+B22</f>
        <v>0</v>
      </c>
      <c r="D22" s="36"/>
      <c r="E22" s="9">
        <f>October!E22+D22</f>
        <v>8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43"/>
      <c r="O22" s="9">
        <f>October!O22+N22</f>
        <v>0</v>
      </c>
      <c r="P22" s="20"/>
    </row>
    <row r="23" spans="1:16" ht="18" customHeight="1">
      <c r="A23" s="9" t="s">
        <v>27</v>
      </c>
      <c r="B23" s="42"/>
      <c r="C23" s="9">
        <f>October!C23+B23</f>
        <v>0</v>
      </c>
      <c r="D23" s="36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43"/>
      <c r="O23" s="9">
        <f>October!O23+N23</f>
        <v>0</v>
      </c>
      <c r="P23" s="20"/>
    </row>
    <row r="24" spans="1:16" ht="18" customHeight="1">
      <c r="A24" s="9" t="s">
        <v>28</v>
      </c>
      <c r="B24" s="42"/>
      <c r="C24" s="9">
        <f>October!C24+B24</f>
        <v>0</v>
      </c>
      <c r="D24" s="36">
        <v>4</v>
      </c>
      <c r="E24" s="9">
        <f>October!E24+D24</f>
        <v>26</v>
      </c>
      <c r="F24" s="16"/>
      <c r="G24" s="9">
        <f>October!G24+F24</f>
        <v>0</v>
      </c>
      <c r="H24" s="17"/>
      <c r="I24" s="9">
        <f>October!I24+H24</f>
        <v>0</v>
      </c>
      <c r="J24" s="38">
        <v>21</v>
      </c>
      <c r="K24" s="9">
        <f>October!K24+J24</f>
        <v>23</v>
      </c>
      <c r="L24" s="19"/>
      <c r="M24" s="9">
        <f>October!M24+L24</f>
        <v>0</v>
      </c>
      <c r="N24" s="43"/>
      <c r="O24" s="9">
        <f>October!O24+N24</f>
        <v>0</v>
      </c>
      <c r="P24" s="20"/>
    </row>
    <row r="25" spans="1:16" ht="18" customHeight="1">
      <c r="A25" s="9" t="s">
        <v>29</v>
      </c>
      <c r="B25" s="42"/>
      <c r="C25" s="9">
        <f>October!C25+B25</f>
        <v>0</v>
      </c>
      <c r="D25" s="36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38"/>
      <c r="K25" s="9">
        <f>October!K25+J25</f>
        <v>0</v>
      </c>
      <c r="L25" s="19"/>
      <c r="M25" s="9">
        <f>October!M25+L25</f>
        <v>0</v>
      </c>
      <c r="N25" s="43"/>
      <c r="O25" s="9">
        <f>October!O25+N25</f>
        <v>0</v>
      </c>
      <c r="P25" s="20"/>
    </row>
    <row r="26" spans="1:16" ht="18" customHeight="1">
      <c r="A26" s="9" t="s">
        <v>30</v>
      </c>
      <c r="B26" s="42"/>
      <c r="C26" s="9">
        <f>October!C26+B26</f>
        <v>0</v>
      </c>
      <c r="D26" s="36"/>
      <c r="E26" s="9">
        <f>October!E26+D26</f>
        <v>118</v>
      </c>
      <c r="F26" s="16"/>
      <c r="G26" s="9">
        <f>October!G26+F26</f>
        <v>35</v>
      </c>
      <c r="H26" s="17"/>
      <c r="I26" s="9">
        <f>October!I26+H26</f>
        <v>0</v>
      </c>
      <c r="J26" s="38"/>
      <c r="K26" s="9">
        <f>October!K26+J26</f>
        <v>8</v>
      </c>
      <c r="L26" s="19"/>
      <c r="M26" s="9">
        <f>October!M26+L26</f>
        <v>0</v>
      </c>
      <c r="N26" s="43">
        <v>6</v>
      </c>
      <c r="O26" s="9">
        <f>October!O26+N26</f>
        <v>27</v>
      </c>
      <c r="P26" s="20" t="s">
        <v>104</v>
      </c>
    </row>
    <row r="27" spans="1:16" ht="18" customHeight="1">
      <c r="A27" s="9" t="s">
        <v>31</v>
      </c>
      <c r="B27" s="42">
        <v>14</v>
      </c>
      <c r="C27" s="9">
        <f>October!C27+B27</f>
        <v>73</v>
      </c>
      <c r="D27" s="36">
        <v>108</v>
      </c>
      <c r="E27" s="9">
        <f>October!E27+D27</f>
        <v>1672</v>
      </c>
      <c r="F27" s="16">
        <v>383</v>
      </c>
      <c r="G27" s="9">
        <f>October!G27+F27</f>
        <v>2452</v>
      </c>
      <c r="H27" s="17"/>
      <c r="I27" s="9">
        <f>October!I27+H27</f>
        <v>0</v>
      </c>
      <c r="J27" s="38">
        <v>72</v>
      </c>
      <c r="K27" s="9">
        <f>October!K27+J27</f>
        <v>411</v>
      </c>
      <c r="L27" s="19"/>
      <c r="M27" s="9">
        <f>October!M27+L27</f>
        <v>0</v>
      </c>
      <c r="N27" s="43">
        <v>5</v>
      </c>
      <c r="O27" s="9">
        <f>October!O27+N27</f>
        <v>30</v>
      </c>
      <c r="P27" s="20" t="s">
        <v>105</v>
      </c>
    </row>
    <row r="28" spans="1:16" ht="18" customHeight="1">
      <c r="A28" s="9" t="s">
        <v>32</v>
      </c>
      <c r="B28" s="42"/>
      <c r="C28" s="9">
        <f>October!C28+B28</f>
        <v>0</v>
      </c>
      <c r="D28" s="36"/>
      <c r="E28" s="9">
        <f>October!E28+D28</f>
        <v>12</v>
      </c>
      <c r="F28" s="16"/>
      <c r="G28" s="9">
        <f>October!G28+F28</f>
        <v>5</v>
      </c>
      <c r="H28" s="17"/>
      <c r="I28" s="9">
        <f>October!I28+H28</f>
        <v>0</v>
      </c>
      <c r="J28" s="38"/>
      <c r="K28" s="9">
        <f>October!K28+J28</f>
        <v>0</v>
      </c>
      <c r="L28" s="19"/>
      <c r="M28" s="9">
        <f>October!M28+L28</f>
        <v>0</v>
      </c>
      <c r="N28" s="43"/>
      <c r="O28" s="9">
        <f>October!O28+N28</f>
        <v>0</v>
      </c>
      <c r="P28" s="20"/>
    </row>
    <row r="29" spans="1:16" ht="18" customHeight="1">
      <c r="A29" s="9" t="s">
        <v>33</v>
      </c>
      <c r="B29" s="42"/>
      <c r="C29" s="9">
        <f>October!C29+B29</f>
        <v>6</v>
      </c>
      <c r="D29" s="36">
        <v>4</v>
      </c>
      <c r="E29" s="9">
        <f>October!E29+D29</f>
        <v>634</v>
      </c>
      <c r="F29" s="16">
        <v>32</v>
      </c>
      <c r="G29" s="9">
        <f>October!G29+F29</f>
        <v>645</v>
      </c>
      <c r="H29" s="17"/>
      <c r="I29" s="9">
        <f>October!I29+H29</f>
        <v>0</v>
      </c>
      <c r="J29" s="38">
        <v>62</v>
      </c>
      <c r="K29" s="9">
        <f>October!K29+J29</f>
        <v>1066</v>
      </c>
      <c r="L29" s="19"/>
      <c r="M29" s="9">
        <f>October!M29+L29</f>
        <v>0</v>
      </c>
      <c r="N29" s="43"/>
      <c r="O29" s="9">
        <f>October!O29+N29</f>
        <v>66</v>
      </c>
      <c r="P29" s="20"/>
    </row>
    <row r="30" spans="1:16" ht="18" customHeight="1">
      <c r="A30" s="9" t="s">
        <v>34</v>
      </c>
      <c r="B30" s="42"/>
      <c r="C30" s="9">
        <f>October!C30+B30</f>
        <v>0</v>
      </c>
      <c r="D30" s="36">
        <v>3</v>
      </c>
      <c r="E30" s="9">
        <f>October!E30+D30</f>
        <v>138</v>
      </c>
      <c r="F30" s="16">
        <v>1931</v>
      </c>
      <c r="G30" s="9">
        <f>October!G30+F30</f>
        <v>6742</v>
      </c>
      <c r="H30" s="17"/>
      <c r="I30" s="9">
        <f>October!I30+H30</f>
        <v>0</v>
      </c>
      <c r="J30" s="38">
        <v>157</v>
      </c>
      <c r="K30" s="9">
        <f>October!K30+J30</f>
        <v>984</v>
      </c>
      <c r="L30" s="19"/>
      <c r="M30" s="9">
        <f>October!M30+L30</f>
        <v>0</v>
      </c>
      <c r="N30" s="43"/>
      <c r="O30" s="9">
        <f>October!O30+N30</f>
        <v>2</v>
      </c>
      <c r="P30" s="20" t="s">
        <v>106</v>
      </c>
    </row>
    <row r="31" spans="1:16" ht="18" customHeight="1">
      <c r="A31" s="9" t="s">
        <v>35</v>
      </c>
      <c r="B31" s="42"/>
      <c r="C31" s="9">
        <f>October!C31+B31</f>
        <v>0</v>
      </c>
      <c r="D31" s="36">
        <v>14</v>
      </c>
      <c r="E31" s="9">
        <f>October!E31+D31</f>
        <v>1019</v>
      </c>
      <c r="F31" s="16">
        <v>3</v>
      </c>
      <c r="G31" s="9">
        <f>October!G31+F31</f>
        <v>1901</v>
      </c>
      <c r="H31" s="17"/>
      <c r="I31" s="9">
        <f>October!I31+H31</f>
        <v>0</v>
      </c>
      <c r="J31" s="38">
        <v>9</v>
      </c>
      <c r="K31" s="9">
        <f>October!K31+J31</f>
        <v>822</v>
      </c>
      <c r="L31" s="19"/>
      <c r="M31" s="9">
        <f>October!M31+L31</f>
        <v>0</v>
      </c>
      <c r="N31" s="43"/>
      <c r="O31" s="9">
        <f>October!O31+N31</f>
        <v>47</v>
      </c>
      <c r="P31" s="20"/>
    </row>
    <row r="32" spans="1:16" ht="18" customHeight="1">
      <c r="A32" s="9" t="s">
        <v>36</v>
      </c>
      <c r="B32" s="42"/>
      <c r="C32" s="9">
        <f>October!C32+B32</f>
        <v>0</v>
      </c>
      <c r="D32" s="36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38"/>
      <c r="K32" s="9">
        <f>October!K32+J32</f>
        <v>0</v>
      </c>
      <c r="L32" s="19"/>
      <c r="M32" s="9">
        <f>October!M32+L32</f>
        <v>0</v>
      </c>
      <c r="N32" s="43"/>
      <c r="O32" s="9">
        <f>October!O32+N32</f>
        <v>0</v>
      </c>
      <c r="P32" s="20"/>
    </row>
    <row r="33" spans="1:16" ht="18" customHeight="1">
      <c r="A33" s="9" t="s">
        <v>37</v>
      </c>
      <c r="B33" s="42"/>
      <c r="C33" s="9">
        <f>October!C33+B33</f>
        <v>0</v>
      </c>
      <c r="D33" s="36">
        <v>2</v>
      </c>
      <c r="E33" s="9">
        <f>October!E33+D33</f>
        <v>3</v>
      </c>
      <c r="F33" s="16"/>
      <c r="G33" s="9">
        <f>October!G33+F33</f>
        <v>0</v>
      </c>
      <c r="H33" s="17"/>
      <c r="I33" s="9">
        <f>October!I33+H33</f>
        <v>0</v>
      </c>
      <c r="J33" s="38"/>
      <c r="K33" s="9">
        <f>October!K33+J33</f>
        <v>0</v>
      </c>
      <c r="L33" s="19"/>
      <c r="M33" s="9">
        <f>October!M33+L33</f>
        <v>0</v>
      </c>
      <c r="N33" s="43"/>
      <c r="O33" s="9">
        <f>October!O33+N33</f>
        <v>0</v>
      </c>
      <c r="P33" s="20"/>
    </row>
    <row r="34" spans="1:16" ht="18" customHeight="1">
      <c r="A34" s="9" t="s">
        <v>38</v>
      </c>
      <c r="B34" s="42"/>
      <c r="C34" s="9">
        <f>October!C34+B34</f>
        <v>0</v>
      </c>
      <c r="D34" s="36"/>
      <c r="E34" s="9">
        <f>October!E34+D34</f>
        <v>3</v>
      </c>
      <c r="F34" s="16"/>
      <c r="G34" s="9">
        <f>October!G34+F34</f>
        <v>4</v>
      </c>
      <c r="H34" s="17"/>
      <c r="I34" s="9">
        <f>October!I34+H34</f>
        <v>0</v>
      </c>
      <c r="J34" s="38"/>
      <c r="K34" s="9">
        <f>October!K34+J34</f>
        <v>0</v>
      </c>
      <c r="L34" s="19"/>
      <c r="M34" s="9">
        <f>October!M34+L34</f>
        <v>0</v>
      </c>
      <c r="N34" s="43"/>
      <c r="O34" s="9">
        <f>October!O34+N34</f>
        <v>0</v>
      </c>
      <c r="P34" s="20"/>
    </row>
    <row r="35" spans="1:16" ht="18" customHeight="1">
      <c r="A35" s="9" t="s">
        <v>39</v>
      </c>
      <c r="B35" s="42"/>
      <c r="C35" s="9">
        <f>October!C35+B35</f>
        <v>0</v>
      </c>
      <c r="D35" s="36"/>
      <c r="E35" s="9">
        <f>October!E35+D35</f>
        <v>11</v>
      </c>
      <c r="F35" s="16"/>
      <c r="G35" s="9">
        <f>October!G35+F35</f>
        <v>0</v>
      </c>
      <c r="H35" s="17"/>
      <c r="I35" s="9">
        <f>October!I35+H35</f>
        <v>0</v>
      </c>
      <c r="J35" s="38"/>
      <c r="K35" s="9">
        <f>October!K35+J35</f>
        <v>0</v>
      </c>
      <c r="L35" s="19"/>
      <c r="M35" s="9">
        <f>October!M35+L35</f>
        <v>0</v>
      </c>
      <c r="N35" s="43"/>
      <c r="O35" s="9">
        <f>October!O35+N35</f>
        <v>0</v>
      </c>
      <c r="P35" s="20"/>
    </row>
    <row r="36" spans="1:16" ht="18" customHeight="1">
      <c r="A36" s="9" t="s">
        <v>40</v>
      </c>
      <c r="B36" s="42"/>
      <c r="C36" s="9">
        <f>October!C36+B36</f>
        <v>0</v>
      </c>
      <c r="D36" s="36"/>
      <c r="E36" s="9">
        <f>October!E36+D36</f>
        <v>4</v>
      </c>
      <c r="F36" s="16"/>
      <c r="G36" s="9">
        <f>October!G36+F36</f>
        <v>3</v>
      </c>
      <c r="H36" s="17"/>
      <c r="I36" s="9">
        <f>October!I36+H36</f>
        <v>0</v>
      </c>
      <c r="J36" s="38"/>
      <c r="K36" s="9">
        <f>October!K36+J36</f>
        <v>0</v>
      </c>
      <c r="L36" s="19"/>
      <c r="M36" s="9">
        <f>October!M36+L36</f>
        <v>0</v>
      </c>
      <c r="N36" s="43"/>
      <c r="O36" s="9">
        <f>October!O36+N36</f>
        <v>0</v>
      </c>
      <c r="P36" s="20"/>
    </row>
    <row r="37" spans="1:16" ht="18" customHeight="1">
      <c r="A37" s="9" t="s">
        <v>41</v>
      </c>
      <c r="B37" s="42"/>
      <c r="C37" s="9">
        <f>October!C37+B37</f>
        <v>0</v>
      </c>
      <c r="D37" s="36">
        <v>2</v>
      </c>
      <c r="E37" s="9">
        <f>October!E37+D37</f>
        <v>15</v>
      </c>
      <c r="F37" s="16"/>
      <c r="G37" s="9">
        <f>October!G37+F37</f>
        <v>5</v>
      </c>
      <c r="H37" s="17"/>
      <c r="I37" s="9">
        <f>October!I37+H37</f>
        <v>0</v>
      </c>
      <c r="J37" s="38"/>
      <c r="K37" s="9">
        <f>October!K37+J37</f>
        <v>1</v>
      </c>
      <c r="L37" s="19"/>
      <c r="M37" s="9">
        <f>October!M37+L37</f>
        <v>0</v>
      </c>
      <c r="N37" s="43"/>
      <c r="O37" s="9">
        <f>October!O37+N37</f>
        <v>0</v>
      </c>
      <c r="P37" s="20"/>
    </row>
    <row r="38" spans="1:16" ht="18" customHeight="1">
      <c r="A38" s="9" t="s">
        <v>42</v>
      </c>
      <c r="B38" s="42"/>
      <c r="C38" s="9">
        <f>October!C38+B38</f>
        <v>0</v>
      </c>
      <c r="D38" s="36"/>
      <c r="E38" s="9">
        <f>October!E38+D38</f>
        <v>139</v>
      </c>
      <c r="F38" s="16"/>
      <c r="G38" s="9">
        <f>October!G38+F38</f>
        <v>16</v>
      </c>
      <c r="H38" s="17"/>
      <c r="I38" s="9">
        <f>October!I38+H38</f>
        <v>0</v>
      </c>
      <c r="J38" s="38"/>
      <c r="K38" s="9">
        <f>October!K38+J38</f>
        <v>4</v>
      </c>
      <c r="L38" s="19"/>
      <c r="M38" s="9">
        <f>October!M38+L38</f>
        <v>0</v>
      </c>
      <c r="N38" s="43"/>
      <c r="O38" s="9">
        <f>October!O38+N38</f>
        <v>0</v>
      </c>
      <c r="P38" s="20"/>
    </row>
    <row r="39" spans="1:16" ht="18" customHeight="1">
      <c r="A39" s="9" t="s">
        <v>43</v>
      </c>
      <c r="B39" s="42"/>
      <c r="C39" s="9">
        <f>October!C39+B39</f>
        <v>4</v>
      </c>
      <c r="D39" s="36">
        <v>5</v>
      </c>
      <c r="E39" s="9">
        <f>October!E39+D39</f>
        <v>80</v>
      </c>
      <c r="F39" s="16">
        <v>1</v>
      </c>
      <c r="G39" s="9">
        <f>October!G39+F39</f>
        <v>10</v>
      </c>
      <c r="H39" s="17"/>
      <c r="I39" s="9">
        <f>October!I39+H39</f>
        <v>0</v>
      </c>
      <c r="J39" s="38"/>
      <c r="K39" s="9">
        <f>October!K39+J39</f>
        <v>0</v>
      </c>
      <c r="L39" s="19"/>
      <c r="M39" s="9">
        <f>October!M39+L39</f>
        <v>0</v>
      </c>
      <c r="N39" s="43">
        <v>11</v>
      </c>
      <c r="O39" s="9">
        <f>October!O39+N39</f>
        <v>21</v>
      </c>
      <c r="P39" s="20" t="s">
        <v>107</v>
      </c>
    </row>
    <row r="40" spans="1:16" ht="18" customHeight="1">
      <c r="A40" s="9" t="s">
        <v>44</v>
      </c>
      <c r="B40" s="42"/>
      <c r="C40" s="9">
        <f>October!C40+B40</f>
        <v>14</v>
      </c>
      <c r="D40" s="36">
        <v>3</v>
      </c>
      <c r="E40" s="9">
        <f>October!E40+D40</f>
        <v>490</v>
      </c>
      <c r="F40" s="16"/>
      <c r="G40" s="9">
        <f>October!G40+F40</f>
        <v>89</v>
      </c>
      <c r="H40" s="17"/>
      <c r="I40" s="9">
        <f>October!I40+H40</f>
        <v>0</v>
      </c>
      <c r="J40" s="38"/>
      <c r="K40" s="9">
        <f>October!K40+J40</f>
        <v>2</v>
      </c>
      <c r="L40" s="19"/>
      <c r="M40" s="9">
        <f>October!M40+L40</f>
        <v>0</v>
      </c>
      <c r="N40" s="43"/>
      <c r="O40" s="9">
        <f>October!O40+N40</f>
        <v>10</v>
      </c>
      <c r="P40" s="20"/>
    </row>
    <row r="41" spans="1:16" ht="18" customHeight="1">
      <c r="A41" s="9" t="s">
        <v>45</v>
      </c>
      <c r="B41" s="42"/>
      <c r="C41" s="9">
        <f>October!C41+B41</f>
        <v>0</v>
      </c>
      <c r="D41" s="36"/>
      <c r="E41" s="9">
        <f>October!E41+D41</f>
        <v>5</v>
      </c>
      <c r="F41" s="16"/>
      <c r="G41" s="9">
        <f>October!G41+F41</f>
        <v>0</v>
      </c>
      <c r="H41" s="17"/>
      <c r="I41" s="9">
        <f>October!I41+H41</f>
        <v>0</v>
      </c>
      <c r="J41" s="38"/>
      <c r="K41" s="9">
        <f>October!K41+J41</f>
        <v>6</v>
      </c>
      <c r="L41" s="19"/>
      <c r="M41" s="9">
        <f>October!M41+L41</f>
        <v>0</v>
      </c>
      <c r="N41" s="43"/>
      <c r="O41" s="9">
        <f>October!O41+N41</f>
        <v>11</v>
      </c>
      <c r="P41" s="20"/>
    </row>
    <row r="42" spans="1:16" ht="18" customHeight="1">
      <c r="A42" s="9" t="s">
        <v>46</v>
      </c>
      <c r="B42" s="42"/>
      <c r="C42" s="9">
        <f>October!C42+B42</f>
        <v>1</v>
      </c>
      <c r="D42" s="36"/>
      <c r="E42" s="9">
        <f>October!E42+D42</f>
        <v>20</v>
      </c>
      <c r="F42" s="16"/>
      <c r="G42" s="9">
        <f>October!G42+F42</f>
        <v>22</v>
      </c>
      <c r="H42" s="17"/>
      <c r="I42" s="9">
        <f>October!I42+H42</f>
        <v>0</v>
      </c>
      <c r="J42" s="38"/>
      <c r="K42" s="9">
        <f>October!K42+J42</f>
        <v>0</v>
      </c>
      <c r="L42" s="19"/>
      <c r="M42" s="9">
        <f>October!M42+L42</f>
        <v>0</v>
      </c>
      <c r="N42" s="43"/>
      <c r="O42" s="9">
        <f>October!O42+N42</f>
        <v>7</v>
      </c>
      <c r="P42" s="20"/>
    </row>
    <row r="43" spans="1:16" ht="18" customHeight="1">
      <c r="A43" s="9" t="s">
        <v>47</v>
      </c>
      <c r="B43" s="42"/>
      <c r="C43" s="9">
        <f>October!C43+B43</f>
        <v>0</v>
      </c>
      <c r="D43" s="36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38"/>
      <c r="K43" s="9">
        <f>October!K43+J43</f>
        <v>0</v>
      </c>
      <c r="L43" s="19"/>
      <c r="M43" s="9">
        <f>October!M43+L43</f>
        <v>0</v>
      </c>
      <c r="N43" s="43"/>
      <c r="O43" s="9">
        <f>October!O43+N43</f>
        <v>0</v>
      </c>
      <c r="P43" s="20"/>
    </row>
    <row r="44" spans="1:16" ht="18" customHeight="1">
      <c r="A44" s="9" t="s">
        <v>48</v>
      </c>
      <c r="B44" s="42">
        <v>2</v>
      </c>
      <c r="C44" s="9">
        <f>October!C44+B44</f>
        <v>2</v>
      </c>
      <c r="D44" s="36"/>
      <c r="E44" s="9">
        <f>October!E44+D44</f>
        <v>17</v>
      </c>
      <c r="F44" s="16"/>
      <c r="G44" s="9">
        <f>October!G44+F44</f>
        <v>0</v>
      </c>
      <c r="H44" s="17"/>
      <c r="I44" s="9">
        <f>October!I44+H44</f>
        <v>0</v>
      </c>
      <c r="J44" s="38">
        <v>1</v>
      </c>
      <c r="K44" s="9">
        <f>October!K44+J44</f>
        <v>1</v>
      </c>
      <c r="L44" s="19"/>
      <c r="M44" s="9">
        <f>October!M44+L44</f>
        <v>0</v>
      </c>
      <c r="N44" s="43"/>
      <c r="O44" s="9">
        <f>October!O44+N44</f>
        <v>0</v>
      </c>
      <c r="P44" s="20" t="s">
        <v>103</v>
      </c>
    </row>
    <row r="45" spans="1:16" ht="18" customHeight="1">
      <c r="A45" s="9" t="s">
        <v>49</v>
      </c>
      <c r="B45" s="42"/>
      <c r="C45" s="9">
        <f>October!C45+B45</f>
        <v>0</v>
      </c>
      <c r="D45" s="36">
        <v>12</v>
      </c>
      <c r="E45" s="9">
        <f>October!E45+D45</f>
        <v>416</v>
      </c>
      <c r="F45" s="16">
        <v>553</v>
      </c>
      <c r="G45" s="9">
        <f>October!G45+F45</f>
        <v>11750</v>
      </c>
      <c r="H45" s="17"/>
      <c r="I45" s="9">
        <f>October!I45+H45</f>
        <v>60</v>
      </c>
      <c r="J45" s="38">
        <v>2</v>
      </c>
      <c r="K45" s="9">
        <f>October!K45+J45</f>
        <v>1010</v>
      </c>
      <c r="L45" s="19"/>
      <c r="M45" s="9">
        <f>October!M45+L45</f>
        <v>0</v>
      </c>
      <c r="N45" s="43"/>
      <c r="O45" s="9">
        <f>October!O45+N45</f>
        <v>0</v>
      </c>
      <c r="P45" s="20"/>
    </row>
    <row r="46" spans="1:16" ht="18" customHeight="1">
      <c r="A46" s="9" t="s">
        <v>50</v>
      </c>
      <c r="B46" s="42"/>
      <c r="C46" s="9">
        <f>October!C46+B46</f>
        <v>0</v>
      </c>
      <c r="D46" s="36">
        <v>2</v>
      </c>
      <c r="E46" s="9">
        <f>October!E46+D46</f>
        <v>16</v>
      </c>
      <c r="F46" s="16"/>
      <c r="G46" s="9">
        <f>October!G46+F46</f>
        <v>0</v>
      </c>
      <c r="H46" s="17"/>
      <c r="I46" s="9">
        <f>October!I46+H46</f>
        <v>0</v>
      </c>
      <c r="J46" s="38"/>
      <c r="K46" s="9">
        <f>October!K46+J46</f>
        <v>3</v>
      </c>
      <c r="L46" s="19"/>
      <c r="M46" s="9">
        <f>October!M46+L46</f>
        <v>0</v>
      </c>
      <c r="N46" s="43">
        <v>5</v>
      </c>
      <c r="O46" s="9">
        <f>October!O46+N46</f>
        <v>6</v>
      </c>
      <c r="P46" s="20" t="s">
        <v>99</v>
      </c>
    </row>
    <row r="47" spans="1:16" ht="18" customHeight="1">
      <c r="A47" s="9" t="s">
        <v>51</v>
      </c>
      <c r="B47" s="42"/>
      <c r="C47" s="9">
        <f>October!C47+B47</f>
        <v>0</v>
      </c>
      <c r="D47" s="36">
        <v>6</v>
      </c>
      <c r="E47" s="9">
        <f>October!E47+D47</f>
        <v>342</v>
      </c>
      <c r="F47" s="16"/>
      <c r="G47" s="9">
        <f>October!G47+F47</f>
        <v>1358</v>
      </c>
      <c r="H47" s="17"/>
      <c r="I47" s="9">
        <f>October!I47+H47</f>
        <v>0</v>
      </c>
      <c r="J47" s="38"/>
      <c r="K47" s="9">
        <f>October!K47+J47</f>
        <v>1</v>
      </c>
      <c r="L47" s="19"/>
      <c r="M47" s="9">
        <f>October!M47+L47</f>
        <v>0</v>
      </c>
      <c r="N47" s="43">
        <v>19</v>
      </c>
      <c r="O47" s="9">
        <f>October!O47+N47</f>
        <v>24</v>
      </c>
      <c r="P47" s="20" t="s">
        <v>99</v>
      </c>
    </row>
    <row r="48" spans="1:16" ht="18" customHeight="1">
      <c r="A48" s="9" t="s">
        <v>52</v>
      </c>
      <c r="B48" s="42"/>
      <c r="C48" s="9">
        <f>October!C48+B48</f>
        <v>0</v>
      </c>
      <c r="D48" s="36">
        <v>1</v>
      </c>
      <c r="E48" s="9">
        <f>October!E48+D48</f>
        <v>51</v>
      </c>
      <c r="F48" s="16"/>
      <c r="G48" s="9">
        <f>October!G48+F48</f>
        <v>1</v>
      </c>
      <c r="H48" s="17"/>
      <c r="I48" s="9">
        <f>October!I48+H48</f>
        <v>0</v>
      </c>
      <c r="J48" s="38"/>
      <c r="K48" s="9">
        <f>October!K48+J48</f>
        <v>0</v>
      </c>
      <c r="L48" s="19"/>
      <c r="M48" s="9">
        <f>October!M48+L48</f>
        <v>0</v>
      </c>
      <c r="N48" s="43"/>
      <c r="O48" s="9">
        <f>October!O48+N48</f>
        <v>0</v>
      </c>
      <c r="P48" s="20"/>
    </row>
    <row r="49" spans="1:16" ht="18" customHeight="1">
      <c r="A49" s="9" t="s">
        <v>53</v>
      </c>
      <c r="B49" s="42"/>
      <c r="C49" s="9">
        <f>October!C49+B49</f>
        <v>0</v>
      </c>
      <c r="D49" s="36"/>
      <c r="E49" s="9">
        <f>October!E49+D49</f>
        <v>3</v>
      </c>
      <c r="F49" s="16"/>
      <c r="G49" s="9">
        <f>October!G49+F49</f>
        <v>0</v>
      </c>
      <c r="H49" s="17"/>
      <c r="I49" s="9">
        <f>October!I49+H49</f>
        <v>0</v>
      </c>
      <c r="J49" s="38"/>
      <c r="K49" s="9">
        <f>October!K49+J49</f>
        <v>0</v>
      </c>
      <c r="L49" s="19"/>
      <c r="M49" s="9">
        <f>October!M49+L49</f>
        <v>0</v>
      </c>
      <c r="N49" s="43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36"/>
      <c r="E50" s="9">
        <f>October!E50+D50</f>
        <v>4</v>
      </c>
      <c r="F50" s="16"/>
      <c r="G50" s="9">
        <f>October!G50+F50</f>
        <v>0</v>
      </c>
      <c r="H50" s="17"/>
      <c r="I50" s="9">
        <f>October!I50+H50</f>
        <v>0</v>
      </c>
      <c r="J50" s="38"/>
      <c r="K50" s="9">
        <f>October!K50+J50</f>
        <v>0</v>
      </c>
      <c r="L50" s="19"/>
      <c r="M50" s="9">
        <f>October!M50+L50</f>
        <v>0</v>
      </c>
      <c r="N50" s="43"/>
      <c r="O50" s="9">
        <f>October!O50+N50</f>
        <v>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36"/>
      <c r="E51" s="9">
        <f>October!E51+D51</f>
        <v>9</v>
      </c>
      <c r="F51" s="16"/>
      <c r="G51" s="9">
        <f>October!G51+F51</f>
        <v>0</v>
      </c>
      <c r="H51" s="17"/>
      <c r="I51" s="9">
        <f>October!I51+H51</f>
        <v>0</v>
      </c>
      <c r="J51" s="38"/>
      <c r="K51" s="9">
        <f>October!K51+J51</f>
        <v>0</v>
      </c>
      <c r="L51" s="19"/>
      <c r="M51" s="9">
        <f>October!M51+L51</f>
        <v>0</v>
      </c>
      <c r="N51" s="43"/>
      <c r="O51" s="9">
        <f>October!O51+N51</f>
        <v>0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36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38"/>
      <c r="K52" s="9">
        <f>October!K52+J52</f>
        <v>0</v>
      </c>
      <c r="L52" s="19"/>
      <c r="M52" s="9">
        <f>October!M52+L52</f>
        <v>0</v>
      </c>
      <c r="N52" s="43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0</v>
      </c>
      <c r="D53" s="36">
        <v>35</v>
      </c>
      <c r="E53" s="9">
        <f>October!E53+D53</f>
        <v>1112</v>
      </c>
      <c r="F53" s="16">
        <v>13</v>
      </c>
      <c r="G53" s="9">
        <f>October!G53+F53</f>
        <v>256</v>
      </c>
      <c r="H53" s="17"/>
      <c r="I53" s="9">
        <f>October!I53+H53</f>
        <v>0</v>
      </c>
      <c r="J53" s="38">
        <v>41</v>
      </c>
      <c r="K53" s="9">
        <f>October!K53+J53</f>
        <v>704</v>
      </c>
      <c r="L53" s="19"/>
      <c r="M53" s="9">
        <f>October!M53+L53</f>
        <v>0</v>
      </c>
      <c r="N53" s="43">
        <v>14</v>
      </c>
      <c r="O53" s="9">
        <f>October!O53+N53</f>
        <v>111</v>
      </c>
      <c r="P53" s="20" t="s">
        <v>99</v>
      </c>
    </row>
    <row r="54" spans="1:16" ht="18" customHeight="1" thickBot="1">
      <c r="A54" s="10" t="s">
        <v>58</v>
      </c>
      <c r="B54" s="14"/>
      <c r="C54" s="9">
        <f>October!C54+B54</f>
        <v>0</v>
      </c>
      <c r="D54" s="36">
        <v>11</v>
      </c>
      <c r="E54" s="9">
        <f>October!E54+D54</f>
        <v>62</v>
      </c>
      <c r="F54" s="16"/>
      <c r="G54" s="9">
        <f>October!G54+F54</f>
        <v>1258</v>
      </c>
      <c r="H54" s="17"/>
      <c r="I54" s="9">
        <f>October!I54+H54</f>
        <v>0</v>
      </c>
      <c r="J54" s="18"/>
      <c r="K54" s="9">
        <f>October!K54+J54</f>
        <v>3</v>
      </c>
      <c r="L54" s="19"/>
      <c r="M54" s="9">
        <f>October!M54+L54</f>
        <v>0</v>
      </c>
      <c r="N54" s="31"/>
      <c r="O54" s="9">
        <f>October!O54+N54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251</v>
      </c>
      <c r="E55" s="11"/>
      <c r="F55" s="11">
        <f>SUM(F5:F54)</f>
        <v>3179</v>
      </c>
      <c r="G55" s="11"/>
      <c r="H55" s="11">
        <f>SUM(H5:H54)</f>
        <v>0</v>
      </c>
      <c r="I55" s="11"/>
      <c r="J55" s="11">
        <f>SUM(J5:J54)</f>
        <v>365</v>
      </c>
      <c r="K55" s="11"/>
      <c r="L55" s="11">
        <f>SUM(L5:L54)</f>
        <v>0</v>
      </c>
      <c r="M55" s="11"/>
      <c r="N55" s="11">
        <f>SUM(N5:N54)</f>
        <v>82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155</v>
      </c>
      <c r="D57" s="11"/>
      <c r="E57" s="11">
        <f>October!E57+D55</f>
        <v>8005</v>
      </c>
      <c r="F57" s="11"/>
      <c r="G57" s="11">
        <f>October!G57+F55</f>
        <v>32707</v>
      </c>
      <c r="H57" s="11"/>
      <c r="I57" s="11">
        <f>October!I57+H55</f>
        <v>60</v>
      </c>
      <c r="J57" s="11"/>
      <c r="K57" s="11">
        <f>October!K57+J55</f>
        <v>5584</v>
      </c>
      <c r="L57" s="11"/>
      <c r="M57" s="11">
        <f>October!M57+L55</f>
        <v>0</v>
      </c>
      <c r="N57" s="11"/>
      <c r="O57" s="11">
        <f>October!O57+N55</f>
        <v>490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98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71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6" t="s">
        <v>5</v>
      </c>
      <c r="I3" s="57"/>
      <c r="J3" s="52" t="s">
        <v>4</v>
      </c>
      <c r="K3" s="55"/>
      <c r="L3" s="25" t="s">
        <v>63</v>
      </c>
      <c r="M3" s="30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18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31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31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36">
        <v>1</v>
      </c>
      <c r="E7" s="9">
        <f>November!E7+D7</f>
        <v>101</v>
      </c>
      <c r="F7" s="16"/>
      <c r="G7" s="9">
        <f>November!G7+F7</f>
        <v>1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31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36"/>
      <c r="E8" s="9">
        <f>November!E8+D8</f>
        <v>52</v>
      </c>
      <c r="F8" s="16"/>
      <c r="G8" s="9">
        <f>November!G8+F8</f>
        <v>24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31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36">
        <v>1</v>
      </c>
      <c r="E9" s="9">
        <f>November!E9+D9</f>
        <v>37</v>
      </c>
      <c r="F9" s="16"/>
      <c r="G9" s="9">
        <f>November!G9+F9</f>
        <v>2518</v>
      </c>
      <c r="H9" s="17"/>
      <c r="I9" s="9">
        <f>November!I9+H9</f>
        <v>0</v>
      </c>
      <c r="J9" s="18"/>
      <c r="K9" s="9">
        <f>November!K9+J9</f>
        <v>9</v>
      </c>
      <c r="L9" s="19"/>
      <c r="M9" s="9">
        <f>November!M9+L9</f>
        <v>0</v>
      </c>
      <c r="N9" s="31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36">
        <v>2</v>
      </c>
      <c r="E10" s="9">
        <f>November!E10+D10</f>
        <v>74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31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12</v>
      </c>
      <c r="D11" s="36"/>
      <c r="E11" s="9">
        <f>November!E11+D11</f>
        <v>229</v>
      </c>
      <c r="F11" s="16"/>
      <c r="G11" s="9">
        <f>November!G11+F11</f>
        <v>328</v>
      </c>
      <c r="H11" s="17"/>
      <c r="I11" s="9">
        <f>November!I11+H11</f>
        <v>0</v>
      </c>
      <c r="J11" s="18"/>
      <c r="K11" s="9">
        <f>November!K11+J11</f>
        <v>11</v>
      </c>
      <c r="L11" s="19"/>
      <c r="M11" s="9">
        <f>November!M11+L11</f>
        <v>0</v>
      </c>
      <c r="N11" s="31"/>
      <c r="O11" s="9">
        <f>November!O11+N11</f>
        <v>50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36"/>
      <c r="E12" s="9">
        <f>November!E12+D12</f>
        <v>0</v>
      </c>
      <c r="F12" s="16"/>
      <c r="G12" s="9">
        <f>November!G12+F12</f>
        <v>1</v>
      </c>
      <c r="H12" s="17"/>
      <c r="I12" s="9">
        <f>November!I12+H12</f>
        <v>0</v>
      </c>
      <c r="J12" s="18"/>
      <c r="K12" s="9">
        <f>November!K12+J12</f>
        <v>2</v>
      </c>
      <c r="L12" s="19"/>
      <c r="M12" s="9">
        <f>November!M12+L12</f>
        <v>0</v>
      </c>
      <c r="N12" s="31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36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31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36">
        <v>4</v>
      </c>
      <c r="E14" s="9">
        <f>November!E14+D14</f>
        <v>119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31"/>
      <c r="O14" s="9">
        <f>November!O14+N14</f>
        <v>1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36">
        <v>2</v>
      </c>
      <c r="E15" s="9">
        <f>November!E15+D15</f>
        <v>18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31"/>
      <c r="O15" s="9">
        <f>November!O15+N15</f>
        <v>1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36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31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36">
        <v>1</v>
      </c>
      <c r="E17" s="9">
        <f>November!E17+D17</f>
        <v>35</v>
      </c>
      <c r="F17" s="16">
        <v>8</v>
      </c>
      <c r="G17" s="9">
        <f>November!G17+F17</f>
        <v>33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31"/>
      <c r="O17" s="9">
        <f>November!O17+N17</f>
        <v>0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36">
        <v>37</v>
      </c>
      <c r="E18" s="9">
        <f>November!E18+D18</f>
        <v>401</v>
      </c>
      <c r="F18" s="16">
        <v>41</v>
      </c>
      <c r="G18" s="9">
        <f>November!G18+F18</f>
        <v>554</v>
      </c>
      <c r="H18" s="17"/>
      <c r="I18" s="9">
        <f>November!I18+H18</f>
        <v>0</v>
      </c>
      <c r="J18" s="38">
        <v>22</v>
      </c>
      <c r="K18" s="9">
        <f>November!K18+J18</f>
        <v>386</v>
      </c>
      <c r="L18" s="19"/>
      <c r="M18" s="9">
        <f>November!M18+L18</f>
        <v>0</v>
      </c>
      <c r="N18" s="31"/>
      <c r="O18" s="9">
        <f>November!O18+N18</f>
        <v>14</v>
      </c>
      <c r="P18" s="20"/>
    </row>
    <row r="19" spans="1:16" ht="18" customHeight="1">
      <c r="A19" s="9" t="s">
        <v>23</v>
      </c>
      <c r="B19" s="14"/>
      <c r="C19" s="9">
        <f>November!C19+B19</f>
        <v>43</v>
      </c>
      <c r="D19" s="36">
        <v>4</v>
      </c>
      <c r="E19" s="9">
        <f>November!E19+D19</f>
        <v>145</v>
      </c>
      <c r="F19" s="16"/>
      <c r="G19" s="9">
        <f>November!G19+F19</f>
        <v>76</v>
      </c>
      <c r="H19" s="17"/>
      <c r="I19" s="9">
        <f>November!I19+H19</f>
        <v>0</v>
      </c>
      <c r="J19" s="38"/>
      <c r="K19" s="9">
        <f>November!K19+J19</f>
        <v>16</v>
      </c>
      <c r="L19" s="19"/>
      <c r="M19" s="9">
        <f>November!M19+L19</f>
        <v>0</v>
      </c>
      <c r="N19" s="31"/>
      <c r="O19" s="9">
        <f>November!O19+N19</f>
        <v>8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36">
        <v>7</v>
      </c>
      <c r="E20" s="9">
        <f>November!E20+D20</f>
        <v>298</v>
      </c>
      <c r="F20" s="16"/>
      <c r="G20" s="9">
        <f>November!G20+F20</f>
        <v>110</v>
      </c>
      <c r="H20" s="17"/>
      <c r="I20" s="9">
        <f>November!I20+H20</f>
        <v>0</v>
      </c>
      <c r="J20" s="38"/>
      <c r="K20" s="9">
        <f>November!K20+J20</f>
        <v>132</v>
      </c>
      <c r="L20" s="19"/>
      <c r="M20" s="9">
        <f>November!M20+L20</f>
        <v>0</v>
      </c>
      <c r="N20" s="31"/>
      <c r="O20" s="9">
        <f>November!O20+N20</f>
        <v>4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36">
        <v>4</v>
      </c>
      <c r="E21" s="9">
        <f>November!E21+D21</f>
        <v>115</v>
      </c>
      <c r="F21" s="16"/>
      <c r="G21" s="9">
        <f>November!G21+F21</f>
        <v>42</v>
      </c>
      <c r="H21" s="17"/>
      <c r="I21" s="9">
        <f>November!I21+H21</f>
        <v>0</v>
      </c>
      <c r="J21" s="38"/>
      <c r="K21" s="9">
        <f>November!K21+J21</f>
        <v>0</v>
      </c>
      <c r="L21" s="19"/>
      <c r="M21" s="9">
        <f>November!M21+L21</f>
        <v>0</v>
      </c>
      <c r="N21" s="31"/>
      <c r="O21" s="9">
        <f>November!O21+N21</f>
        <v>2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36"/>
      <c r="E22" s="9">
        <f>November!E22+D22</f>
        <v>8</v>
      </c>
      <c r="F22" s="16"/>
      <c r="G22" s="9">
        <f>November!G22+F22</f>
        <v>0</v>
      </c>
      <c r="H22" s="17"/>
      <c r="I22" s="9">
        <f>November!I22+H22</f>
        <v>0</v>
      </c>
      <c r="J22" s="38"/>
      <c r="K22" s="9">
        <f>November!K22+J22</f>
        <v>0</v>
      </c>
      <c r="L22" s="19"/>
      <c r="M22" s="9">
        <f>November!M22+L22</f>
        <v>0</v>
      </c>
      <c r="N22" s="31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36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38"/>
      <c r="K23" s="9">
        <f>November!K23+J23</f>
        <v>0</v>
      </c>
      <c r="L23" s="19"/>
      <c r="M23" s="9">
        <f>November!M23+L23</f>
        <v>0</v>
      </c>
      <c r="N23" s="31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36"/>
      <c r="E24" s="9">
        <f>November!E24+D24</f>
        <v>26</v>
      </c>
      <c r="F24" s="16"/>
      <c r="G24" s="9">
        <f>November!G24+F24</f>
        <v>0</v>
      </c>
      <c r="H24" s="17"/>
      <c r="I24" s="9">
        <f>November!I24+H24</f>
        <v>0</v>
      </c>
      <c r="J24" s="38"/>
      <c r="K24" s="9">
        <f>November!K24+J24</f>
        <v>23</v>
      </c>
      <c r="L24" s="19"/>
      <c r="M24" s="9">
        <f>November!M24+L24</f>
        <v>0</v>
      </c>
      <c r="N24" s="31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36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38"/>
      <c r="K25" s="9">
        <f>November!K25+J25</f>
        <v>0</v>
      </c>
      <c r="L25" s="19"/>
      <c r="M25" s="9">
        <f>November!M25+L25</f>
        <v>0</v>
      </c>
      <c r="N25" s="31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0</v>
      </c>
      <c r="D26" s="36">
        <v>3</v>
      </c>
      <c r="E26" s="9">
        <f>November!E26+D26</f>
        <v>121</v>
      </c>
      <c r="F26" s="16"/>
      <c r="G26" s="9">
        <f>November!G26+F26</f>
        <v>35</v>
      </c>
      <c r="H26" s="17"/>
      <c r="I26" s="9">
        <f>November!I26+H26</f>
        <v>0</v>
      </c>
      <c r="J26" s="38"/>
      <c r="K26" s="9">
        <f>November!K26+J26</f>
        <v>8</v>
      </c>
      <c r="L26" s="19"/>
      <c r="M26" s="9">
        <f>November!M26+L26</f>
        <v>0</v>
      </c>
      <c r="N26" s="31"/>
      <c r="O26" s="9">
        <f>November!O26+N26</f>
        <v>27</v>
      </c>
      <c r="P26" s="20"/>
    </row>
    <row r="27" spans="1:16" ht="18" customHeight="1">
      <c r="A27" s="9" t="s">
        <v>31</v>
      </c>
      <c r="B27" s="14"/>
      <c r="C27" s="9">
        <f>November!C27+B27</f>
        <v>73</v>
      </c>
      <c r="D27" s="36">
        <v>13</v>
      </c>
      <c r="E27" s="9">
        <f>November!E27+D27</f>
        <v>1685</v>
      </c>
      <c r="F27" s="16">
        <v>103</v>
      </c>
      <c r="G27" s="9">
        <f>November!G27+F27</f>
        <v>2555</v>
      </c>
      <c r="H27" s="17"/>
      <c r="I27" s="9">
        <f>November!I27+H27</f>
        <v>0</v>
      </c>
      <c r="J27" s="38">
        <v>67</v>
      </c>
      <c r="K27" s="9">
        <f>November!K27+J27</f>
        <v>478</v>
      </c>
      <c r="L27" s="19"/>
      <c r="M27" s="9">
        <f>November!M27+L27</f>
        <v>0</v>
      </c>
      <c r="N27" s="31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36"/>
      <c r="E28" s="9">
        <f>November!E28+D28</f>
        <v>12</v>
      </c>
      <c r="F28" s="16"/>
      <c r="G28" s="9">
        <f>November!G28+F28</f>
        <v>5</v>
      </c>
      <c r="H28" s="17"/>
      <c r="I28" s="9">
        <f>November!I28+H28</f>
        <v>0</v>
      </c>
      <c r="J28" s="38"/>
      <c r="K28" s="9">
        <f>November!K28+J28</f>
        <v>0</v>
      </c>
      <c r="L28" s="19"/>
      <c r="M28" s="9">
        <f>November!M28+L28</f>
        <v>0</v>
      </c>
      <c r="N28" s="31"/>
      <c r="O28" s="9">
        <f>November!O28+N28</f>
        <v>0</v>
      </c>
      <c r="P28" s="20"/>
    </row>
    <row r="29" spans="1:16" ht="18" customHeight="1">
      <c r="A29" s="9" t="s">
        <v>33</v>
      </c>
      <c r="B29" s="42">
        <v>5</v>
      </c>
      <c r="C29" s="9">
        <f>November!C29+B29</f>
        <v>11</v>
      </c>
      <c r="D29" s="36">
        <v>5</v>
      </c>
      <c r="E29" s="9">
        <f>November!E29+D29</f>
        <v>639</v>
      </c>
      <c r="F29" s="16">
        <v>212</v>
      </c>
      <c r="G29" s="9">
        <f>November!G29+F29</f>
        <v>857</v>
      </c>
      <c r="H29" s="17"/>
      <c r="I29" s="9">
        <f>November!I29+H29</f>
        <v>0</v>
      </c>
      <c r="J29" s="38">
        <v>20</v>
      </c>
      <c r="K29" s="9">
        <f>November!K29+J29</f>
        <v>1086</v>
      </c>
      <c r="L29" s="19"/>
      <c r="M29" s="9">
        <f>November!M29+L29</f>
        <v>0</v>
      </c>
      <c r="N29" s="31"/>
      <c r="O29" s="9">
        <f>November!O29+N29</f>
        <v>66</v>
      </c>
      <c r="P29" s="35" t="s">
        <v>108</v>
      </c>
    </row>
    <row r="30" spans="1:16" ht="18" customHeight="1">
      <c r="A30" s="9" t="s">
        <v>34</v>
      </c>
      <c r="B30" s="42"/>
      <c r="C30" s="9">
        <f>November!C30+B30</f>
        <v>0</v>
      </c>
      <c r="D30" s="36">
        <v>4</v>
      </c>
      <c r="E30" s="9">
        <f>November!E30+D30</f>
        <v>142</v>
      </c>
      <c r="F30" s="16">
        <v>674</v>
      </c>
      <c r="G30" s="9">
        <f>November!G30+F30</f>
        <v>7416</v>
      </c>
      <c r="H30" s="17"/>
      <c r="I30" s="9">
        <f>November!I30+H30</f>
        <v>0</v>
      </c>
      <c r="J30" s="38">
        <v>1</v>
      </c>
      <c r="K30" s="9">
        <f>November!K30+J30</f>
        <v>985</v>
      </c>
      <c r="L30" s="19"/>
      <c r="M30" s="9">
        <f>November!M30+L30</f>
        <v>0</v>
      </c>
      <c r="N30" s="31"/>
      <c r="O30" s="9">
        <f>November!O30+N30</f>
        <v>2</v>
      </c>
      <c r="P30" s="35" t="s">
        <v>109</v>
      </c>
    </row>
    <row r="31" spans="1:16" ht="18" customHeight="1">
      <c r="A31" s="9" t="s">
        <v>35</v>
      </c>
      <c r="B31" s="42">
        <v>2</v>
      </c>
      <c r="C31" s="9">
        <f>November!C31+B31</f>
        <v>2</v>
      </c>
      <c r="D31" s="36">
        <v>1</v>
      </c>
      <c r="E31" s="9">
        <f>November!E31+D31</f>
        <v>1020</v>
      </c>
      <c r="F31" s="16">
        <v>138</v>
      </c>
      <c r="G31" s="9">
        <f>November!G31+F31</f>
        <v>2039</v>
      </c>
      <c r="H31" s="17"/>
      <c r="I31" s="9">
        <f>November!I31+H31</f>
        <v>0</v>
      </c>
      <c r="J31" s="38">
        <v>183</v>
      </c>
      <c r="K31" s="9">
        <f>November!K31+J31</f>
        <v>1005</v>
      </c>
      <c r="L31" s="19"/>
      <c r="M31" s="9">
        <f>November!M31+L31</f>
        <v>0</v>
      </c>
      <c r="N31" s="31"/>
      <c r="O31" s="9">
        <f>November!O31+N31</f>
        <v>47</v>
      </c>
      <c r="P31" s="35" t="s">
        <v>103</v>
      </c>
    </row>
    <row r="32" spans="1:16" ht="18" customHeight="1">
      <c r="A32" s="9" t="s">
        <v>36</v>
      </c>
      <c r="B32" s="42"/>
      <c r="C32" s="9">
        <f>November!C32+B32</f>
        <v>0</v>
      </c>
      <c r="D32" s="36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38"/>
      <c r="K32" s="9">
        <f>November!K32+J32</f>
        <v>0</v>
      </c>
      <c r="L32" s="19"/>
      <c r="M32" s="9">
        <f>November!M32+L32</f>
        <v>0</v>
      </c>
      <c r="N32" s="31"/>
      <c r="O32" s="9">
        <f>November!O32+N32</f>
        <v>0</v>
      </c>
      <c r="P32" s="20"/>
    </row>
    <row r="33" spans="1:16" ht="18" customHeight="1">
      <c r="A33" s="9" t="s">
        <v>37</v>
      </c>
      <c r="B33" s="42"/>
      <c r="C33" s="9">
        <f>November!C33+B33</f>
        <v>0</v>
      </c>
      <c r="D33" s="36">
        <v>1</v>
      </c>
      <c r="E33" s="9">
        <f>November!E33+D33</f>
        <v>4</v>
      </c>
      <c r="F33" s="16"/>
      <c r="G33" s="9">
        <f>November!G33+F33</f>
        <v>0</v>
      </c>
      <c r="H33" s="17"/>
      <c r="I33" s="9">
        <f>November!I33+H33</f>
        <v>0</v>
      </c>
      <c r="J33" s="38"/>
      <c r="K33" s="9">
        <f>November!K33+J33</f>
        <v>0</v>
      </c>
      <c r="L33" s="19"/>
      <c r="M33" s="9">
        <f>November!M33+L33</f>
        <v>0</v>
      </c>
      <c r="N33" s="31"/>
      <c r="O33" s="9">
        <f>November!O33+N33</f>
        <v>0</v>
      </c>
      <c r="P33" s="20"/>
    </row>
    <row r="34" spans="1:16" ht="18" customHeight="1">
      <c r="A34" s="9" t="s">
        <v>38</v>
      </c>
      <c r="B34" s="42"/>
      <c r="C34" s="9">
        <f>November!C34+B34</f>
        <v>0</v>
      </c>
      <c r="D34" s="36"/>
      <c r="E34" s="9">
        <f>November!E34+D34</f>
        <v>3</v>
      </c>
      <c r="F34" s="16"/>
      <c r="G34" s="9">
        <f>November!G34+F34</f>
        <v>4</v>
      </c>
      <c r="H34" s="17"/>
      <c r="I34" s="9">
        <f>November!I34+H34</f>
        <v>0</v>
      </c>
      <c r="J34" s="38"/>
      <c r="K34" s="9">
        <f>November!K34+J34</f>
        <v>0</v>
      </c>
      <c r="L34" s="19"/>
      <c r="M34" s="9">
        <f>November!M34+L34</f>
        <v>0</v>
      </c>
      <c r="N34" s="31"/>
      <c r="O34" s="9">
        <f>November!O34+N34</f>
        <v>0</v>
      </c>
      <c r="P34" s="20"/>
    </row>
    <row r="35" spans="1:16" ht="18" customHeight="1">
      <c r="A35" s="9" t="s">
        <v>39</v>
      </c>
      <c r="B35" s="42"/>
      <c r="C35" s="9">
        <f>November!C35+B35</f>
        <v>0</v>
      </c>
      <c r="D35" s="36"/>
      <c r="E35" s="9">
        <f>November!E35+D35</f>
        <v>11</v>
      </c>
      <c r="F35" s="16"/>
      <c r="G35" s="9">
        <f>November!G35+F35</f>
        <v>0</v>
      </c>
      <c r="H35" s="17"/>
      <c r="I35" s="9">
        <f>November!I35+H35</f>
        <v>0</v>
      </c>
      <c r="J35" s="38"/>
      <c r="K35" s="9">
        <f>November!K35+J35</f>
        <v>0</v>
      </c>
      <c r="L35" s="19"/>
      <c r="M35" s="9">
        <f>November!M35+L35</f>
        <v>0</v>
      </c>
      <c r="N35" s="31"/>
      <c r="O35" s="9">
        <f>November!O35+N35</f>
        <v>0</v>
      </c>
      <c r="P35" s="20"/>
    </row>
    <row r="36" spans="1:16" ht="18" customHeight="1">
      <c r="A36" s="9" t="s">
        <v>40</v>
      </c>
      <c r="B36" s="42"/>
      <c r="C36" s="9">
        <f>November!C36+B36</f>
        <v>0</v>
      </c>
      <c r="D36" s="36"/>
      <c r="E36" s="9">
        <f>November!E36+D36</f>
        <v>4</v>
      </c>
      <c r="F36" s="16"/>
      <c r="G36" s="9">
        <f>November!G36+F36</f>
        <v>3</v>
      </c>
      <c r="H36" s="17"/>
      <c r="I36" s="9">
        <f>November!I36+H36</f>
        <v>0</v>
      </c>
      <c r="J36" s="38"/>
      <c r="K36" s="9">
        <f>November!K36+J36</f>
        <v>0</v>
      </c>
      <c r="L36" s="19"/>
      <c r="M36" s="9">
        <f>November!M36+L36</f>
        <v>0</v>
      </c>
      <c r="N36" s="31"/>
      <c r="O36" s="9">
        <f>November!O36+N36</f>
        <v>0</v>
      </c>
      <c r="P36" s="20"/>
    </row>
    <row r="37" spans="1:16" ht="18" customHeight="1">
      <c r="A37" s="9" t="s">
        <v>41</v>
      </c>
      <c r="B37" s="42"/>
      <c r="C37" s="9">
        <f>November!C37+B37</f>
        <v>0</v>
      </c>
      <c r="D37" s="36"/>
      <c r="E37" s="9">
        <f>November!E37+D37</f>
        <v>15</v>
      </c>
      <c r="F37" s="16"/>
      <c r="G37" s="9">
        <f>November!G37+F37</f>
        <v>5</v>
      </c>
      <c r="H37" s="17"/>
      <c r="I37" s="9">
        <f>November!I37+H37</f>
        <v>0</v>
      </c>
      <c r="J37" s="38"/>
      <c r="K37" s="9">
        <f>November!K37+J37</f>
        <v>1</v>
      </c>
      <c r="L37" s="19"/>
      <c r="M37" s="9">
        <f>November!M37+L37</f>
        <v>0</v>
      </c>
      <c r="N37" s="31"/>
      <c r="O37" s="9">
        <f>November!O37+N37</f>
        <v>0</v>
      </c>
      <c r="P37" s="20"/>
    </row>
    <row r="38" spans="1:16" ht="18" customHeight="1">
      <c r="A38" s="9" t="s">
        <v>42</v>
      </c>
      <c r="B38" s="42"/>
      <c r="C38" s="9">
        <f>November!C38+B38</f>
        <v>0</v>
      </c>
      <c r="D38" s="36">
        <v>1</v>
      </c>
      <c r="E38" s="9">
        <f>November!E38+D38</f>
        <v>140</v>
      </c>
      <c r="F38" s="16"/>
      <c r="G38" s="9">
        <f>November!G38+F38</f>
        <v>16</v>
      </c>
      <c r="H38" s="17"/>
      <c r="I38" s="9">
        <f>November!I38+H38</f>
        <v>0</v>
      </c>
      <c r="J38" s="38"/>
      <c r="K38" s="9">
        <f>November!K38+J38</f>
        <v>4</v>
      </c>
      <c r="L38" s="19"/>
      <c r="M38" s="9">
        <f>November!M38+L38</f>
        <v>0</v>
      </c>
      <c r="N38" s="31"/>
      <c r="O38" s="9">
        <f>November!O38+N38</f>
        <v>0</v>
      </c>
      <c r="P38" s="20"/>
    </row>
    <row r="39" spans="1:16" ht="18" customHeight="1">
      <c r="A39" s="9" t="s">
        <v>43</v>
      </c>
      <c r="B39" s="42"/>
      <c r="C39" s="9">
        <f>November!C39+B39</f>
        <v>4</v>
      </c>
      <c r="D39" s="36">
        <v>1</v>
      </c>
      <c r="E39" s="9">
        <f>November!E39+D39</f>
        <v>81</v>
      </c>
      <c r="F39" s="16"/>
      <c r="G39" s="9">
        <f>November!G39+F39</f>
        <v>10</v>
      </c>
      <c r="H39" s="17"/>
      <c r="I39" s="9">
        <f>November!I39+H39</f>
        <v>0</v>
      </c>
      <c r="J39" s="38"/>
      <c r="K39" s="9">
        <f>November!K39+J39</f>
        <v>0</v>
      </c>
      <c r="L39" s="19"/>
      <c r="M39" s="9">
        <f>November!M39+L39</f>
        <v>0</v>
      </c>
      <c r="N39" s="31"/>
      <c r="O39" s="9">
        <f>November!O39+N39</f>
        <v>21</v>
      </c>
      <c r="P39" s="20"/>
    </row>
    <row r="40" spans="1:16" ht="18" customHeight="1">
      <c r="A40" s="9" t="s">
        <v>44</v>
      </c>
      <c r="B40" s="42"/>
      <c r="C40" s="9">
        <f>November!C40+B40</f>
        <v>14</v>
      </c>
      <c r="D40" s="36">
        <v>4</v>
      </c>
      <c r="E40" s="9">
        <f>November!E40+D40</f>
        <v>494</v>
      </c>
      <c r="F40" s="16"/>
      <c r="G40" s="9">
        <f>November!G40+F40</f>
        <v>89</v>
      </c>
      <c r="H40" s="17"/>
      <c r="I40" s="9">
        <f>November!I40+H40</f>
        <v>0</v>
      </c>
      <c r="J40" s="38"/>
      <c r="K40" s="9">
        <f>November!K40+J40</f>
        <v>2</v>
      </c>
      <c r="L40" s="19"/>
      <c r="M40" s="9">
        <f>November!M40+L40</f>
        <v>0</v>
      </c>
      <c r="N40" s="31"/>
      <c r="O40" s="9">
        <f>November!O40+N40</f>
        <v>10</v>
      </c>
      <c r="P40" s="20"/>
    </row>
    <row r="41" spans="1:16" ht="18" customHeight="1">
      <c r="A41" s="9" t="s">
        <v>45</v>
      </c>
      <c r="B41" s="42"/>
      <c r="C41" s="9">
        <f>November!C41+B41</f>
        <v>0</v>
      </c>
      <c r="D41" s="36"/>
      <c r="E41" s="9">
        <f>November!E41+D41</f>
        <v>5</v>
      </c>
      <c r="F41" s="16"/>
      <c r="G41" s="9">
        <f>November!G41+F41</f>
        <v>0</v>
      </c>
      <c r="H41" s="17"/>
      <c r="I41" s="9">
        <f>November!I41+H41</f>
        <v>0</v>
      </c>
      <c r="J41" s="38"/>
      <c r="K41" s="9">
        <f>November!K41+J41</f>
        <v>6</v>
      </c>
      <c r="L41" s="19"/>
      <c r="M41" s="9">
        <f>November!M41+L41</f>
        <v>0</v>
      </c>
      <c r="N41" s="31"/>
      <c r="O41" s="9">
        <f>November!O41+N41</f>
        <v>11</v>
      </c>
      <c r="P41" s="20"/>
    </row>
    <row r="42" spans="1:16" ht="18" customHeight="1">
      <c r="A42" s="9" t="s">
        <v>46</v>
      </c>
      <c r="B42" s="42"/>
      <c r="C42" s="9">
        <f>November!C42+B42</f>
        <v>1</v>
      </c>
      <c r="D42" s="36"/>
      <c r="E42" s="9">
        <f>November!E42+D42</f>
        <v>20</v>
      </c>
      <c r="F42" s="16"/>
      <c r="G42" s="9">
        <f>November!G42+F42</f>
        <v>22</v>
      </c>
      <c r="H42" s="17"/>
      <c r="I42" s="9">
        <f>November!I42+H42</f>
        <v>0</v>
      </c>
      <c r="J42" s="38"/>
      <c r="K42" s="9">
        <f>November!K42+J42</f>
        <v>0</v>
      </c>
      <c r="L42" s="19"/>
      <c r="M42" s="9">
        <f>November!M42+L42</f>
        <v>0</v>
      </c>
      <c r="N42" s="31"/>
      <c r="O42" s="9">
        <f>November!O42+N42</f>
        <v>7</v>
      </c>
      <c r="P42" s="20"/>
    </row>
    <row r="43" spans="1:16" ht="18" customHeight="1">
      <c r="A43" s="9" t="s">
        <v>47</v>
      </c>
      <c r="B43" s="42"/>
      <c r="C43" s="9">
        <f>November!C43+B43</f>
        <v>0</v>
      </c>
      <c r="D43" s="36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38"/>
      <c r="K43" s="9">
        <f>November!K43+J43</f>
        <v>0</v>
      </c>
      <c r="L43" s="19"/>
      <c r="M43" s="9">
        <f>November!M43+L43</f>
        <v>0</v>
      </c>
      <c r="N43" s="31"/>
      <c r="O43" s="9">
        <f>November!O43+N43</f>
        <v>0</v>
      </c>
      <c r="P43" s="20"/>
    </row>
    <row r="44" spans="1:16" ht="18" customHeight="1">
      <c r="A44" s="9" t="s">
        <v>48</v>
      </c>
      <c r="B44" s="42"/>
      <c r="C44" s="9">
        <f>November!C44+B44</f>
        <v>2</v>
      </c>
      <c r="D44" s="36"/>
      <c r="E44" s="9">
        <f>November!E44+D44</f>
        <v>17</v>
      </c>
      <c r="F44" s="16"/>
      <c r="G44" s="9">
        <f>November!G44+F44</f>
        <v>0</v>
      </c>
      <c r="H44" s="17"/>
      <c r="I44" s="9">
        <f>November!I44+H44</f>
        <v>0</v>
      </c>
      <c r="J44" s="38">
        <v>62</v>
      </c>
      <c r="K44" s="9">
        <f>November!K44+J44</f>
        <v>63</v>
      </c>
      <c r="L44" s="19"/>
      <c r="M44" s="9">
        <f>November!M44+L44</f>
        <v>0</v>
      </c>
      <c r="N44" s="31"/>
      <c r="O44" s="9">
        <f>November!O44+N44</f>
        <v>0</v>
      </c>
      <c r="P44" s="20"/>
    </row>
    <row r="45" spans="1:16" ht="18" customHeight="1">
      <c r="A45" s="9" t="s">
        <v>49</v>
      </c>
      <c r="B45" s="42">
        <v>2</v>
      </c>
      <c r="C45" s="9">
        <f>November!C45+B45</f>
        <v>2</v>
      </c>
      <c r="D45" s="36">
        <v>7</v>
      </c>
      <c r="E45" s="9">
        <f>November!E45+D45</f>
        <v>423</v>
      </c>
      <c r="F45" s="16">
        <v>1777</v>
      </c>
      <c r="G45" s="9">
        <f>November!G45+F45</f>
        <v>13527</v>
      </c>
      <c r="H45" s="17"/>
      <c r="I45" s="9">
        <f>November!I45+H45</f>
        <v>60</v>
      </c>
      <c r="J45" s="38"/>
      <c r="K45" s="9">
        <f>November!K45+J45</f>
        <v>1010</v>
      </c>
      <c r="L45" s="19"/>
      <c r="M45" s="9">
        <f>November!M45+L45</f>
        <v>0</v>
      </c>
      <c r="N45" s="31"/>
      <c r="O45" s="9">
        <f>November!O45+N45</f>
        <v>0</v>
      </c>
      <c r="P45" s="20" t="s">
        <v>103</v>
      </c>
    </row>
    <row r="46" spans="1:16" ht="18" customHeight="1">
      <c r="A46" s="9" t="s">
        <v>50</v>
      </c>
      <c r="B46" s="14"/>
      <c r="C46" s="9">
        <f>November!C46+B46</f>
        <v>0</v>
      </c>
      <c r="D46" s="36"/>
      <c r="E46" s="9">
        <f>November!E46+D46</f>
        <v>16</v>
      </c>
      <c r="F46" s="16"/>
      <c r="G46" s="9">
        <f>November!G46+F46</f>
        <v>0</v>
      </c>
      <c r="H46" s="17"/>
      <c r="I46" s="9">
        <f>November!I46+H46</f>
        <v>0</v>
      </c>
      <c r="J46" s="38"/>
      <c r="K46" s="9">
        <f>November!K46+J46</f>
        <v>3</v>
      </c>
      <c r="L46" s="19"/>
      <c r="M46" s="9">
        <f>November!M46+L46</f>
        <v>0</v>
      </c>
      <c r="N46" s="31"/>
      <c r="O46" s="9">
        <f>November!O46+N46</f>
        <v>6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36">
        <v>7</v>
      </c>
      <c r="E47" s="9">
        <f>November!E47+D47</f>
        <v>349</v>
      </c>
      <c r="F47" s="16"/>
      <c r="G47" s="9">
        <f>November!G47+F47</f>
        <v>1358</v>
      </c>
      <c r="H47" s="17"/>
      <c r="I47" s="9">
        <f>November!I47+H47</f>
        <v>0</v>
      </c>
      <c r="J47" s="38"/>
      <c r="K47" s="9">
        <f>November!K47+J47</f>
        <v>1</v>
      </c>
      <c r="L47" s="19"/>
      <c r="M47" s="9">
        <f>November!M47+L47</f>
        <v>0</v>
      </c>
      <c r="N47" s="31"/>
      <c r="O47" s="9">
        <f>November!O47+N47</f>
        <v>24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36">
        <v>2</v>
      </c>
      <c r="E48" s="9">
        <f>November!E48+D48</f>
        <v>53</v>
      </c>
      <c r="F48" s="16"/>
      <c r="G48" s="9">
        <f>November!G48+F48</f>
        <v>1</v>
      </c>
      <c r="H48" s="17"/>
      <c r="I48" s="9">
        <f>November!I48+H48</f>
        <v>0</v>
      </c>
      <c r="J48" s="38"/>
      <c r="K48" s="9">
        <f>November!K48+J48</f>
        <v>0</v>
      </c>
      <c r="L48" s="19"/>
      <c r="M48" s="9">
        <f>November!M48+L48</f>
        <v>0</v>
      </c>
      <c r="N48" s="31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36"/>
      <c r="E49" s="9">
        <f>November!E49+D49</f>
        <v>3</v>
      </c>
      <c r="F49" s="16"/>
      <c r="G49" s="9">
        <f>November!G49+F49</f>
        <v>0</v>
      </c>
      <c r="H49" s="17"/>
      <c r="I49" s="9">
        <f>November!I49+H49</f>
        <v>0</v>
      </c>
      <c r="J49" s="38"/>
      <c r="K49" s="9">
        <f>November!K49+J49</f>
        <v>0</v>
      </c>
      <c r="L49" s="19"/>
      <c r="M49" s="9">
        <f>November!M49+L49</f>
        <v>0</v>
      </c>
      <c r="N49" s="31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36"/>
      <c r="E50" s="9">
        <f>November!E50+D50</f>
        <v>4</v>
      </c>
      <c r="F50" s="16">
        <v>1</v>
      </c>
      <c r="G50" s="9">
        <f>November!G50+F50</f>
        <v>1</v>
      </c>
      <c r="H50" s="17"/>
      <c r="I50" s="9">
        <f>November!I50+H50</f>
        <v>0</v>
      </c>
      <c r="J50" s="38"/>
      <c r="K50" s="9">
        <f>November!K50+J50</f>
        <v>0</v>
      </c>
      <c r="L50" s="19"/>
      <c r="M50" s="9">
        <f>November!M50+L50</f>
        <v>0</v>
      </c>
      <c r="N50" s="31"/>
      <c r="O50" s="9">
        <f>November!O50+N50</f>
        <v>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36">
        <v>2</v>
      </c>
      <c r="E51" s="9">
        <f>November!E51+D51</f>
        <v>11</v>
      </c>
      <c r="F51" s="16"/>
      <c r="G51" s="9">
        <f>November!G51+F51</f>
        <v>0</v>
      </c>
      <c r="H51" s="17"/>
      <c r="I51" s="9">
        <f>November!I51+H51</f>
        <v>0</v>
      </c>
      <c r="J51" s="38"/>
      <c r="K51" s="9">
        <f>November!K51+J51</f>
        <v>0</v>
      </c>
      <c r="L51" s="19"/>
      <c r="M51" s="9">
        <f>November!M51+L51</f>
        <v>0</v>
      </c>
      <c r="N51" s="31"/>
      <c r="O51" s="9">
        <f>November!O51+N51</f>
        <v>0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36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38"/>
      <c r="K52" s="9">
        <f>November!K52+J52</f>
        <v>0</v>
      </c>
      <c r="L52" s="19"/>
      <c r="M52" s="9">
        <f>November!M52+L52</f>
        <v>0</v>
      </c>
      <c r="N52" s="31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0</v>
      </c>
      <c r="D53" s="36">
        <v>6</v>
      </c>
      <c r="E53" s="9">
        <f>November!E53+D53</f>
        <v>1118</v>
      </c>
      <c r="F53" s="16"/>
      <c r="G53" s="9">
        <f>November!G53+F53</f>
        <v>256</v>
      </c>
      <c r="H53" s="17"/>
      <c r="I53" s="9">
        <f>November!I53+H53</f>
        <v>0</v>
      </c>
      <c r="J53" s="38">
        <v>70</v>
      </c>
      <c r="K53" s="9">
        <f>November!K53+J53</f>
        <v>774</v>
      </c>
      <c r="L53" s="19"/>
      <c r="M53" s="9">
        <f>November!M53+L53</f>
        <v>0</v>
      </c>
      <c r="N53" s="31">
        <v>2</v>
      </c>
      <c r="O53" s="9">
        <f>November!O53+N53</f>
        <v>113</v>
      </c>
      <c r="P53" s="20" t="s">
        <v>99</v>
      </c>
    </row>
    <row r="54" spans="1:16" ht="18" customHeight="1" thickBot="1">
      <c r="A54" s="10" t="s">
        <v>58</v>
      </c>
      <c r="B54" s="14"/>
      <c r="C54" s="9">
        <f>November!C54+B54</f>
        <v>0</v>
      </c>
      <c r="D54" s="36">
        <v>1</v>
      </c>
      <c r="E54" s="9">
        <f>November!E54+D54</f>
        <v>63</v>
      </c>
      <c r="F54" s="16"/>
      <c r="G54" s="9">
        <f>November!G54+F54</f>
        <v>1258</v>
      </c>
      <c r="H54" s="17"/>
      <c r="I54" s="9">
        <f>November!I54+H54</f>
        <v>0</v>
      </c>
      <c r="J54" s="18"/>
      <c r="K54" s="9">
        <f>November!K54+J54</f>
        <v>3</v>
      </c>
      <c r="L54" s="19"/>
      <c r="M54" s="9">
        <f>November!M54+L54</f>
        <v>0</v>
      </c>
      <c r="N54" s="31"/>
      <c r="O54" s="9">
        <f>November!O54+N54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9</v>
      </c>
      <c r="C55" s="11"/>
      <c r="D55" s="11">
        <f>SUM(D5:D54)</f>
        <v>121</v>
      </c>
      <c r="E55" s="11"/>
      <c r="F55" s="11">
        <f>SUM(F5:F54)</f>
        <v>2954</v>
      </c>
      <c r="G55" s="11"/>
      <c r="H55" s="11">
        <f>SUM(H5:H54)</f>
        <v>0</v>
      </c>
      <c r="I55" s="11"/>
      <c r="J55" s="11">
        <f>SUM(J5:J54)</f>
        <v>425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164</v>
      </c>
      <c r="D57" s="11"/>
      <c r="E57" s="11">
        <f>November!E57+D55</f>
        <v>8126</v>
      </c>
      <c r="F57" s="11"/>
      <c r="G57" s="11">
        <f>November!G57+F55</f>
        <v>35661</v>
      </c>
      <c r="H57" s="11"/>
      <c r="I57" s="11">
        <f>November!I57+H55</f>
        <v>60</v>
      </c>
      <c r="J57" s="11"/>
      <c r="K57" s="11">
        <f>November!K57+J55</f>
        <v>6009</v>
      </c>
      <c r="L57" s="11"/>
      <c r="M57" s="11">
        <f>November!M57+L55</f>
        <v>0</v>
      </c>
      <c r="N57" s="11"/>
      <c r="O57" s="11">
        <f>November!O57+N55</f>
        <v>492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spans="1:4" ht="18" customHeight="1">
      <c r="A64" s="47" t="s">
        <v>110</v>
      </c>
      <c r="B64" s="47" t="s">
        <v>111</v>
      </c>
      <c r="C64" s="47">
        <v>1</v>
      </c>
      <c r="D64" s="47">
        <v>1</v>
      </c>
    </row>
    <row r="65" spans="1:4" ht="18" customHeight="1">
      <c r="A65" s="47"/>
      <c r="B65" s="47" t="s">
        <v>112</v>
      </c>
      <c r="C65" s="47">
        <v>1</v>
      </c>
      <c r="D65" s="47">
        <v>2</v>
      </c>
    </row>
    <row r="66" spans="1:4" ht="18" customHeight="1">
      <c r="A66" s="46"/>
      <c r="B66" s="47" t="s">
        <v>113</v>
      </c>
      <c r="C66" s="47">
        <v>1</v>
      </c>
      <c r="D66" s="47">
        <v>3</v>
      </c>
    </row>
    <row r="67" spans="1:4" ht="18" customHeight="1">
      <c r="A67" s="47"/>
      <c r="B67" s="47" t="s">
        <v>114</v>
      </c>
      <c r="C67" s="47">
        <v>1</v>
      </c>
      <c r="D67" s="47">
        <v>3</v>
      </c>
    </row>
    <row r="68" spans="1:4" ht="18" customHeight="1">
      <c r="A68" s="47"/>
      <c r="B68" s="45" t="s">
        <v>115</v>
      </c>
      <c r="C68" s="45">
        <v>2</v>
      </c>
      <c r="D68" s="45">
        <v>3</v>
      </c>
    </row>
    <row r="69" spans="1:4" ht="18" customHeight="1">
      <c r="A69" s="44"/>
      <c r="B69" s="45" t="s">
        <v>116</v>
      </c>
      <c r="C69" s="45">
        <v>1</v>
      </c>
      <c r="D69" s="45">
        <v>2</v>
      </c>
    </row>
    <row r="70" spans="1:4" ht="18" customHeight="1">
      <c r="A70" s="44"/>
      <c r="B70" s="45" t="s">
        <v>117</v>
      </c>
      <c r="C70" s="45">
        <v>1</v>
      </c>
      <c r="D70" s="45">
        <v>1</v>
      </c>
    </row>
    <row r="71" spans="1:4" ht="18" customHeight="1">
      <c r="A71" s="44"/>
      <c r="B71" s="45" t="s">
        <v>118</v>
      </c>
      <c r="C71" s="45">
        <v>1</v>
      </c>
      <c r="D71" s="45">
        <v>2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cols>
    <col min="1" max="16384" width="9.0039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L48" sqref="L4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2.5">
      <c r="A1" s="1" t="s">
        <v>79</v>
      </c>
      <c r="H1" s="2" t="s">
        <v>65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1"/>
      <c r="J3" s="52" t="s">
        <v>4</v>
      </c>
      <c r="K3" s="53"/>
      <c r="L3" s="50" t="s">
        <v>63</v>
      </c>
      <c r="M3" s="54"/>
      <c r="N3" s="56" t="s">
        <v>76</v>
      </c>
      <c r="O3" s="57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>
        <v>1</v>
      </c>
      <c r="E5" s="9">
        <f>January!E5+D5</f>
        <v>4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31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31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v>2</v>
      </c>
      <c r="E7" s="9">
        <f>January!E7+D7</f>
        <v>2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31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31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v>1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31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/>
      <c r="E10" s="9">
        <f>January!E10+D10</f>
        <v>6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31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65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31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31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31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v>6</v>
      </c>
      <c r="E14" s="9">
        <f>January!E14+D14</f>
        <v>8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31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31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31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v>1</v>
      </c>
      <c r="E17" s="9">
        <f>January!E17+D17</f>
        <v>2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31"/>
      <c r="O17" s="24">
        <f>January!O17+N17</f>
        <v>0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v>12</v>
      </c>
      <c r="E18" s="9">
        <f>January!E18+D18</f>
        <v>14</v>
      </c>
      <c r="F18" s="16"/>
      <c r="G18" s="9">
        <f>January!G18+F18</f>
        <v>15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31"/>
      <c r="O18" s="24">
        <f>January!O18+N18</f>
        <v>0</v>
      </c>
      <c r="P18" s="20"/>
    </row>
    <row r="19" spans="1:16" ht="18" customHeight="1">
      <c r="A19" s="9" t="s">
        <v>23</v>
      </c>
      <c r="B19" s="14">
        <v>1</v>
      </c>
      <c r="C19" s="9">
        <f>January!C19+B19</f>
        <v>3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31"/>
      <c r="O19" s="24">
        <f>January!O19+N19</f>
        <v>0</v>
      </c>
      <c r="P19" s="20" t="s">
        <v>82</v>
      </c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31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v>1</v>
      </c>
      <c r="E21" s="9">
        <f>January!E21+D21</f>
        <v>6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31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>
        <v>1</v>
      </c>
      <c r="E22" s="9">
        <f>January!E22+D22</f>
        <v>1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31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31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31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31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v>10</v>
      </c>
      <c r="E26" s="9">
        <f>January!E26+D26</f>
        <v>12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31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27</v>
      </c>
      <c r="D27" s="15">
        <v>49</v>
      </c>
      <c r="E27" s="9">
        <f>January!E27+D27</f>
        <v>51</v>
      </c>
      <c r="F27" s="16"/>
      <c r="G27" s="9">
        <f>January!G27+F27</f>
        <v>32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31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31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0</v>
      </c>
      <c r="D29" s="15">
        <v>4</v>
      </c>
      <c r="E29" s="9">
        <f>January!E29+D29</f>
        <v>17</v>
      </c>
      <c r="F29" s="16"/>
      <c r="G29" s="9">
        <f>January!G29+F29</f>
        <v>1</v>
      </c>
      <c r="H29" s="17"/>
      <c r="I29" s="9">
        <f>January!I29+H29</f>
        <v>0</v>
      </c>
      <c r="J29" s="18"/>
      <c r="K29" s="9">
        <f>January!K29+J29</f>
        <v>38</v>
      </c>
      <c r="L29" s="19"/>
      <c r="M29" s="9">
        <f>January!M29+L29</f>
        <v>0</v>
      </c>
      <c r="N29" s="31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v>12</v>
      </c>
      <c r="E30" s="9">
        <f>January!E30+D30</f>
        <v>13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31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v>9</v>
      </c>
      <c r="E31" s="9">
        <f>January!E31+D31</f>
        <v>13</v>
      </c>
      <c r="F31" s="16"/>
      <c r="G31" s="9">
        <f>January!G31+F31</f>
        <v>240</v>
      </c>
      <c r="H31" s="17"/>
      <c r="I31" s="9">
        <f>January!I31+H31</f>
        <v>0</v>
      </c>
      <c r="J31" s="18"/>
      <c r="K31" s="9">
        <f>January!K31+J31</f>
        <v>6</v>
      </c>
      <c r="L31" s="19"/>
      <c r="M31" s="9">
        <f>January!M31+L31</f>
        <v>0</v>
      </c>
      <c r="N31" s="31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31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31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v>2</v>
      </c>
      <c r="E34" s="9">
        <f>January!E34+D34</f>
        <v>2</v>
      </c>
      <c r="F34" s="16"/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31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31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31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31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31"/>
      <c r="O38" s="24">
        <f>January!O38+N38</f>
        <v>0</v>
      </c>
      <c r="P38" s="20"/>
    </row>
    <row r="39" spans="1:16" ht="18" customHeight="1">
      <c r="A39" s="9" t="s">
        <v>43</v>
      </c>
      <c r="B39" s="14">
        <v>3</v>
      </c>
      <c r="C39" s="9">
        <f>January!C39+B39</f>
        <v>3</v>
      </c>
      <c r="D39" s="15"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31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0</v>
      </c>
      <c r="D40" s="15">
        <v>3</v>
      </c>
      <c r="E40" s="9">
        <f>January!E40+D40</f>
        <v>14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31"/>
      <c r="O40" s="24">
        <f>January!O40+N40</f>
        <v>0</v>
      </c>
      <c r="P40" s="20"/>
    </row>
    <row r="41" spans="1:16" ht="18" customHeight="1">
      <c r="A41" s="9" t="s">
        <v>45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31"/>
      <c r="O41" s="24">
        <f>January!O41+N41</f>
        <v>0</v>
      </c>
      <c r="P41" s="20" t="s">
        <v>82</v>
      </c>
    </row>
    <row r="42" spans="1:16" ht="18" customHeight="1">
      <c r="A42" s="9" t="s">
        <v>46</v>
      </c>
      <c r="B42" s="14">
        <v>1</v>
      </c>
      <c r="C42" s="9">
        <f>January!C42+B42</f>
        <v>1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31"/>
      <c r="O42" s="24">
        <f>January!O42+N42</f>
        <v>0</v>
      </c>
      <c r="P42" s="20" t="s">
        <v>82</v>
      </c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31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31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v>3</v>
      </c>
      <c r="E45" s="9">
        <f>January!E45+D45</f>
        <v>3</v>
      </c>
      <c r="F45" s="16"/>
      <c r="G45" s="9">
        <f>January!G45+F45</f>
        <v>644</v>
      </c>
      <c r="H45" s="17"/>
      <c r="I45" s="9">
        <f>January!I45+H45</f>
        <v>0</v>
      </c>
      <c r="J45" s="18"/>
      <c r="K45" s="9">
        <f>January!K45+J45</f>
        <v>10</v>
      </c>
      <c r="L45" s="19"/>
      <c r="M45" s="9">
        <f>January!M45+L45</f>
        <v>0</v>
      </c>
      <c r="N45" s="31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31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v>22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31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v>2</v>
      </c>
      <c r="E48" s="9">
        <f>January!E48+D48</f>
        <v>2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31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31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/>
      <c r="E50" s="9">
        <f>January!E50+D50</f>
        <v>2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31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v>1</v>
      </c>
      <c r="E51" s="9">
        <f>January!E51+D51</f>
        <v>7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31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31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v>11</v>
      </c>
      <c r="E53" s="9">
        <f>January!E53+D53</f>
        <v>27</v>
      </c>
      <c r="F53" s="16"/>
      <c r="G53" s="9">
        <f>January!G53+F53</f>
        <v>0</v>
      </c>
      <c r="H53" s="17"/>
      <c r="I53" s="9">
        <f>January!I53+H53</f>
        <v>0</v>
      </c>
      <c r="J53" s="18"/>
      <c r="K53" s="9">
        <f>January!K53+J53</f>
        <v>166</v>
      </c>
      <c r="L53" s="19"/>
      <c r="M53" s="9">
        <f>January!M53+L53</f>
        <v>0</v>
      </c>
      <c r="N53" s="31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v>1</v>
      </c>
      <c r="E54" s="9">
        <f>January!E54+D54</f>
        <v>7</v>
      </c>
      <c r="F54" s="16"/>
      <c r="G54" s="9">
        <f>January!G54+F54</f>
        <v>239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31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5</v>
      </c>
      <c r="C55" s="11"/>
      <c r="D55" s="11">
        <f>SUM(D5:D54)</f>
        <v>157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245</v>
      </c>
      <c r="F57" s="11"/>
      <c r="G57" s="11">
        <f>January!G57+F55</f>
        <v>1237</v>
      </c>
      <c r="H57" s="11"/>
      <c r="I57" s="11">
        <f>January!I57+H55</f>
        <v>0</v>
      </c>
      <c r="J57" s="11"/>
      <c r="K57" s="11">
        <f>January!K57+J55</f>
        <v>220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0" sqref="A3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2.5">
      <c r="A1" s="1" t="s">
        <v>79</v>
      </c>
      <c r="H1" s="2" t="s">
        <v>66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8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2" customHeight="1">
      <c r="A5" s="9" t="s">
        <v>9</v>
      </c>
      <c r="B5" s="14"/>
      <c r="C5" s="9">
        <f>February!C5+B5</f>
        <v>0</v>
      </c>
      <c r="D5" s="15"/>
      <c r="E5" s="9">
        <f>February!E5+D5</f>
        <v>4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1"/>
      <c r="O5" s="9">
        <f>February!O5+N5</f>
        <v>0</v>
      </c>
      <c r="P5" s="20"/>
    </row>
    <row r="6" spans="1:16" ht="12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1"/>
      <c r="O6" s="9">
        <f>February!O6+N6</f>
        <v>0</v>
      </c>
      <c r="P6" s="20"/>
    </row>
    <row r="7" spans="1:16" ht="12" customHeight="1">
      <c r="A7" s="9" t="s">
        <v>11</v>
      </c>
      <c r="B7" s="14"/>
      <c r="C7" s="9">
        <f>February!C7+B7</f>
        <v>0</v>
      </c>
      <c r="D7" s="15">
        <v>23</v>
      </c>
      <c r="E7" s="9">
        <f>February!E7+D7</f>
        <v>25</v>
      </c>
      <c r="F7" s="16"/>
      <c r="G7" s="9">
        <f>February!G7+F7</f>
        <v>0</v>
      </c>
      <c r="H7" s="17"/>
      <c r="I7" s="9">
        <f>February!I7+H7</f>
        <v>0</v>
      </c>
      <c r="J7" s="18">
        <v>1</v>
      </c>
      <c r="K7" s="9">
        <f>February!K7+J7</f>
        <v>1</v>
      </c>
      <c r="L7" s="19"/>
      <c r="M7" s="9">
        <f>February!M7+L7</f>
        <v>0</v>
      </c>
      <c r="N7" s="31"/>
      <c r="O7" s="9">
        <f>February!O7+N7</f>
        <v>0</v>
      </c>
      <c r="P7" s="20"/>
    </row>
    <row r="8" spans="1:16" ht="12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1"/>
      <c r="O8" s="9">
        <f>February!O8+N8</f>
        <v>0</v>
      </c>
      <c r="P8" s="20"/>
    </row>
    <row r="9" spans="1:16" ht="12" customHeight="1">
      <c r="A9" s="9" t="s">
        <v>13</v>
      </c>
      <c r="B9" s="14"/>
      <c r="C9" s="9">
        <f>February!C9+B9</f>
        <v>0</v>
      </c>
      <c r="D9" s="15">
        <v>1</v>
      </c>
      <c r="E9" s="9">
        <f>February!E9+D9</f>
        <v>4</v>
      </c>
      <c r="F9" s="16">
        <v>2500</v>
      </c>
      <c r="G9" s="9">
        <f>February!G9+F9</f>
        <v>2500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1"/>
      <c r="O9" s="9">
        <f>February!O9+N9</f>
        <v>0</v>
      </c>
      <c r="P9" s="20"/>
    </row>
    <row r="10" spans="1:16" ht="12" customHeight="1">
      <c r="A10" s="9" t="s">
        <v>14</v>
      </c>
      <c r="B10" s="14"/>
      <c r="C10" s="9">
        <f>February!C10+B10</f>
        <v>0</v>
      </c>
      <c r="D10" s="15">
        <v>5</v>
      </c>
      <c r="E10" s="9">
        <f>February!E10+D10</f>
        <v>11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1"/>
      <c r="O10" s="9">
        <f>February!O10+N10</f>
        <v>0</v>
      </c>
      <c r="P10" s="20"/>
    </row>
    <row r="11" spans="1:16" ht="12" customHeight="1">
      <c r="A11" s="9" t="s">
        <v>15</v>
      </c>
      <c r="B11" s="14"/>
      <c r="C11" s="9">
        <f>February!C11+B11</f>
        <v>0</v>
      </c>
      <c r="D11" s="15">
        <v>2</v>
      </c>
      <c r="E11" s="9">
        <f>February!E11+D11</f>
        <v>2</v>
      </c>
      <c r="F11" s="16"/>
      <c r="G11" s="9">
        <f>February!G11+F11</f>
        <v>65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31"/>
      <c r="O11" s="9">
        <f>February!O11+N11</f>
        <v>0</v>
      </c>
      <c r="P11" s="20"/>
    </row>
    <row r="12" spans="1:16" ht="12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1"/>
      <c r="O12" s="9">
        <f>February!O12+N12</f>
        <v>0</v>
      </c>
      <c r="P12" s="20"/>
    </row>
    <row r="13" spans="1:16" ht="12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1"/>
      <c r="O13" s="9">
        <f>February!O13+N13</f>
        <v>0</v>
      </c>
      <c r="P13" s="20"/>
    </row>
    <row r="14" spans="1:16" ht="12" customHeight="1">
      <c r="A14" s="9" t="s">
        <v>18</v>
      </c>
      <c r="B14" s="14"/>
      <c r="C14" s="9">
        <f>February!C14+B14</f>
        <v>0</v>
      </c>
      <c r="D14" s="15">
        <v>7</v>
      </c>
      <c r="E14" s="9">
        <f>February!E14+D14</f>
        <v>15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1"/>
      <c r="O14" s="9">
        <f>February!O14+N14</f>
        <v>0</v>
      </c>
      <c r="P14" s="20"/>
    </row>
    <row r="15" spans="1:16" ht="12" customHeight="1">
      <c r="A15" s="9" t="s">
        <v>19</v>
      </c>
      <c r="B15" s="14"/>
      <c r="C15" s="9">
        <f>February!C15+B15</f>
        <v>0</v>
      </c>
      <c r="D15" s="15">
        <v>2</v>
      </c>
      <c r="E15" s="9">
        <f>February!E15+D15</f>
        <v>4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1"/>
      <c r="O15" s="9">
        <f>February!O15+N15</f>
        <v>0</v>
      </c>
      <c r="P15" s="20"/>
    </row>
    <row r="16" spans="1:16" ht="12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1"/>
      <c r="O16" s="9">
        <f>February!O16+N16</f>
        <v>0</v>
      </c>
      <c r="P16" s="20"/>
    </row>
    <row r="17" spans="1:16" ht="12" customHeight="1">
      <c r="A17" s="9" t="s">
        <v>21</v>
      </c>
      <c r="B17" s="14"/>
      <c r="C17" s="9">
        <f>February!C17+B17</f>
        <v>0</v>
      </c>
      <c r="D17" s="15">
        <v>1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1"/>
      <c r="O17" s="9">
        <f>February!O17+N17</f>
        <v>0</v>
      </c>
      <c r="P17" s="20"/>
    </row>
    <row r="18" spans="1:16" ht="12" customHeight="1">
      <c r="A18" s="9" t="s">
        <v>22</v>
      </c>
      <c r="B18" s="14"/>
      <c r="C18" s="9">
        <f>February!C18+B18</f>
        <v>0</v>
      </c>
      <c r="D18" s="15">
        <v>3</v>
      </c>
      <c r="E18" s="9">
        <f>February!E18+D18</f>
        <v>17</v>
      </c>
      <c r="F18" s="16">
        <v>32</v>
      </c>
      <c r="G18" s="9">
        <f>February!G18+F18</f>
        <v>47</v>
      </c>
      <c r="H18" s="17"/>
      <c r="I18" s="9">
        <f>February!I18+H18</f>
        <v>0</v>
      </c>
      <c r="J18" s="18">
        <v>9</v>
      </c>
      <c r="K18" s="9">
        <f>February!K18+J18</f>
        <v>9</v>
      </c>
      <c r="L18" s="19"/>
      <c r="M18" s="9">
        <f>February!M18+L18</f>
        <v>0</v>
      </c>
      <c r="N18" s="31"/>
      <c r="O18" s="9">
        <f>February!O18+N18</f>
        <v>0</v>
      </c>
      <c r="P18" s="20"/>
    </row>
    <row r="19" spans="1:16" ht="12" customHeight="1">
      <c r="A19" s="9" t="s">
        <v>23</v>
      </c>
      <c r="B19" s="14">
        <v>1</v>
      </c>
      <c r="C19" s="9">
        <f>February!C19+B19</f>
        <v>4</v>
      </c>
      <c r="D19" s="15"/>
      <c r="E19" s="9">
        <f>February!E19+D19</f>
        <v>0</v>
      </c>
      <c r="F19" s="16">
        <v>13</v>
      </c>
      <c r="G19" s="9">
        <f>February!G19+F19</f>
        <v>13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31"/>
      <c r="O19" s="9">
        <f>February!O19+N19</f>
        <v>0</v>
      </c>
      <c r="P19" s="20"/>
    </row>
    <row r="20" spans="1:16" ht="12" customHeight="1">
      <c r="A20" s="9" t="s">
        <v>24</v>
      </c>
      <c r="B20" s="14"/>
      <c r="C20" s="9">
        <f>February!C20+B20</f>
        <v>0</v>
      </c>
      <c r="D20" s="15">
        <v>2</v>
      </c>
      <c r="E20" s="9">
        <f>February!E20+D20</f>
        <v>2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1"/>
      <c r="O20" s="9">
        <f>February!O20+N20</f>
        <v>0</v>
      </c>
      <c r="P20" s="20"/>
    </row>
    <row r="21" spans="1:16" ht="12" customHeight="1">
      <c r="A21" s="9" t="s">
        <v>25</v>
      </c>
      <c r="B21" s="14"/>
      <c r="C21" s="9">
        <f>February!C21+B21</f>
        <v>0</v>
      </c>
      <c r="D21" s="15">
        <v>10</v>
      </c>
      <c r="E21" s="9">
        <f>February!E21+D21</f>
        <v>16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1"/>
      <c r="O21" s="9">
        <f>February!O21+N21</f>
        <v>0</v>
      </c>
      <c r="P21" s="20"/>
    </row>
    <row r="22" spans="1:16" ht="12" customHeight="1">
      <c r="A22" s="9" t="s">
        <v>26</v>
      </c>
      <c r="B22" s="14"/>
      <c r="C22" s="9">
        <f>February!C22+B22</f>
        <v>0</v>
      </c>
      <c r="D22" s="15">
        <v>6</v>
      </c>
      <c r="E22" s="9">
        <f>February!E22+D22</f>
        <v>7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1"/>
      <c r="O22" s="9">
        <f>February!O22+N22</f>
        <v>0</v>
      </c>
      <c r="P22" s="20"/>
    </row>
    <row r="23" spans="1:16" ht="12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1"/>
      <c r="O23" s="9">
        <f>February!O23+N23</f>
        <v>0</v>
      </c>
      <c r="P23" s="20"/>
    </row>
    <row r="24" spans="1:16" ht="12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1"/>
      <c r="O24" s="9">
        <f>February!O24+N24</f>
        <v>0</v>
      </c>
      <c r="P24" s="20"/>
    </row>
    <row r="25" spans="1:16" ht="12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1"/>
      <c r="O25" s="9">
        <f>February!O25+N25</f>
        <v>0</v>
      </c>
      <c r="P25" s="20"/>
    </row>
    <row r="26" spans="1:16" ht="12" customHeight="1">
      <c r="A26" s="9" t="s">
        <v>30</v>
      </c>
      <c r="B26" s="14"/>
      <c r="C26" s="9">
        <f>February!C26+B26</f>
        <v>0</v>
      </c>
      <c r="D26" s="15">
        <v>5</v>
      </c>
      <c r="E26" s="9">
        <f>February!E26+D26</f>
        <v>17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31"/>
      <c r="O26" s="9">
        <f>February!O26+N26</f>
        <v>0</v>
      </c>
      <c r="P26" s="20"/>
    </row>
    <row r="27" spans="1:16" ht="12" customHeight="1">
      <c r="A27" s="9" t="s">
        <v>31</v>
      </c>
      <c r="B27" s="14"/>
      <c r="C27" s="9">
        <f>February!C27+B27</f>
        <v>27</v>
      </c>
      <c r="D27" s="15">
        <v>19</v>
      </c>
      <c r="E27" s="9">
        <f>February!E27+D27</f>
        <v>70</v>
      </c>
      <c r="F27" s="16">
        <v>10</v>
      </c>
      <c r="G27" s="9">
        <f>February!G27+F27</f>
        <v>42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31"/>
      <c r="O27" s="9">
        <f>February!O27+N27</f>
        <v>0</v>
      </c>
      <c r="P27" s="20"/>
    </row>
    <row r="28" spans="1:16" ht="12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1"/>
      <c r="O28" s="9">
        <f>February!O28+N28</f>
        <v>0</v>
      </c>
      <c r="P28" s="20"/>
    </row>
    <row r="29" spans="1:16" ht="12" customHeight="1">
      <c r="A29" s="9" t="s">
        <v>33</v>
      </c>
      <c r="B29" s="14"/>
      <c r="C29" s="9">
        <f>February!C29+B29</f>
        <v>0</v>
      </c>
      <c r="D29" s="15">
        <v>1</v>
      </c>
      <c r="E29" s="9">
        <f>February!E29+D29</f>
        <v>18</v>
      </c>
      <c r="F29" s="16"/>
      <c r="G29" s="9">
        <f>February!G29+F29</f>
        <v>1</v>
      </c>
      <c r="H29" s="17"/>
      <c r="I29" s="9">
        <f>February!I29+H29</f>
        <v>0</v>
      </c>
      <c r="J29" s="18"/>
      <c r="K29" s="9">
        <f>February!K29+J29</f>
        <v>38</v>
      </c>
      <c r="L29" s="19"/>
      <c r="M29" s="9">
        <f>February!M29+L29</f>
        <v>0</v>
      </c>
      <c r="N29" s="31"/>
      <c r="O29" s="9">
        <f>February!O29+N29</f>
        <v>0</v>
      </c>
      <c r="P29" s="20"/>
    </row>
    <row r="30" spans="1:16" ht="12" customHeight="1">
      <c r="A30" s="9" t="s">
        <v>34</v>
      </c>
      <c r="B30" s="14"/>
      <c r="C30" s="9">
        <f>February!C30+B30</f>
        <v>0</v>
      </c>
      <c r="D30" s="15">
        <v>7</v>
      </c>
      <c r="E30" s="9">
        <f>February!E30+D30</f>
        <v>20</v>
      </c>
      <c r="F30" s="16">
        <v>366</v>
      </c>
      <c r="G30" s="9">
        <f>February!G30+F30</f>
        <v>366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1">
        <v>1</v>
      </c>
      <c r="O30" s="9">
        <f>February!O30+N30</f>
        <v>1</v>
      </c>
      <c r="P30" s="20"/>
    </row>
    <row r="31" spans="1:16" ht="12" customHeight="1">
      <c r="A31" s="9" t="s">
        <v>35</v>
      </c>
      <c r="B31" s="14"/>
      <c r="C31" s="9">
        <f>February!C31+B31</f>
        <v>0</v>
      </c>
      <c r="D31" s="15">
        <v>21</v>
      </c>
      <c r="E31" s="9">
        <f>February!E31+D31</f>
        <v>34</v>
      </c>
      <c r="F31" s="16">
        <v>142</v>
      </c>
      <c r="G31" s="9">
        <f>February!G31+F31</f>
        <v>382</v>
      </c>
      <c r="H31" s="17"/>
      <c r="I31" s="9">
        <f>February!I31+H31</f>
        <v>0</v>
      </c>
      <c r="J31" s="18">
        <v>278</v>
      </c>
      <c r="K31" s="9">
        <f>February!K31+J31</f>
        <v>284</v>
      </c>
      <c r="L31" s="19"/>
      <c r="M31" s="9">
        <f>February!M31+L31</f>
        <v>0</v>
      </c>
      <c r="N31" s="31"/>
      <c r="O31" s="9">
        <f>February!O31+N31</f>
        <v>0</v>
      </c>
      <c r="P31" s="20"/>
    </row>
    <row r="32" spans="1:16" ht="12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1"/>
      <c r="O32" s="9">
        <f>February!O32+N32</f>
        <v>0</v>
      </c>
      <c r="P32" s="20"/>
    </row>
    <row r="33" spans="1:16" ht="12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1"/>
      <c r="O33" s="9">
        <f>February!O33+N33</f>
        <v>0</v>
      </c>
      <c r="P33" s="20"/>
    </row>
    <row r="34" spans="1:16" ht="12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2</v>
      </c>
      <c r="F34" s="16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1"/>
      <c r="O34" s="9">
        <f>February!O34+N34</f>
        <v>0</v>
      </c>
      <c r="P34" s="20"/>
    </row>
    <row r="35" spans="1:16" ht="12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1"/>
      <c r="O35" s="9">
        <f>February!O35+N35</f>
        <v>0</v>
      </c>
      <c r="P35" s="20"/>
    </row>
    <row r="36" spans="1:16" ht="12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1"/>
      <c r="O36" s="9">
        <f>February!O36+N36</f>
        <v>0</v>
      </c>
      <c r="P36" s="20"/>
    </row>
    <row r="37" spans="1:16" ht="12" customHeight="1">
      <c r="A37" s="9" t="s">
        <v>41</v>
      </c>
      <c r="B37" s="14"/>
      <c r="C37" s="9">
        <f>February!C37+B37</f>
        <v>0</v>
      </c>
      <c r="D37" s="15">
        <v>4</v>
      </c>
      <c r="E37" s="9">
        <f>February!E37+D37</f>
        <v>4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1"/>
      <c r="O37" s="9">
        <f>February!O37+N37</f>
        <v>0</v>
      </c>
      <c r="P37" s="20"/>
    </row>
    <row r="38" spans="1:16" ht="12" customHeight="1">
      <c r="A38" s="9" t="s">
        <v>42</v>
      </c>
      <c r="B38" s="14"/>
      <c r="C38" s="9">
        <f>February!C38+B38</f>
        <v>0</v>
      </c>
      <c r="D38" s="15">
        <v>2</v>
      </c>
      <c r="E38" s="9">
        <f>February!E38+D38</f>
        <v>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1"/>
      <c r="O38" s="9">
        <f>February!O38+N38</f>
        <v>0</v>
      </c>
      <c r="P38" s="20"/>
    </row>
    <row r="39" spans="1:16" ht="12" customHeight="1">
      <c r="A39" s="9" t="s">
        <v>43</v>
      </c>
      <c r="B39" s="14">
        <v>1</v>
      </c>
      <c r="C39" s="9">
        <f>February!C39+B39</f>
        <v>4</v>
      </c>
      <c r="D39" s="15"/>
      <c r="E39" s="9">
        <f>February!E39+D39</f>
        <v>1</v>
      </c>
      <c r="F39" s="16">
        <v>2</v>
      </c>
      <c r="G39" s="9">
        <f>February!G39+F39</f>
        <v>2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31"/>
      <c r="O39" s="9">
        <f>February!O39+N39</f>
        <v>0</v>
      </c>
      <c r="P39" s="20"/>
    </row>
    <row r="40" spans="1:16" ht="12" customHeight="1">
      <c r="A40" s="9" t="s">
        <v>44</v>
      </c>
      <c r="B40" s="14"/>
      <c r="C40" s="9">
        <f>February!C40+B40</f>
        <v>0</v>
      </c>
      <c r="D40" s="15">
        <v>20</v>
      </c>
      <c r="E40" s="9">
        <f>February!E40+D40</f>
        <v>34</v>
      </c>
      <c r="F40" s="16"/>
      <c r="G40" s="9">
        <f>February!G40+F40</f>
        <v>0</v>
      </c>
      <c r="H40" s="17"/>
      <c r="I40" s="9">
        <f>February!I40+H40</f>
        <v>0</v>
      </c>
      <c r="J40" s="18">
        <v>2</v>
      </c>
      <c r="K40" s="9">
        <f>February!K40+J40</f>
        <v>2</v>
      </c>
      <c r="L40" s="19"/>
      <c r="M40" s="9">
        <f>February!M40+L40</f>
        <v>0</v>
      </c>
      <c r="N40" s="31"/>
      <c r="O40" s="9">
        <f>February!O40+N40</f>
        <v>0</v>
      </c>
      <c r="P40" s="20"/>
    </row>
    <row r="41" spans="1:16" ht="12" customHeight="1">
      <c r="A41" s="9" t="s">
        <v>45</v>
      </c>
      <c r="B41" s="14"/>
      <c r="C41" s="9">
        <f>February!C41+B41</f>
        <v>0</v>
      </c>
      <c r="D41" s="15">
        <v>2</v>
      </c>
      <c r="E41" s="9">
        <f>February!E41+D41</f>
        <v>2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1"/>
      <c r="O41" s="9">
        <f>February!O41+N41</f>
        <v>0</v>
      </c>
      <c r="P41" s="20"/>
    </row>
    <row r="42" spans="1:16" ht="12" customHeight="1">
      <c r="A42" s="9" t="s">
        <v>46</v>
      </c>
      <c r="B42" s="14"/>
      <c r="C42" s="9">
        <f>February!C42+B42</f>
        <v>1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31"/>
      <c r="O42" s="9">
        <f>February!O42+N42</f>
        <v>0</v>
      </c>
      <c r="P42" s="20"/>
    </row>
    <row r="43" spans="1:16" ht="12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1"/>
      <c r="O43" s="9">
        <f>February!O43+N43</f>
        <v>0</v>
      </c>
      <c r="P43" s="20"/>
    </row>
    <row r="44" spans="1:16" ht="12" customHeight="1">
      <c r="A44" s="9" t="s">
        <v>48</v>
      </c>
      <c r="B44" s="14"/>
      <c r="C44" s="9">
        <f>February!C44+B44</f>
        <v>0</v>
      </c>
      <c r="D44" s="15">
        <v>7</v>
      </c>
      <c r="E44" s="9">
        <f>February!E44+D44</f>
        <v>7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1"/>
      <c r="O44" s="9">
        <f>February!O44+N44</f>
        <v>0</v>
      </c>
      <c r="P44" s="20"/>
    </row>
    <row r="45" spans="1:16" ht="12" customHeight="1">
      <c r="A45" s="9" t="s">
        <v>49</v>
      </c>
      <c r="B45" s="14"/>
      <c r="C45" s="9">
        <f>February!C45+B45</f>
        <v>0</v>
      </c>
      <c r="D45" s="15">
        <v>3</v>
      </c>
      <c r="E45" s="9">
        <f>February!E45+D45</f>
        <v>6</v>
      </c>
      <c r="F45" s="16">
        <v>562</v>
      </c>
      <c r="G45" s="9">
        <f>February!G45+F45</f>
        <v>1206</v>
      </c>
      <c r="H45" s="17"/>
      <c r="I45" s="9">
        <f>February!I45+H45</f>
        <v>0</v>
      </c>
      <c r="J45" s="18">
        <v>91</v>
      </c>
      <c r="K45" s="9">
        <f>February!K45+J45</f>
        <v>101</v>
      </c>
      <c r="L45" s="19"/>
      <c r="M45" s="9">
        <f>February!M45+L45</f>
        <v>0</v>
      </c>
      <c r="N45" s="31"/>
      <c r="O45" s="9">
        <f>February!O45+N45</f>
        <v>0</v>
      </c>
      <c r="P45" s="20"/>
    </row>
    <row r="46" spans="1:16" ht="12" customHeight="1">
      <c r="A46" s="9" t="s">
        <v>50</v>
      </c>
      <c r="B46" s="14"/>
      <c r="C46" s="9">
        <f>February!C46+B46</f>
        <v>0</v>
      </c>
      <c r="D46" s="15">
        <v>1</v>
      </c>
      <c r="E46" s="9">
        <f>February!E46+D46</f>
        <v>1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31"/>
      <c r="O46" s="9">
        <f>February!O46+N46</f>
        <v>0</v>
      </c>
      <c r="P46" s="20"/>
    </row>
    <row r="47" spans="1:16" ht="12" customHeight="1">
      <c r="A47" s="9" t="s">
        <v>51</v>
      </c>
      <c r="B47" s="14"/>
      <c r="C47" s="9">
        <f>February!C47+B47</f>
        <v>0</v>
      </c>
      <c r="D47" s="15">
        <v>15</v>
      </c>
      <c r="E47" s="9">
        <f>February!E47+D47</f>
        <v>41</v>
      </c>
      <c r="F47" s="16">
        <v>6</v>
      </c>
      <c r="G47" s="9">
        <f>February!G47+F47</f>
        <v>6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1"/>
      <c r="O47" s="9">
        <f>February!O47+N47</f>
        <v>0</v>
      </c>
      <c r="P47" s="20"/>
    </row>
    <row r="48" spans="1:16" ht="12" customHeight="1">
      <c r="A48" s="9" t="s">
        <v>52</v>
      </c>
      <c r="B48" s="14"/>
      <c r="C48" s="9">
        <f>February!C48+B48</f>
        <v>0</v>
      </c>
      <c r="D48" s="15">
        <v>3</v>
      </c>
      <c r="E48" s="9">
        <f>February!E48+D48</f>
        <v>5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1"/>
      <c r="O48" s="9">
        <f>February!O48+N48</f>
        <v>0</v>
      </c>
      <c r="P48" s="20"/>
    </row>
    <row r="49" spans="1:16" ht="12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1"/>
      <c r="O49" s="9">
        <f>February!O49+N49</f>
        <v>0</v>
      </c>
      <c r="P49" s="20"/>
    </row>
    <row r="50" spans="1:16" ht="12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2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1"/>
      <c r="O50" s="9">
        <f>February!O50+N50</f>
        <v>0</v>
      </c>
      <c r="P50" s="20"/>
    </row>
    <row r="51" spans="1:16" ht="12" customHeight="1">
      <c r="A51" s="9" t="s">
        <v>55</v>
      </c>
      <c r="B51" s="14"/>
      <c r="C51" s="9">
        <f>February!C51+B51</f>
        <v>0</v>
      </c>
      <c r="D51" s="15">
        <v>1</v>
      </c>
      <c r="E51" s="9">
        <f>February!E51+D51</f>
        <v>8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1"/>
      <c r="O51" s="9">
        <f>February!O51+N51</f>
        <v>0</v>
      </c>
      <c r="P51" s="20"/>
    </row>
    <row r="52" spans="1:16" ht="12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1"/>
      <c r="O52" s="9">
        <f>February!O52+N52</f>
        <v>0</v>
      </c>
      <c r="P52" s="20"/>
    </row>
    <row r="53" spans="1:16" ht="12" customHeight="1">
      <c r="A53" s="9" t="s">
        <v>57</v>
      </c>
      <c r="B53" s="14"/>
      <c r="C53" s="9">
        <f>February!C53+B53</f>
        <v>0</v>
      </c>
      <c r="D53" s="15">
        <v>28</v>
      </c>
      <c r="E53" s="9">
        <f>February!E53+D53</f>
        <v>55</v>
      </c>
      <c r="F53" s="16"/>
      <c r="G53" s="9">
        <f>February!G53+F53</f>
        <v>0</v>
      </c>
      <c r="H53" s="17"/>
      <c r="I53" s="9">
        <f>February!I53+H53</f>
        <v>0</v>
      </c>
      <c r="J53" s="18">
        <v>114</v>
      </c>
      <c r="K53" s="9">
        <f>February!K53+J53</f>
        <v>280</v>
      </c>
      <c r="L53" s="19"/>
      <c r="M53" s="9">
        <f>February!M53+L53</f>
        <v>0</v>
      </c>
      <c r="N53" s="31"/>
      <c r="O53" s="9">
        <f>February!O53+N53</f>
        <v>0</v>
      </c>
      <c r="P53" s="20"/>
    </row>
    <row r="54" spans="1:16" ht="12" customHeight="1" thickBot="1">
      <c r="A54" s="10" t="s">
        <v>58</v>
      </c>
      <c r="B54" s="14"/>
      <c r="C54" s="9">
        <f>February!C54+B54</f>
        <v>0</v>
      </c>
      <c r="D54" s="15">
        <v>3</v>
      </c>
      <c r="E54" s="9">
        <f>February!E54+D54</f>
        <v>10</v>
      </c>
      <c r="F54" s="16"/>
      <c r="G54" s="9">
        <f>February!G54+F54</f>
        <v>239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1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204</v>
      </c>
      <c r="E55" s="11"/>
      <c r="F55" s="11">
        <f>SUM(F5:F54)</f>
        <v>3633</v>
      </c>
      <c r="G55" s="11"/>
      <c r="H55" s="11">
        <f>SUM(H5:H54)</f>
        <v>0</v>
      </c>
      <c r="I55" s="11"/>
      <c r="J55" s="11">
        <f>SUM(J5:J54)</f>
        <v>495</v>
      </c>
      <c r="K55" s="11"/>
      <c r="L55" s="11">
        <f>SUM(L5:L54)</f>
        <v>0</v>
      </c>
      <c r="M55" s="11"/>
      <c r="N55" s="11">
        <f>SUM(N5:N54)</f>
        <v>1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36</v>
      </c>
      <c r="D57" s="11"/>
      <c r="E57" s="11">
        <f>February!E57+D55</f>
        <v>449</v>
      </c>
      <c r="F57" s="11"/>
      <c r="G57" s="11">
        <f>February!G57+F55</f>
        <v>4870</v>
      </c>
      <c r="H57" s="11"/>
      <c r="I57" s="11">
        <f>February!I57+H55</f>
        <v>0</v>
      </c>
      <c r="J57" s="11"/>
      <c r="K57" s="11">
        <f>February!K57+J55</f>
        <v>715</v>
      </c>
      <c r="L57" s="11"/>
      <c r="M57" s="11">
        <f>February!M57+L55</f>
        <v>0</v>
      </c>
      <c r="N57" s="11"/>
      <c r="O57" s="11">
        <f>February!O57+N55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:IV1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1.25" customHeight="1">
      <c r="A5" s="9" t="s">
        <v>9</v>
      </c>
      <c r="B5" s="14"/>
      <c r="C5" s="9">
        <f>March!C5+B5</f>
        <v>0</v>
      </c>
      <c r="D5" s="15"/>
      <c r="E5" s="9">
        <f>March!E5+D5</f>
        <v>4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31"/>
      <c r="O5" s="9">
        <f>March!O5+N5</f>
        <v>0</v>
      </c>
      <c r="P5" s="20"/>
    </row>
    <row r="6" spans="1:16" ht="11.25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31"/>
      <c r="O6" s="9">
        <f>March!O6+N6</f>
        <v>0</v>
      </c>
      <c r="P6" s="20"/>
    </row>
    <row r="7" spans="1:16" ht="11.25" customHeight="1">
      <c r="A7" s="9" t="s">
        <v>11</v>
      </c>
      <c r="B7" s="14"/>
      <c r="C7" s="9">
        <f>March!C7+B7</f>
        <v>0</v>
      </c>
      <c r="D7" s="15">
        <f>2+23</f>
        <v>25</v>
      </c>
      <c r="E7" s="9">
        <f>March!E7+D7</f>
        <v>50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1</v>
      </c>
      <c r="L7" s="19"/>
      <c r="M7" s="9">
        <f>March!M7+L7</f>
        <v>0</v>
      </c>
      <c r="N7" s="31"/>
      <c r="O7" s="9">
        <f>March!O7+N7</f>
        <v>0</v>
      </c>
      <c r="P7" s="20"/>
    </row>
    <row r="8" spans="1:16" ht="11.25" customHeight="1">
      <c r="A8" s="9" t="s">
        <v>12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31"/>
      <c r="O8" s="9">
        <f>March!O8+N8</f>
        <v>0</v>
      </c>
      <c r="P8" s="20"/>
    </row>
    <row r="9" spans="1:16" ht="11.25" customHeight="1">
      <c r="A9" s="9" t="s">
        <v>13</v>
      </c>
      <c r="B9" s="14"/>
      <c r="C9" s="9">
        <f>March!C9+B9</f>
        <v>0</v>
      </c>
      <c r="D9" s="15">
        <f>3</f>
        <v>3</v>
      </c>
      <c r="E9" s="9">
        <f>March!E9+D9</f>
        <v>7</v>
      </c>
      <c r="F9" s="16">
        <f>2</f>
        <v>2</v>
      </c>
      <c r="G9" s="9">
        <f>March!G9+F9</f>
        <v>2502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31"/>
      <c r="O9" s="9">
        <f>March!O9+N9</f>
        <v>0</v>
      </c>
      <c r="P9" s="20"/>
    </row>
    <row r="10" spans="1:16" ht="11.25" customHeight="1">
      <c r="A10" s="9" t="s">
        <v>14</v>
      </c>
      <c r="B10" s="14"/>
      <c r="C10" s="9">
        <f>March!C10+B10</f>
        <v>0</v>
      </c>
      <c r="D10" s="15">
        <f>1</f>
        <v>1</v>
      </c>
      <c r="E10" s="9">
        <f>March!E10+D10</f>
        <v>12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31"/>
      <c r="O10" s="9">
        <f>March!O10+N10</f>
        <v>0</v>
      </c>
      <c r="P10" s="20"/>
    </row>
    <row r="11" spans="1:16" ht="11.25" customHeight="1">
      <c r="A11" s="9" t="s">
        <v>15</v>
      </c>
      <c r="B11" s="14"/>
      <c r="C11" s="9">
        <f>March!C11+B11</f>
        <v>0</v>
      </c>
      <c r="D11" s="15">
        <v>4</v>
      </c>
      <c r="E11" s="9">
        <f>March!E11+D11</f>
        <v>6</v>
      </c>
      <c r="F11" s="16"/>
      <c r="G11" s="9">
        <f>March!G11+F11</f>
        <v>65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31"/>
      <c r="O11" s="9">
        <f>March!O11+N11</f>
        <v>0</v>
      </c>
      <c r="P11" s="20"/>
    </row>
    <row r="12" spans="1:16" ht="11.25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31"/>
      <c r="O12" s="9">
        <f>March!O12+N12</f>
        <v>0</v>
      </c>
      <c r="P12" s="20"/>
    </row>
    <row r="13" spans="1:16" ht="11.25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31"/>
      <c r="O13" s="9">
        <f>March!O13+N13</f>
        <v>0</v>
      </c>
      <c r="P13" s="20"/>
    </row>
    <row r="14" spans="1:16" ht="11.25" customHeight="1">
      <c r="A14" s="9" t="s">
        <v>18</v>
      </c>
      <c r="B14" s="14"/>
      <c r="C14" s="9">
        <f>March!C14+B14</f>
        <v>0</v>
      </c>
      <c r="D14" s="15">
        <f>4</f>
        <v>4</v>
      </c>
      <c r="E14" s="9">
        <f>March!E14+D14</f>
        <v>19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31"/>
      <c r="O14" s="9">
        <f>March!O14+N14</f>
        <v>0</v>
      </c>
      <c r="P14" s="20"/>
    </row>
    <row r="15" spans="1:16" ht="11.25" customHeight="1">
      <c r="A15" s="9" t="s">
        <v>19</v>
      </c>
      <c r="B15" s="14"/>
      <c r="C15" s="9">
        <f>March!C15+B15</f>
        <v>0</v>
      </c>
      <c r="D15" s="15"/>
      <c r="E15" s="9">
        <f>March!E15+D15</f>
        <v>4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31"/>
      <c r="O15" s="9">
        <f>March!O15+N15</f>
        <v>0</v>
      </c>
      <c r="P15" s="20"/>
    </row>
    <row r="16" spans="1:16" ht="11.25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31"/>
      <c r="O16" s="9">
        <f>March!O16+N16</f>
        <v>0</v>
      </c>
      <c r="P16" s="20"/>
    </row>
    <row r="17" spans="1:16" ht="11.25" customHeight="1">
      <c r="A17" s="9" t="s">
        <v>21</v>
      </c>
      <c r="B17" s="14"/>
      <c r="C17" s="9">
        <f>March!C17+B17</f>
        <v>0</v>
      </c>
      <c r="D17" s="15">
        <f>9</f>
        <v>9</v>
      </c>
      <c r="E17" s="9">
        <f>March!E17+D17</f>
        <v>12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31"/>
      <c r="O17" s="9">
        <f>March!O17+N17</f>
        <v>0</v>
      </c>
      <c r="P17" s="20"/>
    </row>
    <row r="18" spans="1:16" ht="11.25" customHeight="1">
      <c r="A18" s="9" t="s">
        <v>22</v>
      </c>
      <c r="B18" s="14"/>
      <c r="C18" s="9">
        <f>March!C18+B18</f>
        <v>0</v>
      </c>
      <c r="D18" s="15">
        <f>4+5</f>
        <v>9</v>
      </c>
      <c r="E18" s="9">
        <f>March!E18+D18</f>
        <v>26</v>
      </c>
      <c r="F18" s="16">
        <f>32</f>
        <v>32</v>
      </c>
      <c r="G18" s="9">
        <f>March!G18+F18</f>
        <v>79</v>
      </c>
      <c r="H18" s="17"/>
      <c r="I18" s="9">
        <f>March!I18+H18</f>
        <v>0</v>
      </c>
      <c r="J18" s="18">
        <f>18</f>
        <v>18</v>
      </c>
      <c r="K18" s="9">
        <f>March!K18+J18</f>
        <v>27</v>
      </c>
      <c r="L18" s="19"/>
      <c r="M18" s="9">
        <f>March!M18+L18</f>
        <v>0</v>
      </c>
      <c r="N18" s="31"/>
      <c r="O18" s="9">
        <f>March!O18+N18</f>
        <v>0</v>
      </c>
      <c r="P18" s="20"/>
    </row>
    <row r="19" spans="1:16" ht="11.25" customHeight="1">
      <c r="A19" s="9" t="s">
        <v>23</v>
      </c>
      <c r="B19" s="14">
        <v>3</v>
      </c>
      <c r="C19" s="9">
        <f>March!C19+B19</f>
        <v>7</v>
      </c>
      <c r="D19" s="15">
        <f>2</f>
        <v>2</v>
      </c>
      <c r="E19" s="9">
        <f>March!E19+D19</f>
        <v>2</v>
      </c>
      <c r="F19" s="16">
        <v>3</v>
      </c>
      <c r="G19" s="9">
        <f>March!G19+F19</f>
        <v>16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31"/>
      <c r="O19" s="9">
        <f>March!O19+N19</f>
        <v>0</v>
      </c>
      <c r="P19" s="20" t="s">
        <v>84</v>
      </c>
    </row>
    <row r="20" spans="1:16" ht="11.25" customHeight="1">
      <c r="A20" s="9" t="s">
        <v>24</v>
      </c>
      <c r="B20" s="14"/>
      <c r="C20" s="9">
        <f>March!C20+B20</f>
        <v>0</v>
      </c>
      <c r="D20" s="15">
        <f>5+1+7</f>
        <v>13</v>
      </c>
      <c r="E20" s="9">
        <f>March!E20+D20</f>
        <v>15</v>
      </c>
      <c r="F20" s="16">
        <v>50</v>
      </c>
      <c r="G20" s="9">
        <f>March!G20+F20</f>
        <v>50</v>
      </c>
      <c r="H20" s="17"/>
      <c r="I20" s="9">
        <f>March!I20+H20</f>
        <v>0</v>
      </c>
      <c r="J20" s="18">
        <v>5</v>
      </c>
      <c r="K20" s="9">
        <f>March!K20+J20</f>
        <v>5</v>
      </c>
      <c r="L20" s="19"/>
      <c r="M20" s="9">
        <f>March!M20+L20</f>
        <v>0</v>
      </c>
      <c r="N20" s="31"/>
      <c r="O20" s="9">
        <f>March!O20+N20</f>
        <v>0</v>
      </c>
      <c r="P20" s="20"/>
    </row>
    <row r="21" spans="1:16" ht="11.25" customHeight="1">
      <c r="A21" s="9" t="s">
        <v>25</v>
      </c>
      <c r="B21" s="14"/>
      <c r="C21" s="9">
        <f>March!C21+B21</f>
        <v>0</v>
      </c>
      <c r="D21" s="15">
        <f>1+1</f>
        <v>2</v>
      </c>
      <c r="E21" s="9">
        <f>March!E21+D21</f>
        <v>18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31"/>
      <c r="O21" s="9">
        <f>March!O21+N21</f>
        <v>0</v>
      </c>
      <c r="P21" s="20"/>
    </row>
    <row r="22" spans="1:16" ht="11.25" customHeight="1">
      <c r="A22" s="9" t="s">
        <v>26</v>
      </c>
      <c r="B22" s="14"/>
      <c r="C22" s="9">
        <f>March!C22+B22</f>
        <v>0</v>
      </c>
      <c r="D22" s="15"/>
      <c r="E22" s="9">
        <f>March!E22+D22</f>
        <v>7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31"/>
      <c r="O22" s="9">
        <f>March!O22+N22</f>
        <v>0</v>
      </c>
      <c r="P22" s="20"/>
    </row>
    <row r="23" spans="1:16" ht="11.25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31"/>
      <c r="O23" s="9">
        <f>March!O23+N23</f>
        <v>0</v>
      </c>
      <c r="P23" s="20"/>
    </row>
    <row r="24" spans="1:16" ht="11.25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31"/>
      <c r="O24" s="9">
        <f>March!O24+N24</f>
        <v>0</v>
      </c>
      <c r="P24" s="20"/>
    </row>
    <row r="25" spans="1:16" ht="11.25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31"/>
      <c r="O25" s="9">
        <f>March!O25+N25</f>
        <v>0</v>
      </c>
      <c r="P25" s="20"/>
    </row>
    <row r="26" spans="1:16" ht="11.25" customHeight="1">
      <c r="A26" s="9" t="s">
        <v>30</v>
      </c>
      <c r="B26" s="14"/>
      <c r="C26" s="9">
        <f>March!C26+B26</f>
        <v>0</v>
      </c>
      <c r="D26" s="15">
        <f>2+3</f>
        <v>5</v>
      </c>
      <c r="E26" s="9">
        <f>March!E26+D26</f>
        <v>22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31"/>
      <c r="O26" s="9">
        <f>March!O26+N26</f>
        <v>0</v>
      </c>
      <c r="P26" s="20"/>
    </row>
    <row r="27" spans="1:16" ht="11.25" customHeight="1">
      <c r="A27" s="9" t="s">
        <v>31</v>
      </c>
      <c r="B27" s="14"/>
      <c r="C27" s="9">
        <f>March!C27+B27</f>
        <v>27</v>
      </c>
      <c r="D27" s="15">
        <f>37+45</f>
        <v>82</v>
      </c>
      <c r="E27" s="9">
        <f>March!E27+D27</f>
        <v>152</v>
      </c>
      <c r="F27" s="16">
        <f>1+24</f>
        <v>25</v>
      </c>
      <c r="G27" s="9">
        <f>March!G27+F27</f>
        <v>67</v>
      </c>
      <c r="H27" s="17"/>
      <c r="I27" s="9">
        <f>March!I27+H27</f>
        <v>0</v>
      </c>
      <c r="J27" s="18">
        <f>2</f>
        <v>2</v>
      </c>
      <c r="K27" s="9">
        <f>March!K27+J27</f>
        <v>2</v>
      </c>
      <c r="L27" s="19"/>
      <c r="M27" s="9">
        <f>March!M27+L27</f>
        <v>0</v>
      </c>
      <c r="N27" s="31">
        <v>1</v>
      </c>
      <c r="O27" s="9">
        <f>March!O27+N27</f>
        <v>1</v>
      </c>
      <c r="P27" s="20"/>
    </row>
    <row r="28" spans="1:16" ht="11.25" customHeight="1">
      <c r="A28" s="9" t="s">
        <v>32</v>
      </c>
      <c r="B28" s="14"/>
      <c r="C28" s="9">
        <f>March!C28+B28</f>
        <v>0</v>
      </c>
      <c r="D28" s="15">
        <f>2</f>
        <v>2</v>
      </c>
      <c r="E28" s="9">
        <f>March!E28+D28</f>
        <v>2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31"/>
      <c r="O28" s="9">
        <f>March!O28+N28</f>
        <v>0</v>
      </c>
      <c r="P28" s="20"/>
    </row>
    <row r="29" spans="1:16" ht="11.25" customHeight="1">
      <c r="A29" s="9" t="s">
        <v>33</v>
      </c>
      <c r="B29" s="14">
        <v>5</v>
      </c>
      <c r="C29" s="9">
        <f>March!C29+B29</f>
        <v>5</v>
      </c>
      <c r="D29" s="15">
        <f>5+2+99</f>
        <v>106</v>
      </c>
      <c r="E29" s="9">
        <f>March!E29+D29</f>
        <v>124</v>
      </c>
      <c r="F29" s="16">
        <v>40</v>
      </c>
      <c r="G29" s="9">
        <f>March!G29+F29</f>
        <v>41</v>
      </c>
      <c r="H29" s="17"/>
      <c r="I29" s="9">
        <f>March!I29+H29</f>
        <v>0</v>
      </c>
      <c r="J29" s="18"/>
      <c r="K29" s="9">
        <f>March!K29+J29</f>
        <v>38</v>
      </c>
      <c r="L29" s="19"/>
      <c r="M29" s="9">
        <f>March!M29+L29</f>
        <v>0</v>
      </c>
      <c r="N29" s="31">
        <v>5</v>
      </c>
      <c r="O29" s="9">
        <f>March!O29+N29</f>
        <v>5</v>
      </c>
      <c r="P29" s="35" t="s">
        <v>83</v>
      </c>
    </row>
    <row r="30" spans="1:16" ht="11.25" customHeight="1">
      <c r="A30" s="9" t="s">
        <v>34</v>
      </c>
      <c r="B30" s="14"/>
      <c r="C30" s="9">
        <f>March!C30+B30</f>
        <v>0</v>
      </c>
      <c r="D30" s="15">
        <f>38</f>
        <v>38</v>
      </c>
      <c r="E30" s="9">
        <f>March!E30+D30</f>
        <v>58</v>
      </c>
      <c r="F30" s="16"/>
      <c r="G30" s="9">
        <f>March!G30+F30</f>
        <v>366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31"/>
      <c r="O30" s="9">
        <f>March!O30+N30</f>
        <v>1</v>
      </c>
      <c r="P30" s="20"/>
    </row>
    <row r="31" spans="1:16" ht="11.25" customHeight="1">
      <c r="A31" s="9" t="s">
        <v>35</v>
      </c>
      <c r="B31" s="14"/>
      <c r="C31" s="9">
        <f>March!C31+B31</f>
        <v>0</v>
      </c>
      <c r="D31" s="15">
        <f>56+29</f>
        <v>85</v>
      </c>
      <c r="E31" s="9">
        <f>March!E31+D31</f>
        <v>119</v>
      </c>
      <c r="F31" s="16">
        <v>259</v>
      </c>
      <c r="G31" s="9">
        <f>March!G31+F31</f>
        <v>641</v>
      </c>
      <c r="H31" s="17"/>
      <c r="I31" s="9">
        <f>March!I31+H31</f>
        <v>0</v>
      </c>
      <c r="J31" s="18">
        <v>15</v>
      </c>
      <c r="K31" s="9">
        <f>March!K31+J31</f>
        <v>299</v>
      </c>
      <c r="L31" s="19"/>
      <c r="M31" s="9">
        <f>March!M31+L31</f>
        <v>0</v>
      </c>
      <c r="N31" s="31"/>
      <c r="O31" s="9">
        <f>March!O31+N31</f>
        <v>0</v>
      </c>
      <c r="P31" s="35" t="s">
        <v>85</v>
      </c>
    </row>
    <row r="32" spans="1:16" ht="11.25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1"/>
      <c r="O32" s="9">
        <f>March!O32+N32</f>
        <v>0</v>
      </c>
      <c r="P32" s="20"/>
    </row>
    <row r="33" spans="1:16" ht="11.25" customHeight="1">
      <c r="A33" s="9" t="s">
        <v>37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1"/>
      <c r="O33" s="9">
        <f>March!O33+N33</f>
        <v>0</v>
      </c>
      <c r="P33" s="20"/>
    </row>
    <row r="34" spans="1:16" ht="11.25" customHeight="1">
      <c r="A34" s="9" t="s">
        <v>38</v>
      </c>
      <c r="B34" s="14"/>
      <c r="C34" s="9">
        <f>March!C34+B34</f>
        <v>0</v>
      </c>
      <c r="D34" s="15"/>
      <c r="E34" s="9">
        <f>March!E34+D34</f>
        <v>2</v>
      </c>
      <c r="F34" s="16"/>
      <c r="G34" s="9">
        <f>March!G34+F34</f>
        <v>1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1"/>
      <c r="O34" s="9">
        <f>March!O34+N34</f>
        <v>0</v>
      </c>
      <c r="P34" s="20"/>
    </row>
    <row r="35" spans="1:16" ht="11.25" customHeight="1">
      <c r="A35" s="9" t="s">
        <v>39</v>
      </c>
      <c r="B35" s="14"/>
      <c r="C35" s="9">
        <f>March!C35+B35</f>
        <v>0</v>
      </c>
      <c r="D35" s="15">
        <v>2</v>
      </c>
      <c r="E35" s="9">
        <f>March!E35+D35</f>
        <v>2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1"/>
      <c r="O35" s="9">
        <f>March!O35+N35</f>
        <v>0</v>
      </c>
      <c r="P35" s="20"/>
    </row>
    <row r="36" spans="1:16" ht="11.25" customHeight="1">
      <c r="A36" s="9" t="s">
        <v>40</v>
      </c>
      <c r="B36" s="14"/>
      <c r="C36" s="9">
        <f>March!C36+B36</f>
        <v>0</v>
      </c>
      <c r="D36" s="15">
        <f>1</f>
        <v>1</v>
      </c>
      <c r="E36" s="9">
        <f>March!E36+D36</f>
        <v>1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1"/>
      <c r="O36" s="9">
        <f>March!O36+N36</f>
        <v>0</v>
      </c>
      <c r="P36" s="20"/>
    </row>
    <row r="37" spans="1:16" ht="11.25" customHeight="1">
      <c r="A37" s="9" t="s">
        <v>41</v>
      </c>
      <c r="B37" s="14"/>
      <c r="C37" s="9">
        <f>March!C37+B37</f>
        <v>0</v>
      </c>
      <c r="D37" s="15">
        <v>3</v>
      </c>
      <c r="E37" s="9">
        <f>March!E37+D37</f>
        <v>7</v>
      </c>
      <c r="F37" s="16">
        <v>1</v>
      </c>
      <c r="G37" s="9">
        <f>March!G37+F37</f>
        <v>1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1"/>
      <c r="O37" s="9">
        <f>March!O37+N37</f>
        <v>0</v>
      </c>
      <c r="P37" s="20"/>
    </row>
    <row r="38" spans="1:16" ht="11.25" customHeight="1">
      <c r="A38" s="9" t="s">
        <v>42</v>
      </c>
      <c r="B38" s="14"/>
      <c r="C38" s="9">
        <f>March!C38+B38</f>
        <v>0</v>
      </c>
      <c r="D38" s="15">
        <f>19</f>
        <v>19</v>
      </c>
      <c r="E38" s="9">
        <f>March!E38+D38</f>
        <v>21</v>
      </c>
      <c r="F38" s="16">
        <f>33</f>
        <v>33</v>
      </c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1"/>
      <c r="O38" s="9">
        <f>March!O38+N38</f>
        <v>0</v>
      </c>
      <c r="P38" s="20"/>
    </row>
    <row r="39" spans="1:16" ht="11.25" customHeight="1">
      <c r="A39" s="9" t="s">
        <v>43</v>
      </c>
      <c r="B39" s="14"/>
      <c r="C39" s="9">
        <f>March!C39+B39</f>
        <v>4</v>
      </c>
      <c r="D39" s="15"/>
      <c r="E39" s="9">
        <f>March!E39+D39</f>
        <v>1</v>
      </c>
      <c r="F39" s="16"/>
      <c r="G39" s="9">
        <f>March!G39+F39</f>
        <v>2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1"/>
      <c r="O39" s="9">
        <f>March!O39+N39</f>
        <v>0</v>
      </c>
      <c r="P39" s="20"/>
    </row>
    <row r="40" spans="1:16" ht="11.25" customHeight="1">
      <c r="A40" s="9" t="s">
        <v>44</v>
      </c>
      <c r="B40" s="14"/>
      <c r="C40" s="9">
        <f>March!C40+B40</f>
        <v>0</v>
      </c>
      <c r="D40" s="15">
        <f>14+59</f>
        <v>73</v>
      </c>
      <c r="E40" s="9">
        <f>March!E40+D40</f>
        <v>107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2</v>
      </c>
      <c r="L40" s="19"/>
      <c r="M40" s="9">
        <f>March!M40+L40</f>
        <v>0</v>
      </c>
      <c r="N40" s="31"/>
      <c r="O40" s="9">
        <f>March!O40+N40</f>
        <v>0</v>
      </c>
      <c r="P40" s="35" t="s">
        <v>86</v>
      </c>
    </row>
    <row r="41" spans="1:16" ht="11.25" customHeight="1">
      <c r="A41" s="9" t="s">
        <v>45</v>
      </c>
      <c r="B41" s="14"/>
      <c r="C41" s="9">
        <f>March!C41+B41</f>
        <v>0</v>
      </c>
      <c r="D41" s="15"/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1"/>
      <c r="O41" s="9">
        <f>March!O41+N41</f>
        <v>0</v>
      </c>
      <c r="P41" s="20"/>
    </row>
    <row r="42" spans="1:16" ht="11.25" customHeight="1">
      <c r="A42" s="9" t="s">
        <v>46</v>
      </c>
      <c r="B42" s="14"/>
      <c r="C42" s="9">
        <f>March!C42+B42</f>
        <v>1</v>
      </c>
      <c r="D42" s="15">
        <v>2</v>
      </c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1"/>
      <c r="O42" s="9">
        <f>March!O42+N42</f>
        <v>0</v>
      </c>
      <c r="P42" s="20"/>
    </row>
    <row r="43" spans="1:16" ht="11.25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1"/>
      <c r="O43" s="9">
        <f>March!O43+N43</f>
        <v>0</v>
      </c>
      <c r="P43" s="20"/>
    </row>
    <row r="44" spans="1:16" ht="11.25" customHeight="1">
      <c r="A44" s="9" t="s">
        <v>48</v>
      </c>
      <c r="B44" s="14"/>
      <c r="C44" s="9">
        <f>March!C44+B44</f>
        <v>0</v>
      </c>
      <c r="D44" s="15"/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1"/>
      <c r="O44" s="9">
        <f>March!O44+N44</f>
        <v>0</v>
      </c>
      <c r="P44" s="20"/>
    </row>
    <row r="45" spans="1:16" ht="11.25" customHeight="1">
      <c r="A45" s="9" t="s">
        <v>49</v>
      </c>
      <c r="B45" s="14"/>
      <c r="C45" s="9">
        <f>March!C45+B45</f>
        <v>0</v>
      </c>
      <c r="D45" s="15">
        <f>2+3</f>
        <v>5</v>
      </c>
      <c r="E45" s="9">
        <f>March!E45+D45</f>
        <v>11</v>
      </c>
      <c r="F45" s="16">
        <v>1278</v>
      </c>
      <c r="G45" s="9">
        <v>0</v>
      </c>
      <c r="H45" s="17">
        <v>60</v>
      </c>
      <c r="I45" s="9">
        <f>March!I45+H45</f>
        <v>60</v>
      </c>
      <c r="J45" s="18"/>
      <c r="K45" s="9">
        <f>March!K45+J45</f>
        <v>101</v>
      </c>
      <c r="L45" s="19"/>
      <c r="M45" s="9">
        <f>March!M45+L45</f>
        <v>0</v>
      </c>
      <c r="N45" s="31"/>
      <c r="O45" s="9">
        <f>March!O45+N45</f>
        <v>0</v>
      </c>
      <c r="P45" s="20"/>
    </row>
    <row r="46" spans="1:16" ht="11.25" customHeight="1">
      <c r="A46" s="9" t="s">
        <v>50</v>
      </c>
      <c r="B46" s="14"/>
      <c r="C46" s="9">
        <f>March!C46+B46</f>
        <v>0</v>
      </c>
      <c r="D46" s="15">
        <v>2</v>
      </c>
      <c r="E46" s="9">
        <f>March!E46+D46</f>
        <v>3</v>
      </c>
      <c r="F46" s="16"/>
      <c r="G46" s="9">
        <f>March!G46+F46</f>
        <v>0</v>
      </c>
      <c r="H46" s="17"/>
      <c r="I46" s="9">
        <f>March!I46+H46</f>
        <v>0</v>
      </c>
      <c r="J46" s="18">
        <v>1</v>
      </c>
      <c r="K46" s="9">
        <f>March!K46+J46</f>
        <v>1</v>
      </c>
      <c r="L46" s="19"/>
      <c r="M46" s="9">
        <f>March!M46+L46</f>
        <v>0</v>
      </c>
      <c r="N46" s="31"/>
      <c r="O46" s="9">
        <f>March!O46+N46</f>
        <v>0</v>
      </c>
      <c r="P46" s="20"/>
    </row>
    <row r="47" spans="1:16" ht="11.25" customHeight="1">
      <c r="A47" s="9" t="s">
        <v>51</v>
      </c>
      <c r="B47" s="14"/>
      <c r="C47" s="9">
        <f>March!C47+B47</f>
        <v>0</v>
      </c>
      <c r="D47" s="15">
        <f>1</f>
        <v>1</v>
      </c>
      <c r="E47" s="9">
        <f>March!E47+D47</f>
        <v>42</v>
      </c>
      <c r="F47" s="16"/>
      <c r="G47" s="9">
        <f>March!G47+F47</f>
        <v>6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1"/>
      <c r="O47" s="9">
        <f>March!O47+N47</f>
        <v>0</v>
      </c>
      <c r="P47" s="20"/>
    </row>
    <row r="48" spans="1:16" ht="11.25" customHeight="1">
      <c r="A48" s="9" t="s">
        <v>52</v>
      </c>
      <c r="B48" s="14"/>
      <c r="C48" s="9">
        <f>March!C48+B48</f>
        <v>0</v>
      </c>
      <c r="D48" s="15">
        <f>8</f>
        <v>8</v>
      </c>
      <c r="E48" s="9">
        <f>March!E48+D48</f>
        <v>13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31"/>
      <c r="O48" s="9">
        <f>March!O48+N48</f>
        <v>0</v>
      </c>
      <c r="P48" s="20"/>
    </row>
    <row r="49" spans="1:16" ht="11.25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31"/>
      <c r="O49" s="9">
        <f>March!O49+N49</f>
        <v>0</v>
      </c>
      <c r="P49" s="20"/>
    </row>
    <row r="50" spans="1:16" ht="11.25" customHeight="1">
      <c r="A50" s="9" t="s">
        <v>54</v>
      </c>
      <c r="B50" s="14"/>
      <c r="C50" s="9">
        <f>March!C50+B50</f>
        <v>0</v>
      </c>
      <c r="D50" s="15"/>
      <c r="E50" s="9">
        <f>March!E50+D50</f>
        <v>2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31"/>
      <c r="O50" s="9">
        <f>March!O50+N50</f>
        <v>0</v>
      </c>
      <c r="P50" s="20"/>
    </row>
    <row r="51" spans="1:16" ht="11.25" customHeight="1">
      <c r="A51" s="9" t="s">
        <v>55</v>
      </c>
      <c r="B51" s="14"/>
      <c r="C51" s="9">
        <f>March!C51+B51</f>
        <v>0</v>
      </c>
      <c r="D51" s="15"/>
      <c r="E51" s="9">
        <f>March!E51+D51</f>
        <v>8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31"/>
      <c r="O51" s="9">
        <f>March!O51+N51</f>
        <v>0</v>
      </c>
      <c r="P51" s="20"/>
    </row>
    <row r="52" spans="1:16" ht="11.25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31"/>
      <c r="O52" s="9">
        <f>March!O52+N52</f>
        <v>0</v>
      </c>
      <c r="P52" s="20"/>
    </row>
    <row r="53" spans="1:16" ht="11.25" customHeight="1">
      <c r="A53" s="9" t="s">
        <v>57</v>
      </c>
      <c r="B53" s="14"/>
      <c r="C53" s="9">
        <f>March!C53+B53</f>
        <v>0</v>
      </c>
      <c r="D53" s="15">
        <f>32+29</f>
        <v>61</v>
      </c>
      <c r="E53" s="9">
        <f>March!E53+D53</f>
        <v>116</v>
      </c>
      <c r="F53" s="16">
        <f>3</f>
        <v>3</v>
      </c>
      <c r="G53" s="9">
        <f>March!G53+F53</f>
        <v>3</v>
      </c>
      <c r="H53" s="17"/>
      <c r="I53" s="9">
        <f>March!I53+H53</f>
        <v>0</v>
      </c>
      <c r="J53" s="18"/>
      <c r="K53" s="9">
        <f>March!K53+J53</f>
        <v>280</v>
      </c>
      <c r="L53" s="19"/>
      <c r="M53" s="9">
        <f>March!M53+L53</f>
        <v>0</v>
      </c>
      <c r="N53" s="31"/>
      <c r="O53" s="9">
        <f>March!O53+N53</f>
        <v>0</v>
      </c>
      <c r="P53" s="20"/>
    </row>
    <row r="54" spans="1:16" ht="11.25" customHeight="1" thickBot="1">
      <c r="A54" s="10" t="s">
        <v>58</v>
      </c>
      <c r="B54" s="14"/>
      <c r="C54" s="9">
        <f>March!C54+B54</f>
        <v>0</v>
      </c>
      <c r="D54" s="15"/>
      <c r="E54" s="9">
        <f>March!E54+D54</f>
        <v>10</v>
      </c>
      <c r="F54" s="16"/>
      <c r="G54" s="9">
        <f>March!G54+F54</f>
        <v>239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31">
        <v>46</v>
      </c>
      <c r="O54" s="9">
        <f>March!O54+N54</f>
        <v>46</v>
      </c>
      <c r="P54" s="20" t="s">
        <v>80</v>
      </c>
    </row>
    <row r="55" spans="1:15" ht="18" customHeight="1" thickBot="1" thickTop="1">
      <c r="A55" s="11" t="s">
        <v>59</v>
      </c>
      <c r="B55" s="11">
        <f>SUM(B5:B54)</f>
        <v>8</v>
      </c>
      <c r="C55" s="11"/>
      <c r="D55" s="11">
        <f>SUM(D5:D54)</f>
        <v>567</v>
      </c>
      <c r="E55" s="11"/>
      <c r="F55" s="11">
        <f>SUM(F5:F54)</f>
        <v>1726</v>
      </c>
      <c r="G55" s="11"/>
      <c r="H55" s="11">
        <f>SUM(H5:H54)</f>
        <v>60</v>
      </c>
      <c r="I55" s="11"/>
      <c r="J55" s="11">
        <f>SUM(J5:J54)</f>
        <v>41</v>
      </c>
      <c r="K55" s="11"/>
      <c r="L55" s="11">
        <f>SUM(L5:L54)</f>
        <v>0</v>
      </c>
      <c r="M55" s="11"/>
      <c r="N55" s="11">
        <f>SUM(N5:N54)</f>
        <v>52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44</v>
      </c>
      <c r="D57" s="11"/>
      <c r="E57" s="11">
        <f>March!E57+D55</f>
        <v>1016</v>
      </c>
      <c r="F57" s="11"/>
      <c r="G57" s="11">
        <f>March!G57+F55</f>
        <v>6596</v>
      </c>
      <c r="H57" s="11"/>
      <c r="I57" s="11">
        <f>March!I57+H55</f>
        <v>60</v>
      </c>
      <c r="J57" s="11"/>
      <c r="K57" s="11">
        <f>March!K57+J55</f>
        <v>756</v>
      </c>
      <c r="L57" s="11"/>
      <c r="M57" s="11">
        <f>March!M57+L55</f>
        <v>0</v>
      </c>
      <c r="N57" s="11"/>
      <c r="O57" s="11">
        <f>March!O57+N55</f>
        <v>53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8"/>
      <c r="N3" s="56" t="s">
        <v>76</v>
      </c>
      <c r="O3" s="5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1.25" customHeight="1">
      <c r="A5" s="9" t="s">
        <v>9</v>
      </c>
      <c r="B5" s="14"/>
      <c r="C5" s="9">
        <f>April!C5+B5</f>
        <v>0</v>
      </c>
      <c r="D5" s="15">
        <v>1</v>
      </c>
      <c r="E5" s="9">
        <f>April!E5+D5</f>
        <v>5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31"/>
      <c r="O5" s="9">
        <f>April!O5+N5</f>
        <v>0</v>
      </c>
      <c r="P5" s="20"/>
    </row>
    <row r="6" spans="1:16" ht="11.25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31"/>
      <c r="O6" s="9">
        <f>April!O6+N6</f>
        <v>0</v>
      </c>
      <c r="P6" s="20"/>
    </row>
    <row r="7" spans="1:16" ht="11.25" customHeight="1">
      <c r="A7" s="9" t="s">
        <v>11</v>
      </c>
      <c r="B7" s="14"/>
      <c r="C7" s="9">
        <f>April!C7+B7</f>
        <v>0</v>
      </c>
      <c r="D7" s="15">
        <f>22+2</f>
        <v>24</v>
      </c>
      <c r="E7" s="9">
        <f>April!E7+D7</f>
        <v>74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1</v>
      </c>
      <c r="L7" s="19"/>
      <c r="M7" s="9">
        <f>April!M7+L7</f>
        <v>0</v>
      </c>
      <c r="N7" s="31"/>
      <c r="O7" s="9">
        <f>April!O7+N7</f>
        <v>0</v>
      </c>
      <c r="P7" s="20"/>
    </row>
    <row r="8" spans="1:16" ht="11.25" customHeight="1">
      <c r="A8" s="9" t="s">
        <v>12</v>
      </c>
      <c r="B8" s="14"/>
      <c r="C8" s="9">
        <f>April!C8+B8</f>
        <v>0</v>
      </c>
      <c r="D8" s="15">
        <f>46+2</f>
        <v>48</v>
      </c>
      <c r="E8" s="9">
        <f>April!E8+D8</f>
        <v>48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31"/>
      <c r="O8" s="9">
        <f>April!O8+N8</f>
        <v>0</v>
      </c>
      <c r="P8" s="20"/>
    </row>
    <row r="9" spans="1:16" ht="11.25" customHeight="1">
      <c r="A9" s="9" t="s">
        <v>13</v>
      </c>
      <c r="B9" s="14"/>
      <c r="C9" s="9">
        <f>April!C9+B9</f>
        <v>0</v>
      </c>
      <c r="D9" s="15">
        <v>4</v>
      </c>
      <c r="E9" s="9">
        <f>April!E9+D9</f>
        <v>11</v>
      </c>
      <c r="F9" s="16">
        <v>1</v>
      </c>
      <c r="G9" s="9">
        <f>April!G9+F9</f>
        <v>2503</v>
      </c>
      <c r="H9" s="17"/>
      <c r="I9" s="9">
        <f>April!I9+H9</f>
        <v>0</v>
      </c>
      <c r="J9" s="18">
        <v>2</v>
      </c>
      <c r="K9" s="9">
        <f>April!K9+J9</f>
        <v>2</v>
      </c>
      <c r="L9" s="19"/>
      <c r="M9" s="9">
        <f>April!M9+L9</f>
        <v>0</v>
      </c>
      <c r="N9" s="31"/>
      <c r="O9" s="9">
        <f>April!O9+N9</f>
        <v>0</v>
      </c>
      <c r="P9" s="20"/>
    </row>
    <row r="10" spans="1:16" ht="11.25" customHeight="1">
      <c r="A10" s="9" t="s">
        <v>14</v>
      </c>
      <c r="B10" s="14"/>
      <c r="C10" s="9">
        <f>April!C10+B10</f>
        <v>0</v>
      </c>
      <c r="D10" s="15">
        <v>22</v>
      </c>
      <c r="E10" s="9">
        <f>April!E10+D10</f>
        <v>34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31"/>
      <c r="O10" s="9">
        <f>April!O10+N10</f>
        <v>0</v>
      </c>
      <c r="P10" s="20"/>
    </row>
    <row r="11" spans="1:16" ht="11.25" customHeight="1">
      <c r="A11" s="9" t="s">
        <v>15</v>
      </c>
      <c r="B11" s="14"/>
      <c r="C11" s="9">
        <f>April!C11+B11</f>
        <v>0</v>
      </c>
      <c r="D11" s="15">
        <f>7+15</f>
        <v>22</v>
      </c>
      <c r="E11" s="9">
        <f>April!E11+D11</f>
        <v>28</v>
      </c>
      <c r="F11" s="16"/>
      <c r="G11" s="9">
        <f>April!G11+F11</f>
        <v>65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31"/>
      <c r="O11" s="9">
        <f>April!O11+N11</f>
        <v>0</v>
      </c>
      <c r="P11" s="20"/>
    </row>
    <row r="12" spans="1:16" ht="11.25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31"/>
      <c r="O12" s="9">
        <f>April!O12+N12</f>
        <v>0</v>
      </c>
      <c r="P12" s="20"/>
    </row>
    <row r="13" spans="1:16" ht="11.25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31"/>
      <c r="O13" s="9">
        <f>April!O13+N13</f>
        <v>0</v>
      </c>
      <c r="P13" s="20"/>
    </row>
    <row r="14" spans="1:16" ht="11.25" customHeight="1">
      <c r="A14" s="9" t="s">
        <v>18</v>
      </c>
      <c r="B14" s="14"/>
      <c r="C14" s="9">
        <f>April!C14+B14</f>
        <v>0</v>
      </c>
      <c r="D14" s="15">
        <v>27</v>
      </c>
      <c r="E14" s="9">
        <f>April!E14+D14</f>
        <v>46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1"/>
      <c r="O14" s="9">
        <f>April!O14+N14</f>
        <v>0</v>
      </c>
      <c r="P14" s="20"/>
    </row>
    <row r="15" spans="1:16" ht="11.25" customHeight="1">
      <c r="A15" s="9" t="s">
        <v>19</v>
      </c>
      <c r="B15" s="14"/>
      <c r="C15" s="9">
        <f>April!C15+B15</f>
        <v>0</v>
      </c>
      <c r="D15" s="15"/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1"/>
      <c r="O15" s="9">
        <f>April!O15+N15</f>
        <v>0</v>
      </c>
      <c r="P15" s="20"/>
    </row>
    <row r="16" spans="1:16" ht="11.25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1"/>
      <c r="O16" s="9">
        <f>April!O16+N16</f>
        <v>0</v>
      </c>
      <c r="P16" s="20"/>
    </row>
    <row r="17" spans="1:16" ht="11.25" customHeight="1">
      <c r="A17" s="9" t="s">
        <v>21</v>
      </c>
      <c r="B17" s="14"/>
      <c r="C17" s="9">
        <f>April!C17+B17</f>
        <v>0</v>
      </c>
      <c r="D17" s="15"/>
      <c r="E17" s="9">
        <f>April!E17+D17</f>
        <v>12</v>
      </c>
      <c r="F17" s="16">
        <v>5</v>
      </c>
      <c r="G17" s="9">
        <f>April!G17+F17</f>
        <v>5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1"/>
      <c r="O17" s="9">
        <f>April!O17+N17</f>
        <v>0</v>
      </c>
      <c r="P17" s="20"/>
    </row>
    <row r="18" spans="1:16" ht="11.25" customHeight="1">
      <c r="A18" s="9" t="s">
        <v>22</v>
      </c>
      <c r="B18" s="14"/>
      <c r="C18" s="9">
        <f>April!C18+B18</f>
        <v>0</v>
      </c>
      <c r="D18" s="15">
        <f>22+40</f>
        <v>62</v>
      </c>
      <c r="E18" s="9">
        <f>April!E18+D18</f>
        <v>88</v>
      </c>
      <c r="F18" s="16">
        <v>65</v>
      </c>
      <c r="G18" s="9">
        <f>April!G18+F18</f>
        <v>144</v>
      </c>
      <c r="H18" s="17"/>
      <c r="I18" s="9">
        <f>April!I18+H18</f>
        <v>0</v>
      </c>
      <c r="J18" s="18">
        <v>56</v>
      </c>
      <c r="K18" s="9">
        <f>April!K18+J18</f>
        <v>83</v>
      </c>
      <c r="L18" s="19"/>
      <c r="M18" s="9">
        <f>April!M18+L18</f>
        <v>0</v>
      </c>
      <c r="N18" s="31">
        <v>2</v>
      </c>
      <c r="O18" s="9">
        <f>April!O18+N18</f>
        <v>2</v>
      </c>
      <c r="P18" s="20"/>
    </row>
    <row r="19" spans="1:16" ht="11.25" customHeight="1">
      <c r="A19" s="9" t="s">
        <v>23</v>
      </c>
      <c r="B19" s="14"/>
      <c r="C19" s="9">
        <f>April!C19+B19</f>
        <v>7</v>
      </c>
      <c r="D19" s="15">
        <f>6+11</f>
        <v>17</v>
      </c>
      <c r="E19" s="9">
        <f>April!E19+D19</f>
        <v>19</v>
      </c>
      <c r="F19" s="16">
        <v>2</v>
      </c>
      <c r="G19" s="9">
        <f>April!G19+F19</f>
        <v>18</v>
      </c>
      <c r="H19" s="17"/>
      <c r="I19" s="9">
        <f>April!I19+H19</f>
        <v>0</v>
      </c>
      <c r="J19" s="18">
        <v>12</v>
      </c>
      <c r="K19" s="9">
        <f>April!K19+J19</f>
        <v>12</v>
      </c>
      <c r="L19" s="19"/>
      <c r="M19" s="9">
        <f>April!M19+L19</f>
        <v>0</v>
      </c>
      <c r="N19" s="31">
        <v>1</v>
      </c>
      <c r="O19" s="9">
        <f>April!O19+N19</f>
        <v>1</v>
      </c>
      <c r="P19" s="20" t="s">
        <v>87</v>
      </c>
    </row>
    <row r="20" spans="1:16" ht="11.25" customHeight="1">
      <c r="A20" s="9" t="s">
        <v>24</v>
      </c>
      <c r="B20" s="14"/>
      <c r="C20" s="9">
        <f>April!C20+B20</f>
        <v>0</v>
      </c>
      <c r="D20" s="15">
        <f>27+37</f>
        <v>64</v>
      </c>
      <c r="E20" s="9">
        <f>April!E20+D20</f>
        <v>79</v>
      </c>
      <c r="F20" s="16"/>
      <c r="G20" s="9">
        <f>April!G20+F20</f>
        <v>50</v>
      </c>
      <c r="H20" s="17"/>
      <c r="I20" s="9">
        <f>April!I20+H20</f>
        <v>0</v>
      </c>
      <c r="J20" s="18">
        <v>99</v>
      </c>
      <c r="K20" s="9">
        <f>April!K20+J20</f>
        <v>104</v>
      </c>
      <c r="L20" s="19"/>
      <c r="M20" s="9">
        <f>April!M20+L20</f>
        <v>0</v>
      </c>
      <c r="N20" s="31"/>
      <c r="O20" s="9">
        <f>April!O20+N20</f>
        <v>0</v>
      </c>
      <c r="P20" s="20"/>
    </row>
    <row r="21" spans="1:16" ht="11.25" customHeight="1">
      <c r="A21" s="9" t="s">
        <v>25</v>
      </c>
      <c r="B21" s="14"/>
      <c r="C21" s="9">
        <f>April!C21+B21</f>
        <v>0</v>
      </c>
      <c r="D21" s="15">
        <f>6+15</f>
        <v>21</v>
      </c>
      <c r="E21" s="9">
        <f>April!E21+D21</f>
        <v>39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1"/>
      <c r="O21" s="9">
        <f>April!O21+N21</f>
        <v>0</v>
      </c>
      <c r="P21" s="20"/>
    </row>
    <row r="22" spans="1:16" ht="11.25" customHeight="1">
      <c r="A22" s="9" t="s">
        <v>26</v>
      </c>
      <c r="B22" s="14"/>
      <c r="C22" s="9">
        <f>April!C22+B22</f>
        <v>0</v>
      </c>
      <c r="D22" s="15"/>
      <c r="E22" s="9">
        <f>April!E22+D22</f>
        <v>7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1"/>
      <c r="O22" s="9">
        <f>April!O22+N22</f>
        <v>0</v>
      </c>
      <c r="P22" s="20"/>
    </row>
    <row r="23" spans="1:16" ht="11.25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1"/>
      <c r="O23" s="9">
        <f>April!O23+N23</f>
        <v>0</v>
      </c>
      <c r="P23" s="20"/>
    </row>
    <row r="24" spans="1:16" ht="11.25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1"/>
      <c r="O24" s="9">
        <f>April!O24+N24</f>
        <v>0</v>
      </c>
      <c r="P24" s="20"/>
    </row>
    <row r="25" spans="1:16" ht="11.25" customHeight="1">
      <c r="A25" s="9" t="s">
        <v>29</v>
      </c>
      <c r="B25" s="14"/>
      <c r="C25" s="9">
        <f>April!C25+B25</f>
        <v>0</v>
      </c>
      <c r="D25" s="15">
        <v>1</v>
      </c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1"/>
      <c r="O25" s="9">
        <f>April!O25+N25</f>
        <v>0</v>
      </c>
      <c r="P25" s="20"/>
    </row>
    <row r="26" spans="1:16" ht="11.25" customHeight="1">
      <c r="A26" s="9" t="s">
        <v>30</v>
      </c>
      <c r="B26" s="14"/>
      <c r="C26" s="9">
        <f>April!C26+B26</f>
        <v>0</v>
      </c>
      <c r="D26" s="15">
        <v>3</v>
      </c>
      <c r="E26" s="9">
        <f>April!E26+D26</f>
        <v>25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1"/>
      <c r="O26" s="9">
        <f>April!O26+N26</f>
        <v>0</v>
      </c>
      <c r="P26" s="20"/>
    </row>
    <row r="27" spans="1:16" ht="11.25" customHeight="1">
      <c r="A27" s="9" t="s">
        <v>31</v>
      </c>
      <c r="B27" s="14"/>
      <c r="C27" s="9">
        <f>April!C27+B27</f>
        <v>27</v>
      </c>
      <c r="D27" s="15">
        <f>47+94</f>
        <v>141</v>
      </c>
      <c r="E27" s="9">
        <f>April!E27+D27</f>
        <v>293</v>
      </c>
      <c r="F27" s="16">
        <f>25+62</f>
        <v>87</v>
      </c>
      <c r="G27" s="9">
        <f>April!G27+F27</f>
        <v>154</v>
      </c>
      <c r="H27" s="17"/>
      <c r="I27" s="9">
        <f>April!I27+H27</f>
        <v>0</v>
      </c>
      <c r="J27" s="18">
        <f>3+79</f>
        <v>82</v>
      </c>
      <c r="K27" s="9">
        <f>April!K27+J27</f>
        <v>84</v>
      </c>
      <c r="L27" s="19"/>
      <c r="M27" s="9">
        <f>April!M27+L27</f>
        <v>0</v>
      </c>
      <c r="N27" s="31">
        <v>8</v>
      </c>
      <c r="O27" s="9">
        <f>April!O27+N27</f>
        <v>9</v>
      </c>
      <c r="P27" s="20" t="s">
        <v>87</v>
      </c>
    </row>
    <row r="28" spans="1:16" ht="11.25" customHeight="1">
      <c r="A28" s="9" t="s">
        <v>32</v>
      </c>
      <c r="B28" s="14"/>
      <c r="C28" s="9">
        <f>April!C28+B28</f>
        <v>0</v>
      </c>
      <c r="D28" s="15"/>
      <c r="E28" s="9">
        <f>April!E28+D28</f>
        <v>2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1"/>
      <c r="O28" s="9">
        <f>April!O28+N28</f>
        <v>0</v>
      </c>
      <c r="P28" s="20"/>
    </row>
    <row r="29" spans="1:16" ht="11.25" customHeight="1">
      <c r="A29" s="9" t="s">
        <v>33</v>
      </c>
      <c r="B29" s="14"/>
      <c r="C29" s="9">
        <f>April!C29+B29</f>
        <v>5</v>
      </c>
      <c r="D29" s="15">
        <f>19+66</f>
        <v>85</v>
      </c>
      <c r="E29" s="9">
        <f>April!E29+D29</f>
        <v>209</v>
      </c>
      <c r="F29" s="16">
        <v>37</v>
      </c>
      <c r="G29" s="9">
        <f>April!G29+F29</f>
        <v>78</v>
      </c>
      <c r="H29" s="17"/>
      <c r="I29" s="9">
        <f>April!I29+H29</f>
        <v>0</v>
      </c>
      <c r="J29" s="18">
        <v>36</v>
      </c>
      <c r="K29" s="9">
        <f>April!K29+J29</f>
        <v>74</v>
      </c>
      <c r="L29" s="19"/>
      <c r="M29" s="9">
        <f>April!M29+L29</f>
        <v>0</v>
      </c>
      <c r="N29" s="31">
        <v>12</v>
      </c>
      <c r="O29" s="9">
        <f>April!O29+N29</f>
        <v>17</v>
      </c>
      <c r="P29" s="35" t="s">
        <v>88</v>
      </c>
    </row>
    <row r="30" spans="1:16" ht="11.25" customHeight="1">
      <c r="A30" s="9" t="s">
        <v>34</v>
      </c>
      <c r="B30" s="14"/>
      <c r="C30" s="9">
        <f>April!C30+B30</f>
        <v>0</v>
      </c>
      <c r="D30" s="15">
        <f>2+2+17</f>
        <v>21</v>
      </c>
      <c r="E30" s="9">
        <f>April!E30+D30</f>
        <v>79</v>
      </c>
      <c r="F30" s="16">
        <v>327</v>
      </c>
      <c r="G30" s="9">
        <f>April!G30+F30</f>
        <v>693</v>
      </c>
      <c r="H30" s="17"/>
      <c r="I30" s="9">
        <f>April!I30+H30</f>
        <v>0</v>
      </c>
      <c r="J30" s="18">
        <v>211</v>
      </c>
      <c r="K30" s="9">
        <f>April!K30+J30</f>
        <v>211</v>
      </c>
      <c r="L30" s="19"/>
      <c r="M30" s="9">
        <f>April!M30+L30</f>
        <v>0</v>
      </c>
      <c r="N30" s="31"/>
      <c r="O30" s="9">
        <f>April!O30+N30</f>
        <v>1</v>
      </c>
      <c r="P30" s="20"/>
    </row>
    <row r="31" spans="1:16" ht="11.25" customHeight="1">
      <c r="A31" s="9" t="s">
        <v>35</v>
      </c>
      <c r="B31" s="14"/>
      <c r="C31" s="9">
        <f>April!C31+B31</f>
        <v>0</v>
      </c>
      <c r="D31" s="15">
        <f>63+154</f>
        <v>217</v>
      </c>
      <c r="E31" s="9">
        <f>April!E31+D31</f>
        <v>336</v>
      </c>
      <c r="F31" s="16">
        <v>141</v>
      </c>
      <c r="G31" s="9">
        <f>April!G31+F31</f>
        <v>782</v>
      </c>
      <c r="H31" s="17"/>
      <c r="I31" s="9">
        <f>April!I31+H31</f>
        <v>0</v>
      </c>
      <c r="J31" s="18">
        <v>40</v>
      </c>
      <c r="K31" s="9">
        <f>April!K31+J31</f>
        <v>339</v>
      </c>
      <c r="L31" s="19"/>
      <c r="M31" s="9">
        <f>April!M31+L31</f>
        <v>0</v>
      </c>
      <c r="N31" s="31">
        <v>5</v>
      </c>
      <c r="O31" s="9">
        <f>April!O31+N31</f>
        <v>5</v>
      </c>
      <c r="P31" s="20" t="s">
        <v>87</v>
      </c>
    </row>
    <row r="32" spans="1:16" ht="11.25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1"/>
      <c r="O32" s="9">
        <f>April!O32+N32</f>
        <v>0</v>
      </c>
      <c r="P32" s="20"/>
    </row>
    <row r="33" spans="1:16" ht="11.25" customHeight="1">
      <c r="A33" s="9" t="s">
        <v>37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1"/>
      <c r="O33" s="9">
        <f>April!O33+N33</f>
        <v>0</v>
      </c>
      <c r="P33" s="20"/>
    </row>
    <row r="34" spans="1:16" ht="11.25" customHeight="1">
      <c r="A34" s="9" t="s">
        <v>38</v>
      </c>
      <c r="B34" s="14"/>
      <c r="C34" s="9">
        <f>April!C34+B34</f>
        <v>0</v>
      </c>
      <c r="D34" s="15"/>
      <c r="E34" s="9">
        <f>April!E34+D34</f>
        <v>2</v>
      </c>
      <c r="F34" s="16"/>
      <c r="G34" s="9">
        <f>April!G34+F34</f>
        <v>1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1"/>
      <c r="O34" s="9">
        <f>April!O34+N34</f>
        <v>0</v>
      </c>
      <c r="P34" s="20"/>
    </row>
    <row r="35" spans="1:16" ht="11.25" customHeight="1">
      <c r="A35" s="9" t="s">
        <v>39</v>
      </c>
      <c r="B35" s="14"/>
      <c r="C35" s="9">
        <f>April!C35+B35</f>
        <v>0</v>
      </c>
      <c r="D35" s="15">
        <v>1</v>
      </c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1"/>
      <c r="O35" s="9">
        <f>April!O35+N35</f>
        <v>0</v>
      </c>
      <c r="P35" s="20"/>
    </row>
    <row r="36" spans="1:16" ht="11.25" customHeight="1">
      <c r="A36" s="9" t="s">
        <v>40</v>
      </c>
      <c r="B36" s="14"/>
      <c r="C36" s="9">
        <f>April!C36+B36</f>
        <v>0</v>
      </c>
      <c r="D36" s="15"/>
      <c r="E36" s="9">
        <f>April!E36+D36</f>
        <v>1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1"/>
      <c r="O36" s="9">
        <f>April!O36+N36</f>
        <v>0</v>
      </c>
      <c r="P36" s="20"/>
    </row>
    <row r="37" spans="1:16" ht="11.25" customHeight="1">
      <c r="A37" s="9" t="s">
        <v>41</v>
      </c>
      <c r="B37" s="14"/>
      <c r="C37" s="9">
        <f>April!C37+B37</f>
        <v>0</v>
      </c>
      <c r="D37" s="15"/>
      <c r="E37" s="9">
        <f>April!E37+D37</f>
        <v>7</v>
      </c>
      <c r="F37" s="16"/>
      <c r="G37" s="9">
        <f>April!G37+F37</f>
        <v>1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1"/>
      <c r="O37" s="9">
        <f>April!O37+N37</f>
        <v>0</v>
      </c>
      <c r="P37" s="20"/>
    </row>
    <row r="38" spans="1:16" ht="11.25" customHeight="1">
      <c r="A38" s="9" t="s">
        <v>42</v>
      </c>
      <c r="B38" s="14"/>
      <c r="C38" s="9">
        <f>April!C38+B38</f>
        <v>0</v>
      </c>
      <c r="D38" s="15">
        <v>1</v>
      </c>
      <c r="E38" s="9">
        <f>April!E38+D38</f>
        <v>22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1"/>
      <c r="O38" s="9">
        <f>April!O38+N38</f>
        <v>0</v>
      </c>
      <c r="P38" s="20"/>
    </row>
    <row r="39" spans="1:16" ht="11.25" customHeight="1">
      <c r="A39" s="9" t="s">
        <v>43</v>
      </c>
      <c r="B39" s="14"/>
      <c r="C39" s="9">
        <f>April!C39+B39</f>
        <v>4</v>
      </c>
      <c r="D39" s="15">
        <v>4</v>
      </c>
      <c r="E39" s="9">
        <f>April!E39+D39</f>
        <v>5</v>
      </c>
      <c r="F39" s="16">
        <f>3+1</f>
        <v>4</v>
      </c>
      <c r="G39" s="9">
        <f>April!G39+F39</f>
        <v>6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1"/>
      <c r="O39" s="9">
        <f>April!O39+N39</f>
        <v>0</v>
      </c>
      <c r="P39" s="20"/>
    </row>
    <row r="40" spans="1:16" ht="11.25" customHeight="1">
      <c r="A40" s="9" t="s">
        <v>44</v>
      </c>
      <c r="B40" s="14"/>
      <c r="C40" s="9">
        <f>April!C40+B40</f>
        <v>0</v>
      </c>
      <c r="D40" s="15">
        <f>16+118</f>
        <v>134</v>
      </c>
      <c r="E40" s="9">
        <f>April!E40+D40</f>
        <v>241</v>
      </c>
      <c r="F40" s="16">
        <v>2</v>
      </c>
      <c r="G40" s="9">
        <f>April!G40+F40</f>
        <v>2</v>
      </c>
      <c r="H40" s="17"/>
      <c r="I40" s="9">
        <f>April!I40+H40</f>
        <v>0</v>
      </c>
      <c r="J40" s="18"/>
      <c r="K40" s="9">
        <f>April!K40+J40</f>
        <v>2</v>
      </c>
      <c r="L40" s="19"/>
      <c r="M40" s="9">
        <f>April!M40+L40</f>
        <v>0</v>
      </c>
      <c r="N40" s="31"/>
      <c r="O40" s="9">
        <f>April!O40+N40</f>
        <v>0</v>
      </c>
      <c r="P40" s="20"/>
    </row>
    <row r="41" spans="1:16" ht="11.25" customHeight="1">
      <c r="A41" s="9" t="s">
        <v>45</v>
      </c>
      <c r="B41" s="14"/>
      <c r="C41" s="9">
        <f>April!C41+B41</f>
        <v>0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1"/>
      <c r="O41" s="9">
        <f>April!O41+N41</f>
        <v>0</v>
      </c>
      <c r="P41" s="20"/>
    </row>
    <row r="42" spans="1:16" ht="11.25" customHeight="1">
      <c r="A42" s="9" t="s">
        <v>46</v>
      </c>
      <c r="B42" s="14"/>
      <c r="C42" s="9">
        <f>April!C42+B42</f>
        <v>1</v>
      </c>
      <c r="D42" s="15"/>
      <c r="E42" s="9">
        <f>April!E42+D42</f>
        <v>2</v>
      </c>
      <c r="F42" s="16">
        <v>12</v>
      </c>
      <c r="G42" s="9">
        <f>April!G42+F42</f>
        <v>12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1"/>
      <c r="O42" s="9">
        <f>April!O42+N42</f>
        <v>0</v>
      </c>
      <c r="P42" s="20"/>
    </row>
    <row r="43" spans="1:16" ht="11.25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1"/>
      <c r="O43" s="9">
        <f>April!O43+N43</f>
        <v>0</v>
      </c>
      <c r="P43" s="20"/>
    </row>
    <row r="44" spans="1:16" ht="11.25" customHeight="1">
      <c r="A44" s="9" t="s">
        <v>48</v>
      </c>
      <c r="B44" s="14"/>
      <c r="C44" s="9">
        <f>April!C44+B44</f>
        <v>0</v>
      </c>
      <c r="D44" s="15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1"/>
      <c r="O44" s="9">
        <f>April!O44+N44</f>
        <v>0</v>
      </c>
      <c r="P44" s="20"/>
    </row>
    <row r="45" spans="1:16" ht="11.25" customHeight="1">
      <c r="A45" s="9" t="s">
        <v>49</v>
      </c>
      <c r="B45" s="14"/>
      <c r="C45" s="9">
        <f>April!C45+B45</f>
        <v>0</v>
      </c>
      <c r="D45" s="15">
        <f>1+26</f>
        <v>27</v>
      </c>
      <c r="E45" s="9">
        <f>April!E45+D45</f>
        <v>38</v>
      </c>
      <c r="F45" s="16">
        <v>1499</v>
      </c>
      <c r="G45" s="9">
        <f>April!G45+F45</f>
        <v>1499</v>
      </c>
      <c r="H45" s="17"/>
      <c r="I45" s="9">
        <f>April!I45+H45</f>
        <v>60</v>
      </c>
      <c r="J45" s="18">
        <v>291</v>
      </c>
      <c r="K45" s="9">
        <f>April!K45+J45</f>
        <v>392</v>
      </c>
      <c r="L45" s="19"/>
      <c r="M45" s="9">
        <f>April!M45+L45</f>
        <v>0</v>
      </c>
      <c r="N45" s="31"/>
      <c r="O45" s="9">
        <f>April!O45+N45</f>
        <v>0</v>
      </c>
      <c r="P45" s="20"/>
    </row>
    <row r="46" spans="1:16" ht="11.25" customHeight="1">
      <c r="A46" s="9" t="s">
        <v>50</v>
      </c>
      <c r="B46" s="14"/>
      <c r="C46" s="9">
        <f>April!C46+B46</f>
        <v>0</v>
      </c>
      <c r="D46" s="15">
        <v>2</v>
      </c>
      <c r="E46" s="9">
        <f>April!E46+D46</f>
        <v>5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1</v>
      </c>
      <c r="L46" s="19"/>
      <c r="M46" s="9">
        <f>April!M46+L46</f>
        <v>0</v>
      </c>
      <c r="N46" s="31"/>
      <c r="O46" s="9">
        <f>April!O46+N46</f>
        <v>0</v>
      </c>
      <c r="P46" s="20"/>
    </row>
    <row r="47" spans="1:16" ht="11.25" customHeight="1">
      <c r="A47" s="9" t="s">
        <v>51</v>
      </c>
      <c r="B47" s="14"/>
      <c r="C47" s="9">
        <f>April!C47+B47</f>
        <v>0</v>
      </c>
      <c r="D47" s="15">
        <f>2+4+56</f>
        <v>62</v>
      </c>
      <c r="E47" s="9">
        <f>April!E47+D47</f>
        <v>104</v>
      </c>
      <c r="F47" s="16"/>
      <c r="G47" s="9">
        <f>April!G47+F47</f>
        <v>6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1">
        <v>1</v>
      </c>
      <c r="O47" s="9">
        <f>April!O47+N47</f>
        <v>1</v>
      </c>
      <c r="P47" s="20" t="s">
        <v>81</v>
      </c>
    </row>
    <row r="48" spans="1:16" ht="11.25" customHeight="1">
      <c r="A48" s="9" t="s">
        <v>52</v>
      </c>
      <c r="B48" s="14"/>
      <c r="C48" s="9">
        <f>April!C48+B48</f>
        <v>0</v>
      </c>
      <c r="D48" s="15">
        <v>2</v>
      </c>
      <c r="E48" s="9">
        <f>April!E48+D48</f>
        <v>15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1"/>
      <c r="O48" s="9">
        <f>April!O48+N48</f>
        <v>0</v>
      </c>
      <c r="P48" s="20"/>
    </row>
    <row r="49" spans="1:16" ht="11.25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1"/>
      <c r="O49" s="9">
        <f>April!O49+N49</f>
        <v>0</v>
      </c>
      <c r="P49" s="20"/>
    </row>
    <row r="50" spans="1:16" ht="11.25" customHeight="1">
      <c r="A50" s="9" t="s">
        <v>54</v>
      </c>
      <c r="B50" s="14"/>
      <c r="C50" s="9">
        <f>April!C50+B50</f>
        <v>0</v>
      </c>
      <c r="D50" s="15"/>
      <c r="E50" s="9">
        <f>April!E50+D50</f>
        <v>2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1"/>
      <c r="O50" s="9">
        <f>April!O50+N50</f>
        <v>0</v>
      </c>
      <c r="P50" s="20"/>
    </row>
    <row r="51" spans="1:16" ht="11.25" customHeight="1">
      <c r="A51" s="9" t="s">
        <v>55</v>
      </c>
      <c r="B51" s="14"/>
      <c r="C51" s="9">
        <f>April!C51+B51</f>
        <v>0</v>
      </c>
      <c r="D51" s="15"/>
      <c r="E51" s="9">
        <f>April!E51+D51</f>
        <v>8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1"/>
      <c r="O51" s="9">
        <f>April!O51+N51</f>
        <v>0</v>
      </c>
      <c r="P51" s="20"/>
    </row>
    <row r="52" spans="1:16" ht="11.25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1"/>
      <c r="O52" s="9">
        <f>April!O52+N52</f>
        <v>0</v>
      </c>
      <c r="P52" s="20"/>
    </row>
    <row r="53" spans="1:16" ht="11.25" customHeight="1">
      <c r="A53" s="9" t="s">
        <v>57</v>
      </c>
      <c r="B53" s="14"/>
      <c r="C53" s="9">
        <f>April!C53+B53</f>
        <v>0</v>
      </c>
      <c r="D53" s="15">
        <f>120+101</f>
        <v>221</v>
      </c>
      <c r="E53" s="9">
        <f>April!E53+D53</f>
        <v>337</v>
      </c>
      <c r="F53" s="16">
        <v>8</v>
      </c>
      <c r="G53" s="9">
        <f>April!G53+F53</f>
        <v>11</v>
      </c>
      <c r="H53" s="17"/>
      <c r="I53" s="9">
        <f>April!I53+H53</f>
        <v>0</v>
      </c>
      <c r="J53" s="18">
        <f>20+1</f>
        <v>21</v>
      </c>
      <c r="K53" s="9">
        <f>April!K53+J53</f>
        <v>301</v>
      </c>
      <c r="L53" s="19"/>
      <c r="M53" s="9">
        <f>April!M53+L53</f>
        <v>0</v>
      </c>
      <c r="N53" s="31">
        <v>5</v>
      </c>
      <c r="O53" s="9">
        <f>April!O53+N53</f>
        <v>5</v>
      </c>
      <c r="P53" s="20"/>
    </row>
    <row r="54" spans="1:16" ht="11.25" customHeight="1" thickBot="1">
      <c r="A54" s="10" t="s">
        <v>58</v>
      </c>
      <c r="B54" s="14"/>
      <c r="C54" s="9">
        <f>April!C54+B54</f>
        <v>0</v>
      </c>
      <c r="D54" s="15">
        <f>4+1</f>
        <v>5</v>
      </c>
      <c r="E54" s="9">
        <f>April!E54+D54</f>
        <v>15</v>
      </c>
      <c r="F54" s="16"/>
      <c r="G54" s="9">
        <f>April!G54+F54</f>
        <v>239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31"/>
      <c r="O54" s="9">
        <f>April!O54+N54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1239</v>
      </c>
      <c r="E55" s="11"/>
      <c r="F55" s="11">
        <f>SUM(F5:F54)</f>
        <v>2190</v>
      </c>
      <c r="G55" s="11"/>
      <c r="H55" s="11">
        <f>SUM(H5:H54)</f>
        <v>0</v>
      </c>
      <c r="I55" s="11"/>
      <c r="J55" s="11">
        <f>SUM(J5:J54)</f>
        <v>850</v>
      </c>
      <c r="K55" s="11"/>
      <c r="L55" s="11">
        <f>SUM(L5:L54)</f>
        <v>0</v>
      </c>
      <c r="M55" s="11"/>
      <c r="N55" s="11">
        <f>SUM(N5:N54)</f>
        <v>34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44</v>
      </c>
      <c r="D57" s="11"/>
      <c r="E57" s="11">
        <f>April!E57+D55</f>
        <v>2255</v>
      </c>
      <c r="F57" s="11"/>
      <c r="G57" s="11">
        <f>April!G57+F55</f>
        <v>8786</v>
      </c>
      <c r="H57" s="11"/>
      <c r="I57" s="11">
        <f>April!I57+H55</f>
        <v>60</v>
      </c>
      <c r="J57" s="11"/>
      <c r="K57" s="11">
        <f>April!K57+J55</f>
        <v>1606</v>
      </c>
      <c r="L57" s="11"/>
      <c r="M57" s="11">
        <f>April!M57+L55</f>
        <v>0</v>
      </c>
      <c r="N57" s="11"/>
      <c r="O57" s="11">
        <f>April!O57+N55</f>
        <v>87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5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31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31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v>9</v>
      </c>
      <c r="E7" s="9">
        <f>May!E7+D7</f>
        <v>83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1</v>
      </c>
      <c r="L7" s="19"/>
      <c r="M7" s="9">
        <f>May!M7+L7</f>
        <v>0</v>
      </c>
      <c r="N7" s="31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v>1</v>
      </c>
      <c r="E8" s="9">
        <f>May!E8+D8</f>
        <v>49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31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v>1</v>
      </c>
      <c r="E9" s="9">
        <f>May!E9+D9</f>
        <v>12</v>
      </c>
      <c r="F9" s="16"/>
      <c r="G9" s="9">
        <f>May!G9+F9</f>
        <v>2503</v>
      </c>
      <c r="H9" s="17"/>
      <c r="I9" s="9">
        <f>May!I9+H9</f>
        <v>0</v>
      </c>
      <c r="J9" s="18">
        <v>7</v>
      </c>
      <c r="K9" s="9">
        <f>May!K9+J9</f>
        <v>9</v>
      </c>
      <c r="L9" s="19"/>
      <c r="M9" s="9">
        <f>May!M9+L9</f>
        <v>0</v>
      </c>
      <c r="N9" s="31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7</v>
      </c>
      <c r="E10" s="9">
        <f>May!E10+D10</f>
        <v>41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31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v>25</v>
      </c>
      <c r="E11" s="9">
        <f>May!E11+D11</f>
        <v>53</v>
      </c>
      <c r="F11" s="16">
        <v>6</v>
      </c>
      <c r="G11" s="9">
        <f>May!G11+F11</f>
        <v>71</v>
      </c>
      <c r="H11" s="17"/>
      <c r="I11" s="9">
        <f>May!I11+H11</f>
        <v>0</v>
      </c>
      <c r="J11" s="18">
        <v>4</v>
      </c>
      <c r="K11" s="9">
        <f>May!K11+J11</f>
        <v>4</v>
      </c>
      <c r="L11" s="19"/>
      <c r="M11" s="9">
        <f>May!M11+L11</f>
        <v>0</v>
      </c>
      <c r="N11" s="31">
        <v>9</v>
      </c>
      <c r="O11" s="9">
        <f>May!O11+N11</f>
        <v>9</v>
      </c>
      <c r="P11" s="20" t="s">
        <v>89</v>
      </c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31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31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v>6</v>
      </c>
      <c r="E14" s="9">
        <f>May!E14+D14</f>
        <v>52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31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>
        <v>3</v>
      </c>
      <c r="E15" s="9">
        <f>May!E15+D15</f>
        <v>7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31">
        <v>1</v>
      </c>
      <c r="O15" s="9">
        <f>May!O15+N15</f>
        <v>1</v>
      </c>
      <c r="P15" s="20" t="s">
        <v>89</v>
      </c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31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v>2</v>
      </c>
      <c r="E17" s="9">
        <f>May!E17+D17</f>
        <v>14</v>
      </c>
      <c r="F17" s="16">
        <v>2</v>
      </c>
      <c r="G17" s="9">
        <f>May!G17+F17</f>
        <v>7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31"/>
      <c r="O17" s="9">
        <f>May!O17+N17</f>
        <v>0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v>67</v>
      </c>
      <c r="E18" s="9">
        <f>May!E18+D18</f>
        <v>155</v>
      </c>
      <c r="F18" s="16">
        <v>13</v>
      </c>
      <c r="G18" s="9">
        <f>May!G18+F18</f>
        <v>157</v>
      </c>
      <c r="H18" s="17"/>
      <c r="I18" s="9">
        <f>May!I18+H18</f>
        <v>0</v>
      </c>
      <c r="J18" s="18">
        <v>29</v>
      </c>
      <c r="K18" s="9">
        <f>May!K18+J18</f>
        <v>112</v>
      </c>
      <c r="L18" s="19"/>
      <c r="M18" s="9">
        <f>May!M18+L18</f>
        <v>0</v>
      </c>
      <c r="N18" s="31"/>
      <c r="O18" s="9">
        <f>May!O18+N18</f>
        <v>2</v>
      </c>
      <c r="P18" s="20"/>
    </row>
    <row r="19" spans="1:16" ht="18" customHeight="1">
      <c r="A19" s="9" t="s">
        <v>23</v>
      </c>
      <c r="B19" s="14"/>
      <c r="C19" s="9">
        <f>May!C19+B19</f>
        <v>7</v>
      </c>
      <c r="D19" s="15">
        <v>19</v>
      </c>
      <c r="E19" s="9">
        <f>May!E19+D19</f>
        <v>38</v>
      </c>
      <c r="F19" s="16">
        <v>1</v>
      </c>
      <c r="G19" s="9">
        <f>May!G19+F19</f>
        <v>19</v>
      </c>
      <c r="H19" s="17"/>
      <c r="I19" s="9">
        <f>May!I19+H19</f>
        <v>0</v>
      </c>
      <c r="J19" s="18"/>
      <c r="K19" s="9">
        <f>May!K19+J19</f>
        <v>12</v>
      </c>
      <c r="L19" s="19"/>
      <c r="M19" s="9">
        <f>May!M19+L19</f>
        <v>0</v>
      </c>
      <c r="N19" s="31">
        <v>7</v>
      </c>
      <c r="O19" s="9">
        <f>May!O19+N19</f>
        <v>8</v>
      </c>
      <c r="P19" s="20" t="s">
        <v>90</v>
      </c>
    </row>
    <row r="20" spans="1:16" ht="18" customHeight="1">
      <c r="A20" s="9" t="s">
        <v>24</v>
      </c>
      <c r="B20" s="14"/>
      <c r="C20" s="9">
        <f>May!C20+B20</f>
        <v>0</v>
      </c>
      <c r="D20" s="15">
        <v>75</v>
      </c>
      <c r="E20" s="9">
        <f>May!E20+D20</f>
        <v>154</v>
      </c>
      <c r="F20" s="16">
        <v>3</v>
      </c>
      <c r="G20" s="9">
        <f>May!G20+F20</f>
        <v>53</v>
      </c>
      <c r="H20" s="17"/>
      <c r="I20" s="9">
        <f>May!I20+H20</f>
        <v>0</v>
      </c>
      <c r="J20" s="18"/>
      <c r="K20" s="9">
        <f>May!K20+J20</f>
        <v>104</v>
      </c>
      <c r="L20" s="19"/>
      <c r="M20" s="9">
        <f>May!M20+L20</f>
        <v>0</v>
      </c>
      <c r="N20" s="31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v>20</v>
      </c>
      <c r="E21" s="9">
        <f>May!E21+D21</f>
        <v>59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31">
        <v>2</v>
      </c>
      <c r="O21" s="9">
        <f>May!O21+N21</f>
        <v>2</v>
      </c>
      <c r="P21" s="20" t="s">
        <v>89</v>
      </c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7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31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31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31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31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>
        <v>4</v>
      </c>
      <c r="E26" s="9">
        <f>May!E26+D26</f>
        <v>29</v>
      </c>
      <c r="F26" s="16">
        <v>3</v>
      </c>
      <c r="G26" s="9">
        <f>May!G26+F26</f>
        <v>3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31">
        <v>19</v>
      </c>
      <c r="O26" s="9">
        <f>May!O26+N26</f>
        <v>19</v>
      </c>
      <c r="P26" s="20" t="s">
        <v>89</v>
      </c>
    </row>
    <row r="27" spans="1:16" ht="18" customHeight="1">
      <c r="A27" s="9" t="s">
        <v>31</v>
      </c>
      <c r="B27" s="14"/>
      <c r="C27" s="9">
        <f>May!C27+B27</f>
        <v>27</v>
      </c>
      <c r="D27" s="15">
        <v>268</v>
      </c>
      <c r="E27" s="9">
        <f>May!E27+D27</f>
        <v>561</v>
      </c>
      <c r="F27" s="16">
        <v>74</v>
      </c>
      <c r="G27" s="9">
        <f>May!G27+F27</f>
        <v>228</v>
      </c>
      <c r="H27" s="17"/>
      <c r="I27" s="9">
        <f>May!I27+H27</f>
        <v>0</v>
      </c>
      <c r="J27" s="18">
        <v>34</v>
      </c>
      <c r="K27" s="9">
        <f>May!K27+J27</f>
        <v>118</v>
      </c>
      <c r="L27" s="19"/>
      <c r="M27" s="9">
        <f>May!M27+L27</f>
        <v>0</v>
      </c>
      <c r="N27" s="31"/>
      <c r="O27" s="9">
        <f>May!O27+N27</f>
        <v>9</v>
      </c>
      <c r="P27" s="20"/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2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31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5</v>
      </c>
      <c r="D29" s="15">
        <v>91</v>
      </c>
      <c r="E29" s="9">
        <f>May!E29+D29</f>
        <v>300</v>
      </c>
      <c r="F29" s="16">
        <v>89</v>
      </c>
      <c r="G29" s="9">
        <f>May!G29+F29</f>
        <v>167</v>
      </c>
      <c r="H29" s="17"/>
      <c r="I29" s="9">
        <f>May!I29+H29</f>
        <v>0</v>
      </c>
      <c r="J29" s="18">
        <v>300</v>
      </c>
      <c r="K29" s="9">
        <f>May!K29+J29</f>
        <v>374</v>
      </c>
      <c r="L29" s="19"/>
      <c r="M29" s="9">
        <f>May!M29+L29</f>
        <v>0</v>
      </c>
      <c r="N29" s="31">
        <v>20</v>
      </c>
      <c r="O29" s="9">
        <f>May!O29+N29</f>
        <v>37</v>
      </c>
      <c r="P29" s="20" t="s">
        <v>91</v>
      </c>
    </row>
    <row r="30" spans="1:16" ht="18" customHeight="1">
      <c r="A30" s="9" t="s">
        <v>34</v>
      </c>
      <c r="B30" s="14"/>
      <c r="C30" s="9">
        <f>May!C30+B30</f>
        <v>0</v>
      </c>
      <c r="D30" s="15">
        <v>17</v>
      </c>
      <c r="E30" s="9">
        <f>May!E30+D30</f>
        <v>96</v>
      </c>
      <c r="F30" s="16">
        <v>266</v>
      </c>
      <c r="G30" s="9">
        <f>May!G30+F30</f>
        <v>959</v>
      </c>
      <c r="H30" s="17"/>
      <c r="I30" s="9">
        <f>May!I30+H30</f>
        <v>0</v>
      </c>
      <c r="J30" s="18">
        <v>72</v>
      </c>
      <c r="K30" s="9">
        <f>May!K30+J30</f>
        <v>283</v>
      </c>
      <c r="L30" s="19"/>
      <c r="M30" s="9">
        <f>May!M30+L30</f>
        <v>0</v>
      </c>
      <c r="N30" s="31">
        <v>1</v>
      </c>
      <c r="O30" s="9">
        <f>May!O30+N30</f>
        <v>2</v>
      </c>
      <c r="P30" s="20" t="s">
        <v>89</v>
      </c>
    </row>
    <row r="31" spans="1:16" ht="18" customHeight="1">
      <c r="A31" s="9" t="s">
        <v>35</v>
      </c>
      <c r="B31" s="14"/>
      <c r="C31" s="9">
        <f>May!C31+B31</f>
        <v>0</v>
      </c>
      <c r="D31" s="15">
        <v>161</v>
      </c>
      <c r="E31" s="9">
        <f>May!E31+D31</f>
        <v>497</v>
      </c>
      <c r="F31" s="16">
        <v>293</v>
      </c>
      <c r="G31" s="9">
        <f>May!G31+F31</f>
        <v>1075</v>
      </c>
      <c r="H31" s="17"/>
      <c r="I31" s="9">
        <f>May!I31+H31</f>
        <v>0</v>
      </c>
      <c r="J31" s="18">
        <v>68</v>
      </c>
      <c r="K31" s="9">
        <f>May!K31+J31</f>
        <v>407</v>
      </c>
      <c r="L31" s="19"/>
      <c r="M31" s="9">
        <f>May!M31+L31</f>
        <v>0</v>
      </c>
      <c r="N31" s="31">
        <v>9</v>
      </c>
      <c r="O31" s="9">
        <f>May!O31+N31</f>
        <v>14</v>
      </c>
      <c r="P31" s="20" t="s">
        <v>92</v>
      </c>
    </row>
    <row r="32" spans="1:16" ht="18" customHeight="1">
      <c r="A32" s="9" t="s">
        <v>36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31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31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1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31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>
        <v>2</v>
      </c>
      <c r="E35" s="9">
        <f>May!E35+D35</f>
        <v>5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31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1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31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v>2</v>
      </c>
      <c r="E37" s="9">
        <f>May!E37+D37</f>
        <v>9</v>
      </c>
      <c r="F37" s="16"/>
      <c r="G37" s="9">
        <f>May!G37+F37</f>
        <v>1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31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v>1</v>
      </c>
      <c r="E38" s="9">
        <f>May!E38+D38</f>
        <v>23</v>
      </c>
      <c r="F38" s="16">
        <v>12</v>
      </c>
      <c r="G38" s="9">
        <f>May!G38+F38</f>
        <v>12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31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4</v>
      </c>
      <c r="D39" s="15">
        <v>15</v>
      </c>
      <c r="E39" s="9">
        <f>May!E39+D39</f>
        <v>20</v>
      </c>
      <c r="F39" s="16"/>
      <c r="G39" s="9">
        <f>May!G39+F39</f>
        <v>6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31">
        <v>1</v>
      </c>
      <c r="O39" s="9">
        <f>May!O39+N39</f>
        <v>1</v>
      </c>
      <c r="P39" s="20" t="s">
        <v>89</v>
      </c>
    </row>
    <row r="40" spans="1:16" ht="18" customHeight="1">
      <c r="A40" s="9" t="s">
        <v>44</v>
      </c>
      <c r="B40" s="14"/>
      <c r="C40" s="9">
        <f>May!C40+B40</f>
        <v>0</v>
      </c>
      <c r="D40" s="15">
        <v>39</v>
      </c>
      <c r="E40" s="9">
        <f>May!E40+D40</f>
        <v>280</v>
      </c>
      <c r="F40" s="16"/>
      <c r="G40" s="9">
        <f>May!G40+F40</f>
        <v>2</v>
      </c>
      <c r="H40" s="17"/>
      <c r="I40" s="9">
        <f>May!I40+H40</f>
        <v>0</v>
      </c>
      <c r="J40" s="18"/>
      <c r="K40" s="9">
        <f>May!K40+J40</f>
        <v>2</v>
      </c>
      <c r="L40" s="19"/>
      <c r="M40" s="9">
        <f>May!M40+L40</f>
        <v>0</v>
      </c>
      <c r="N40" s="31">
        <v>1</v>
      </c>
      <c r="O40" s="9">
        <f>May!O40+N40</f>
        <v>1</v>
      </c>
      <c r="P40" s="20" t="s">
        <v>89</v>
      </c>
    </row>
    <row r="41" spans="1:16" ht="18" customHeight="1">
      <c r="A41" s="9" t="s">
        <v>45</v>
      </c>
      <c r="B41" s="14"/>
      <c r="C41" s="9">
        <f>May!C41+B41</f>
        <v>0</v>
      </c>
      <c r="D41" s="15"/>
      <c r="E41" s="9">
        <f>May!E41+D41</f>
        <v>2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31">
        <v>11</v>
      </c>
      <c r="O41" s="9">
        <f>May!O41+N41</f>
        <v>11</v>
      </c>
      <c r="P41" s="20" t="s">
        <v>89</v>
      </c>
    </row>
    <row r="42" spans="1:16" ht="18" customHeight="1">
      <c r="A42" s="9" t="s">
        <v>46</v>
      </c>
      <c r="B42" s="14"/>
      <c r="C42" s="9">
        <f>May!C42+B42</f>
        <v>1</v>
      </c>
      <c r="D42" s="15"/>
      <c r="E42" s="9">
        <f>May!E42+D42</f>
        <v>2</v>
      </c>
      <c r="F42" s="16">
        <v>10</v>
      </c>
      <c r="G42" s="9">
        <f>May!G42+F42</f>
        <v>22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31">
        <v>5</v>
      </c>
      <c r="O42" s="9">
        <f>May!O42+N42</f>
        <v>5</v>
      </c>
      <c r="P42" s="20" t="s">
        <v>89</v>
      </c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31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>
        <v>2</v>
      </c>
      <c r="E44" s="9">
        <f>May!E44+D44</f>
        <v>9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31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v>36</v>
      </c>
      <c r="E45" s="9">
        <f>May!E45+D45</f>
        <v>74</v>
      </c>
      <c r="F45" s="16">
        <v>1841</v>
      </c>
      <c r="G45" s="9">
        <f>May!G45+F45</f>
        <v>3340</v>
      </c>
      <c r="H45" s="17"/>
      <c r="I45" s="9">
        <f>May!I45+H45</f>
        <v>60</v>
      </c>
      <c r="J45" s="18">
        <v>164</v>
      </c>
      <c r="K45" s="9">
        <f>May!K45+J45</f>
        <v>556</v>
      </c>
      <c r="L45" s="19"/>
      <c r="M45" s="9">
        <f>May!M45+L45</f>
        <v>0</v>
      </c>
      <c r="N45" s="31"/>
      <c r="O45" s="9">
        <f>May!O45+N45</f>
        <v>0</v>
      </c>
      <c r="P45" s="20"/>
    </row>
    <row r="46" spans="1:16" ht="18" customHeight="1">
      <c r="A46" s="9" t="s">
        <v>50</v>
      </c>
      <c r="B46" s="14"/>
      <c r="C46" s="9">
        <f>May!C46+B46</f>
        <v>0</v>
      </c>
      <c r="D46" s="15">
        <v>4</v>
      </c>
      <c r="E46" s="9">
        <f>May!E46+D46</f>
        <v>9</v>
      </c>
      <c r="F46" s="16"/>
      <c r="G46" s="9">
        <f>May!G46+F46</f>
        <v>0</v>
      </c>
      <c r="H46" s="17"/>
      <c r="I46" s="9">
        <f>May!I46+H46</f>
        <v>0</v>
      </c>
      <c r="J46" s="18">
        <v>2</v>
      </c>
      <c r="K46" s="9">
        <f>May!K46+J46</f>
        <v>3</v>
      </c>
      <c r="L46" s="19"/>
      <c r="M46" s="9">
        <f>May!M46+L46</f>
        <v>0</v>
      </c>
      <c r="N46" s="31">
        <v>2</v>
      </c>
      <c r="O46" s="9">
        <f>May!O45+N45</f>
        <v>0</v>
      </c>
      <c r="P46" s="20" t="s">
        <v>89</v>
      </c>
    </row>
    <row r="47" spans="1:16" ht="18" customHeight="1">
      <c r="A47" s="9" t="s">
        <v>51</v>
      </c>
      <c r="B47" s="14"/>
      <c r="C47" s="9">
        <f>May!C47+B47</f>
        <v>0</v>
      </c>
      <c r="D47" s="15">
        <v>45</v>
      </c>
      <c r="E47" s="9">
        <f>May!E47+D47</f>
        <v>149</v>
      </c>
      <c r="F47" s="16">
        <v>1220</v>
      </c>
      <c r="G47" s="9">
        <f>May!G47+F47</f>
        <v>1226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31">
        <v>3</v>
      </c>
      <c r="O47" s="9">
        <f>May!O47+N47</f>
        <v>4</v>
      </c>
      <c r="P47" s="20" t="s">
        <v>93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v>1</v>
      </c>
      <c r="E48" s="9">
        <f>May!E48+D48</f>
        <v>16</v>
      </c>
      <c r="F48" s="16">
        <v>1</v>
      </c>
      <c r="G48" s="9">
        <f>May!G48+F48</f>
        <v>1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31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31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2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31"/>
      <c r="O50" s="9">
        <f>May!O50+N50</f>
        <v>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8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31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31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0</v>
      </c>
      <c r="D53" s="15">
        <v>206</v>
      </c>
      <c r="E53" s="9">
        <f>May!E53+D53</f>
        <v>543</v>
      </c>
      <c r="F53" s="16">
        <v>28</v>
      </c>
      <c r="G53" s="9">
        <f>May!G53+F53</f>
        <v>39</v>
      </c>
      <c r="H53" s="17"/>
      <c r="I53" s="9">
        <f>May!I53+H53</f>
        <v>0</v>
      </c>
      <c r="J53" s="18">
        <v>173</v>
      </c>
      <c r="K53" s="9">
        <f>May!K53+J53</f>
        <v>474</v>
      </c>
      <c r="L53" s="19"/>
      <c r="M53" s="9">
        <f>May!M53+L53</f>
        <v>0</v>
      </c>
      <c r="N53" s="31">
        <v>38</v>
      </c>
      <c r="O53" s="9">
        <f>May!O53+N53</f>
        <v>43</v>
      </c>
      <c r="P53" s="20" t="s">
        <v>94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v>3</v>
      </c>
      <c r="E54" s="9">
        <f>May!E54+D54</f>
        <v>18</v>
      </c>
      <c r="F54" s="16"/>
      <c r="G54" s="9">
        <f>May!G54+F54</f>
        <v>239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31"/>
      <c r="O54" s="9">
        <f>May!O54+N54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1132</v>
      </c>
      <c r="E55" s="11"/>
      <c r="F55" s="11">
        <f>SUM(F5:F54)</f>
        <v>3862</v>
      </c>
      <c r="G55" s="11"/>
      <c r="H55" s="11">
        <f>SUM(H5:H54)</f>
        <v>0</v>
      </c>
      <c r="I55" s="11"/>
      <c r="J55" s="11">
        <f>SUM(J5:J54)</f>
        <v>853</v>
      </c>
      <c r="K55" s="11"/>
      <c r="L55" s="11">
        <f>SUM(L5:L54)</f>
        <v>0</v>
      </c>
      <c r="M55" s="11"/>
      <c r="N55" s="11">
        <f>SUM(N5:N54)</f>
        <v>129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44</v>
      </c>
      <c r="D57" s="11"/>
      <c r="E57" s="11">
        <f>May!E57+D55</f>
        <v>3387</v>
      </c>
      <c r="F57" s="11"/>
      <c r="G57" s="11">
        <f>May!G57+F55</f>
        <v>12648</v>
      </c>
      <c r="H57" s="11"/>
      <c r="I57" s="11">
        <f>May!I57+H55</f>
        <v>60</v>
      </c>
      <c r="J57" s="11"/>
      <c r="K57" s="11">
        <f>May!K57+J55</f>
        <v>2459</v>
      </c>
      <c r="L57" s="11"/>
      <c r="M57" s="11">
        <f>May!M57+L55</f>
        <v>0</v>
      </c>
      <c r="N57" s="11"/>
      <c r="O57" s="11">
        <f>May!O57+N55</f>
        <v>216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1</v>
      </c>
      <c r="E5" s="9">
        <f>June!E5+D5</f>
        <v>6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31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31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83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1</v>
      </c>
      <c r="L7" s="19"/>
      <c r="M7" s="9">
        <f>June!M7+L7</f>
        <v>0</v>
      </c>
      <c r="N7" s="31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49</v>
      </c>
      <c r="F8" s="16">
        <v>23</v>
      </c>
      <c r="G8" s="9">
        <f>June!G8+F8</f>
        <v>23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31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v>1</v>
      </c>
      <c r="E9" s="9">
        <f>June!E9+D9</f>
        <v>13</v>
      </c>
      <c r="F9" s="16">
        <v>13</v>
      </c>
      <c r="G9" s="9">
        <f>June!G9+F9</f>
        <v>2516</v>
      </c>
      <c r="H9" s="17"/>
      <c r="I9" s="9">
        <f>June!I9+H9</f>
        <v>0</v>
      </c>
      <c r="J9" s="18"/>
      <c r="K9" s="9">
        <f>June!K9+J9</f>
        <v>9</v>
      </c>
      <c r="L9" s="19"/>
      <c r="M9" s="9">
        <f>June!M9+L9</f>
        <v>0</v>
      </c>
      <c r="N9" s="31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2</v>
      </c>
      <c r="E10" s="9">
        <f>June!E10+June!D10</f>
        <v>48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31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v>18</v>
      </c>
      <c r="E11" s="9">
        <f>June!E11+D11</f>
        <v>71</v>
      </c>
      <c r="F11" s="16">
        <v>5</v>
      </c>
      <c r="G11" s="9">
        <f>June!G11+F11</f>
        <v>76</v>
      </c>
      <c r="H11" s="17"/>
      <c r="I11" s="9">
        <f>June!I11+H11</f>
        <v>0</v>
      </c>
      <c r="J11" s="18">
        <v>4</v>
      </c>
      <c r="K11" s="9">
        <f>June!K11+J11</f>
        <v>8</v>
      </c>
      <c r="L11" s="19"/>
      <c r="M11" s="9">
        <f>June!M11+L11</f>
        <v>0</v>
      </c>
      <c r="N11" s="31"/>
      <c r="O11" s="9">
        <f>June!O11+N11</f>
        <v>9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>
        <v>1</v>
      </c>
      <c r="G12" s="9">
        <f>June!G12+F12</f>
        <v>1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31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31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v>35</v>
      </c>
      <c r="E14" s="9">
        <f>June!E14+D14</f>
        <v>87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31">
        <v>1</v>
      </c>
      <c r="O14" s="9">
        <f>June!O14+N14</f>
        <v>1</v>
      </c>
      <c r="P14" s="20" t="s">
        <v>89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7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31"/>
      <c r="O15" s="9">
        <f>June!O15+N15</f>
        <v>1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31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14</v>
      </c>
      <c r="F17" s="16">
        <v>7</v>
      </c>
      <c r="G17" s="9">
        <f>June!G17+F17</f>
        <v>14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31"/>
      <c r="O17" s="9">
        <f>June!O17+N17</f>
        <v>0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v>9</v>
      </c>
      <c r="E18" s="9">
        <f>June!E18+D18</f>
        <v>164</v>
      </c>
      <c r="F18" s="16">
        <f>82+36</f>
        <v>118</v>
      </c>
      <c r="G18" s="9">
        <f>June!G18+F18</f>
        <v>275</v>
      </c>
      <c r="H18" s="17"/>
      <c r="I18" s="9">
        <f>June!I18+H18</f>
        <v>0</v>
      </c>
      <c r="J18" s="18">
        <v>91</v>
      </c>
      <c r="K18" s="9">
        <f>June!K18+J18</f>
        <v>203</v>
      </c>
      <c r="L18" s="19"/>
      <c r="M18" s="9">
        <f>June!M18+L18</f>
        <v>0</v>
      </c>
      <c r="N18" s="31"/>
      <c r="O18" s="9">
        <f>June!O18+N18</f>
        <v>2</v>
      </c>
      <c r="P18" s="20"/>
    </row>
    <row r="19" spans="1:16" ht="18" customHeight="1">
      <c r="A19" s="9" t="s">
        <v>23</v>
      </c>
      <c r="B19" s="14"/>
      <c r="C19" s="9">
        <f>June!C19+B19</f>
        <v>7</v>
      </c>
      <c r="D19" s="15">
        <v>18</v>
      </c>
      <c r="E19" s="9">
        <f>June!E19+D19</f>
        <v>56</v>
      </c>
      <c r="F19" s="16">
        <v>13</v>
      </c>
      <c r="G19" s="9">
        <f>June!G19+F19</f>
        <v>32</v>
      </c>
      <c r="H19" s="17"/>
      <c r="I19" s="9">
        <f>June!I19+H19</f>
        <v>0</v>
      </c>
      <c r="J19" s="18"/>
      <c r="K19" s="9">
        <f>June!K19+J19</f>
        <v>12</v>
      </c>
      <c r="L19" s="19"/>
      <c r="M19" s="9">
        <f>June!M19+L19</f>
        <v>0</v>
      </c>
      <c r="N19" s="31"/>
      <c r="O19" s="9">
        <f>June!O19+N19</f>
        <v>8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>
        <f>12+24</f>
        <v>36</v>
      </c>
      <c r="E20" s="9">
        <f>June!E20+D20</f>
        <v>190</v>
      </c>
      <c r="F20" s="16">
        <v>23</v>
      </c>
      <c r="G20" s="9">
        <f>June!G20+F20</f>
        <v>76</v>
      </c>
      <c r="H20" s="17"/>
      <c r="I20" s="9">
        <f>June!I20+H20</f>
        <v>0</v>
      </c>
      <c r="J20" s="18"/>
      <c r="K20" s="9">
        <f>June!K20+J20</f>
        <v>104</v>
      </c>
      <c r="L20" s="19"/>
      <c r="M20" s="9">
        <f>June!M20+L20</f>
        <v>0</v>
      </c>
      <c r="N20" s="31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v>11</v>
      </c>
      <c r="E21" s="9">
        <f>June!E21+D21</f>
        <v>70</v>
      </c>
      <c r="F21" s="16">
        <v>12</v>
      </c>
      <c r="G21" s="9">
        <f>June!G21+F21</f>
        <v>12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31"/>
      <c r="O21" s="9">
        <f>June!O21+N21</f>
        <v>2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>
        <v>1</v>
      </c>
      <c r="E22" s="9">
        <f>June!E22+D22</f>
        <v>8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31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31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31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31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>
        <v>9</v>
      </c>
      <c r="E26" s="9">
        <f>June!E26+D26</f>
        <v>38</v>
      </c>
      <c r="F26" s="16">
        <v>28</v>
      </c>
      <c r="G26" s="9">
        <f>June!G26+F26</f>
        <v>31</v>
      </c>
      <c r="H26" s="17"/>
      <c r="I26" s="9">
        <f>June!I26+H26</f>
        <v>0</v>
      </c>
      <c r="J26" s="18">
        <v>7</v>
      </c>
      <c r="K26" s="9">
        <f>June!K26+J26</f>
        <v>7</v>
      </c>
      <c r="L26" s="19"/>
      <c r="M26" s="9">
        <f>June!M26+L26</f>
        <v>0</v>
      </c>
      <c r="N26" s="31">
        <v>2</v>
      </c>
      <c r="O26" s="9">
        <f>June!O26+N26</f>
        <v>21</v>
      </c>
      <c r="P26" s="20" t="s">
        <v>96</v>
      </c>
    </row>
    <row r="27" spans="1:16" ht="18" customHeight="1">
      <c r="A27" s="9" t="s">
        <v>31</v>
      </c>
      <c r="B27" s="14">
        <v>24</v>
      </c>
      <c r="C27" s="9">
        <f>June!C27+B27</f>
        <v>51</v>
      </c>
      <c r="D27" s="15">
        <f>122+73</f>
        <v>195</v>
      </c>
      <c r="E27" s="9">
        <f>June!E27+D27</f>
        <v>756</v>
      </c>
      <c r="F27" s="16">
        <f>589+9</f>
        <v>598</v>
      </c>
      <c r="G27" s="9">
        <f>June!G27+F27</f>
        <v>826</v>
      </c>
      <c r="H27" s="17"/>
      <c r="I27" s="9">
        <f>June!I27+H27</f>
        <v>0</v>
      </c>
      <c r="J27" s="18">
        <v>68</v>
      </c>
      <c r="K27" s="9">
        <f>June!K27+J27</f>
        <v>186</v>
      </c>
      <c r="L27" s="19"/>
      <c r="M27" s="9">
        <f>June!M27+L27</f>
        <v>0</v>
      </c>
      <c r="N27" s="31"/>
      <c r="O27" s="9">
        <f>June!O27+N27</f>
        <v>9</v>
      </c>
      <c r="P27" s="20" t="s">
        <v>95</v>
      </c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31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5</v>
      </c>
      <c r="D29" s="15">
        <v>63</v>
      </c>
      <c r="E29" s="9">
        <f>June!E29+D29</f>
        <v>363</v>
      </c>
      <c r="F29" s="16">
        <v>63</v>
      </c>
      <c r="G29" s="9">
        <f>June!G29+F29</f>
        <v>230</v>
      </c>
      <c r="H29" s="17"/>
      <c r="I29" s="9">
        <f>June!I29+H29</f>
        <v>0</v>
      </c>
      <c r="J29" s="18">
        <v>270</v>
      </c>
      <c r="K29" s="9">
        <f>June!K29+J29</f>
        <v>644</v>
      </c>
      <c r="L29" s="19"/>
      <c r="M29" s="9">
        <f>June!M29+L29</f>
        <v>0</v>
      </c>
      <c r="N29" s="31">
        <v>1</v>
      </c>
      <c r="O29" s="9">
        <f>June!O29+N29</f>
        <v>38</v>
      </c>
      <c r="P29" s="20" t="s">
        <v>97</v>
      </c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96</v>
      </c>
      <c r="F30" s="16"/>
      <c r="G30" s="9">
        <f>June!G30+F30</f>
        <v>959</v>
      </c>
      <c r="H30" s="17"/>
      <c r="I30" s="9">
        <f>June!I30+H30</f>
        <v>0</v>
      </c>
      <c r="J30" s="18">
        <v>544</v>
      </c>
      <c r="K30" s="9">
        <f>June!K30+J30</f>
        <v>827</v>
      </c>
      <c r="L30" s="19"/>
      <c r="M30" s="9">
        <f>June!M30+L30</f>
        <v>0</v>
      </c>
      <c r="N30" s="31"/>
      <c r="O30" s="9">
        <f>June!O30+N30</f>
        <v>2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46+45</f>
        <v>91</v>
      </c>
      <c r="E31" s="9">
        <f>June!E31+D31</f>
        <v>588</v>
      </c>
      <c r="F31" s="16">
        <v>76</v>
      </c>
      <c r="G31" s="9">
        <f>June!G31+F31</f>
        <v>1151</v>
      </c>
      <c r="H31" s="17"/>
      <c r="I31" s="9">
        <f>June!I31+H31</f>
        <v>0</v>
      </c>
      <c r="J31" s="18">
        <v>97</v>
      </c>
      <c r="K31" s="9">
        <f>June!K31+J31</f>
        <v>504</v>
      </c>
      <c r="L31" s="19"/>
      <c r="M31" s="9">
        <f>June!M31+L31</f>
        <v>0</v>
      </c>
      <c r="N31" s="31"/>
      <c r="O31" s="9">
        <f>June!O31+N31</f>
        <v>14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31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31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>
        <v>1</v>
      </c>
      <c r="G34" s="9">
        <f>June!G34+F34</f>
        <v>2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31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v>2</v>
      </c>
      <c r="E35" s="9">
        <f>June!E35+D35</f>
        <v>7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31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1</v>
      </c>
      <c r="F36" s="16">
        <v>2</v>
      </c>
      <c r="G36" s="9">
        <f>June!G36+F36</f>
        <v>2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31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9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31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23</v>
      </c>
      <c r="F38" s="16">
        <v>2</v>
      </c>
      <c r="G38" s="9">
        <f>June!G38+F38</f>
        <v>14</v>
      </c>
      <c r="H38" s="17"/>
      <c r="I38" s="9">
        <f>June!I38+H38</f>
        <v>0</v>
      </c>
      <c r="J38" s="18">
        <v>4</v>
      </c>
      <c r="K38" s="9">
        <f>June!K38+J38</f>
        <v>4</v>
      </c>
      <c r="L38" s="19"/>
      <c r="M38" s="9">
        <f>June!M38+L38</f>
        <v>0</v>
      </c>
      <c r="N38" s="31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4</v>
      </c>
      <c r="D39" s="15">
        <v>6</v>
      </c>
      <c r="E39" s="9">
        <f>June!E39+D39</f>
        <v>26</v>
      </c>
      <c r="F39" s="16">
        <v>3</v>
      </c>
      <c r="G39" s="9">
        <f>June!G39+F39</f>
        <v>9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31">
        <v>7</v>
      </c>
      <c r="O39" s="9">
        <f>June!O39+N39</f>
        <v>8</v>
      </c>
      <c r="P39" s="20" t="s">
        <v>89</v>
      </c>
    </row>
    <row r="40" spans="1:16" ht="18" customHeight="1">
      <c r="A40" s="9" t="s">
        <v>44</v>
      </c>
      <c r="B40" s="14"/>
      <c r="C40" s="9">
        <f>June!C40+B40</f>
        <v>0</v>
      </c>
      <c r="D40" s="15">
        <v>20</v>
      </c>
      <c r="E40" s="9">
        <f>June!E40+D40</f>
        <v>300</v>
      </c>
      <c r="F40" s="16">
        <v>8</v>
      </c>
      <c r="G40" s="9">
        <f>June!G40+F40</f>
        <v>10</v>
      </c>
      <c r="H40" s="17"/>
      <c r="I40" s="9">
        <f>June!I40+H40</f>
        <v>0</v>
      </c>
      <c r="J40" s="18"/>
      <c r="K40" s="9">
        <f>June!K40+J40</f>
        <v>2</v>
      </c>
      <c r="L40" s="19"/>
      <c r="M40" s="9">
        <f>June!M40+L40</f>
        <v>0</v>
      </c>
      <c r="N40" s="31"/>
      <c r="O40" s="9">
        <f>June!O40+N40</f>
        <v>1</v>
      </c>
      <c r="P40" s="20" t="s">
        <v>98</v>
      </c>
    </row>
    <row r="41" spans="1:16" ht="18" customHeight="1">
      <c r="A41" s="9" t="s">
        <v>45</v>
      </c>
      <c r="B41" s="14"/>
      <c r="C41" s="9">
        <f>June!C41+B41</f>
        <v>0</v>
      </c>
      <c r="D41" s="15"/>
      <c r="E41" s="9">
        <f>June!E41+D41</f>
        <v>2</v>
      </c>
      <c r="F41" s="16"/>
      <c r="G41" s="9">
        <f>June!G41+F41</f>
        <v>0</v>
      </c>
      <c r="H41" s="17"/>
      <c r="I41" s="9">
        <f>June!I41+H41</f>
        <v>0</v>
      </c>
      <c r="J41" s="18">
        <v>6</v>
      </c>
      <c r="K41" s="9">
        <f>June!K41+J41</f>
        <v>6</v>
      </c>
      <c r="L41" s="19"/>
      <c r="M41" s="9">
        <f>June!M41+L41</f>
        <v>0</v>
      </c>
      <c r="N41" s="31"/>
      <c r="O41" s="9">
        <f>June!O41+N41</f>
        <v>11</v>
      </c>
      <c r="P41" s="20"/>
    </row>
    <row r="42" spans="1:16" ht="18" customHeight="1">
      <c r="A42" s="9" t="s">
        <v>46</v>
      </c>
      <c r="B42" s="14"/>
      <c r="C42" s="9">
        <f>June!C42+B42</f>
        <v>1</v>
      </c>
      <c r="D42" s="15">
        <v>7</v>
      </c>
      <c r="E42" s="9">
        <f>June!E42+D42</f>
        <v>9</v>
      </c>
      <c r="F42" s="16"/>
      <c r="G42" s="9">
        <f>June!G42+F42</f>
        <v>22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31"/>
      <c r="O42" s="9">
        <f>June!O42+N42</f>
        <v>5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31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v>5</v>
      </c>
      <c r="E44" s="9">
        <f>June!E44+D44</f>
        <v>14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31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v>22</v>
      </c>
      <c r="E45" s="9">
        <f>June!E45+D45</f>
        <v>96</v>
      </c>
      <c r="F45" s="16">
        <v>1823</v>
      </c>
      <c r="G45" s="9">
        <f>June!G45+F45</f>
        <v>5163</v>
      </c>
      <c r="H45" s="17"/>
      <c r="I45" s="9">
        <f>June!I45+H45</f>
        <v>60</v>
      </c>
      <c r="J45" s="18">
        <v>193</v>
      </c>
      <c r="K45" s="9">
        <f>June!K45+J45</f>
        <v>749</v>
      </c>
      <c r="L45" s="19"/>
      <c r="M45" s="9">
        <f>June!M45+L45</f>
        <v>0</v>
      </c>
      <c r="N45" s="31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v>5</v>
      </c>
      <c r="E46" s="9">
        <f>June!E46+D46</f>
        <v>14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3</v>
      </c>
      <c r="L46" s="19"/>
      <c r="M46" s="9">
        <f>June!M46+L46</f>
        <v>0</v>
      </c>
      <c r="N46" s="31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v>72</v>
      </c>
      <c r="E47" s="9">
        <f>June!E47+D47</f>
        <v>221</v>
      </c>
      <c r="F47" s="16"/>
      <c r="G47" s="9">
        <f>June!G47+F47</f>
        <v>1226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31">
        <v>1</v>
      </c>
      <c r="O47" s="9">
        <f>June!O47+N47</f>
        <v>5</v>
      </c>
      <c r="P47" s="20" t="s">
        <v>99</v>
      </c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16</v>
      </c>
      <c r="F48" s="16"/>
      <c r="G48" s="9">
        <f>June!G48+F48</f>
        <v>1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31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31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2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31"/>
      <c r="O50" s="9">
        <f>June!O50+N50</f>
        <v>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8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31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31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0</v>
      </c>
      <c r="D53" s="15">
        <f>21+50</f>
        <v>71</v>
      </c>
      <c r="E53" s="9">
        <f>June!E53+D53</f>
        <v>614</v>
      </c>
      <c r="F53" s="16">
        <v>91</v>
      </c>
      <c r="G53" s="9">
        <f>June!G53+F53</f>
        <v>130</v>
      </c>
      <c r="H53" s="17"/>
      <c r="I53" s="9">
        <f>June!I53+H53</f>
        <v>0</v>
      </c>
      <c r="J53" s="18">
        <v>135</v>
      </c>
      <c r="K53" s="9">
        <f>June!K53+J53</f>
        <v>609</v>
      </c>
      <c r="L53" s="19"/>
      <c r="M53" s="9">
        <f>June!M53+L53</f>
        <v>0</v>
      </c>
      <c r="N53" s="31">
        <v>4</v>
      </c>
      <c r="O53" s="9">
        <f>June!O53+N53</f>
        <v>47</v>
      </c>
      <c r="P53" s="20" t="s">
        <v>89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18</v>
      </c>
      <c r="F54" s="16">
        <v>5</v>
      </c>
      <c r="G54" s="9">
        <f>June!G54+F54</f>
        <v>244</v>
      </c>
      <c r="H54" s="17"/>
      <c r="I54" s="9">
        <f>June!I54+H54</f>
        <v>0</v>
      </c>
      <c r="J54" s="18">
        <v>2</v>
      </c>
      <c r="K54" s="9">
        <f>June!K54+J54</f>
        <v>2</v>
      </c>
      <c r="L54" s="19"/>
      <c r="M54" s="9">
        <f>June!M54+L54</f>
        <v>0</v>
      </c>
      <c r="N54" s="31"/>
      <c r="O54" s="9">
        <f>June!O54+N54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700</v>
      </c>
      <c r="E55" s="11"/>
      <c r="F55" s="11">
        <f>SUM(F5:F54)</f>
        <v>2915</v>
      </c>
      <c r="G55" s="11"/>
      <c r="H55" s="11">
        <f>SUM(H5:H54)</f>
        <v>0</v>
      </c>
      <c r="I55" s="11"/>
      <c r="J55" s="11">
        <f>SUM(J5:J54)</f>
        <v>1421</v>
      </c>
      <c r="K55" s="11"/>
      <c r="L55" s="11">
        <f>SUM(L5:L54)</f>
        <v>0</v>
      </c>
      <c r="M55" s="11"/>
      <c r="N55" s="11">
        <f>SUM(N5:N54)</f>
        <v>16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68</v>
      </c>
      <c r="D57" s="11"/>
      <c r="E57" s="11">
        <f>June!E57+D55</f>
        <v>4087</v>
      </c>
      <c r="F57" s="11"/>
      <c r="G57" s="11">
        <f>June!G57+F55</f>
        <v>15563</v>
      </c>
      <c r="H57" s="11"/>
      <c r="I57" s="11">
        <f>June!I57+H55</f>
        <v>60</v>
      </c>
      <c r="J57" s="11"/>
      <c r="K57" s="11">
        <f>June!K57+J55</f>
        <v>3880</v>
      </c>
      <c r="L57" s="11"/>
      <c r="M57" s="11">
        <f>June!M57+L55</f>
        <v>0</v>
      </c>
      <c r="N57" s="11"/>
      <c r="O57" s="11">
        <f>June!O57+N55</f>
        <v>232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D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6" sqref="F46:F52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36"/>
      <c r="E5" s="9">
        <f>July!E5+D5</f>
        <v>6</v>
      </c>
      <c r="F5" s="37"/>
      <c r="G5" s="9">
        <f>July!G5+F5</f>
        <v>0</v>
      </c>
      <c r="H5" s="17"/>
      <c r="I5" s="9">
        <f>July!I5+H5</f>
        <v>0</v>
      </c>
      <c r="J5" s="38"/>
      <c r="K5" s="9">
        <f>July!K5+J5</f>
        <v>0</v>
      </c>
      <c r="L5" s="19"/>
      <c r="M5" s="9">
        <f>July!M5+L5</f>
        <v>0</v>
      </c>
      <c r="N5" s="39"/>
      <c r="O5" s="9">
        <f>July!O5+N5</f>
        <v>0</v>
      </c>
      <c r="P5" s="35"/>
    </row>
    <row r="6" spans="1:16" ht="18" customHeight="1">
      <c r="A6" s="9" t="s">
        <v>10</v>
      </c>
      <c r="B6" s="14"/>
      <c r="C6" s="9">
        <f>July!C6+B6</f>
        <v>0</v>
      </c>
      <c r="D6" s="36"/>
      <c r="E6" s="9">
        <f>July!E6+D6</f>
        <v>0</v>
      </c>
      <c r="F6" s="37"/>
      <c r="G6" s="9">
        <f>July!G6+F6</f>
        <v>0</v>
      </c>
      <c r="H6" s="17"/>
      <c r="I6" s="9">
        <f>July!I6+H6</f>
        <v>0</v>
      </c>
      <c r="J6" s="38"/>
      <c r="K6" s="9">
        <f>July!K6+J6</f>
        <v>0</v>
      </c>
      <c r="L6" s="19"/>
      <c r="M6" s="9">
        <f>July!M6+L6</f>
        <v>0</v>
      </c>
      <c r="N6" s="39"/>
      <c r="O6" s="9">
        <f>July!O6+N6</f>
        <v>0</v>
      </c>
      <c r="P6" s="35"/>
    </row>
    <row r="7" spans="1:16" ht="18" customHeight="1">
      <c r="A7" s="9" t="s">
        <v>11</v>
      </c>
      <c r="B7" s="14"/>
      <c r="C7" s="9">
        <f>July!C7+B7</f>
        <v>0</v>
      </c>
      <c r="D7" s="36">
        <v>8</v>
      </c>
      <c r="E7" s="9">
        <f>July!E7+D7</f>
        <v>91</v>
      </c>
      <c r="F7" s="37"/>
      <c r="G7" s="9">
        <f>July!G7+F7</f>
        <v>0</v>
      </c>
      <c r="H7" s="17"/>
      <c r="I7" s="9">
        <f>July!I7+H7</f>
        <v>0</v>
      </c>
      <c r="J7" s="38"/>
      <c r="K7" s="9">
        <f>July!K7+J7</f>
        <v>1</v>
      </c>
      <c r="L7" s="19"/>
      <c r="M7" s="9">
        <f>July!M7+L7</f>
        <v>0</v>
      </c>
      <c r="N7" s="39"/>
      <c r="O7" s="9">
        <f>July!O7+N7</f>
        <v>0</v>
      </c>
      <c r="P7" s="35"/>
    </row>
    <row r="8" spans="1:16" ht="18" customHeight="1">
      <c r="A8" s="9" t="s">
        <v>12</v>
      </c>
      <c r="B8" s="14"/>
      <c r="C8" s="9">
        <f>July!C8+B8</f>
        <v>0</v>
      </c>
      <c r="D8" s="36">
        <v>2</v>
      </c>
      <c r="E8" s="9">
        <f>July!E8+D8</f>
        <v>51</v>
      </c>
      <c r="F8" s="37"/>
      <c r="G8" s="9">
        <f>July!G8+F8</f>
        <v>23</v>
      </c>
      <c r="H8" s="17"/>
      <c r="I8" s="9">
        <f>July!I8+H8</f>
        <v>0</v>
      </c>
      <c r="J8" s="38"/>
      <c r="K8" s="9">
        <f>July!K8+J8</f>
        <v>0</v>
      </c>
      <c r="L8" s="19"/>
      <c r="M8" s="9">
        <f>July!M8+L8</f>
        <v>0</v>
      </c>
      <c r="N8" s="39"/>
      <c r="O8" s="9">
        <f>July!O8+N8</f>
        <v>0</v>
      </c>
      <c r="P8" s="35"/>
    </row>
    <row r="9" spans="1:16" ht="18" customHeight="1">
      <c r="A9" s="9" t="s">
        <v>13</v>
      </c>
      <c r="B9" s="14"/>
      <c r="C9" s="9">
        <f>July!C9+B9</f>
        <v>0</v>
      </c>
      <c r="D9" s="36">
        <v>4</v>
      </c>
      <c r="E9" s="9">
        <f>July!E9+D9</f>
        <v>17</v>
      </c>
      <c r="F9" s="37"/>
      <c r="G9" s="9">
        <f>July!G9+F9</f>
        <v>2516</v>
      </c>
      <c r="H9" s="17"/>
      <c r="I9" s="9">
        <f>July!I9+H9</f>
        <v>0</v>
      </c>
      <c r="J9" s="38"/>
      <c r="K9" s="9">
        <f>July!K9+J9</f>
        <v>9</v>
      </c>
      <c r="L9" s="19"/>
      <c r="M9" s="9">
        <f>July!M9+L9</f>
        <v>0</v>
      </c>
      <c r="N9" s="39"/>
      <c r="O9" s="9">
        <f>July!O9+N9</f>
        <v>0</v>
      </c>
      <c r="P9" s="35"/>
    </row>
    <row r="10" spans="1:16" ht="18" customHeight="1">
      <c r="A10" s="9" t="s">
        <v>14</v>
      </c>
      <c r="B10" s="14"/>
      <c r="C10" s="9">
        <f>July!C10+B10</f>
        <v>0</v>
      </c>
      <c r="D10" s="36">
        <v>1</v>
      </c>
      <c r="E10" s="9">
        <f>July!E10+D10</f>
        <v>49</v>
      </c>
      <c r="F10" s="37"/>
      <c r="G10" s="9">
        <f>July!G10+F10</f>
        <v>0</v>
      </c>
      <c r="H10" s="17"/>
      <c r="I10" s="9">
        <f>July!I10+H10</f>
        <v>0</v>
      </c>
      <c r="J10" s="38"/>
      <c r="K10" s="9">
        <f>July!K10+J10</f>
        <v>0</v>
      </c>
      <c r="L10" s="19"/>
      <c r="M10" s="9">
        <f>July!M10+L10</f>
        <v>0</v>
      </c>
      <c r="N10" s="39"/>
      <c r="O10" s="9">
        <f>July!O10+N10</f>
        <v>0</v>
      </c>
      <c r="P10" s="35"/>
    </row>
    <row r="11" spans="1:16" ht="18" customHeight="1">
      <c r="A11" s="9" t="s">
        <v>15</v>
      </c>
      <c r="B11" s="14"/>
      <c r="C11" s="9">
        <f>July!C11+B11</f>
        <v>0</v>
      </c>
      <c r="D11" s="36">
        <f>90+5</f>
        <v>95</v>
      </c>
      <c r="E11" s="9">
        <f>July!E11+D11</f>
        <v>166</v>
      </c>
      <c r="F11" s="37"/>
      <c r="G11" s="9">
        <f>July!G11+F11</f>
        <v>76</v>
      </c>
      <c r="H11" s="17"/>
      <c r="I11" s="9">
        <f>July!I11+H11</f>
        <v>0</v>
      </c>
      <c r="J11" s="38"/>
      <c r="K11" s="9">
        <f>July!K11+J11</f>
        <v>8</v>
      </c>
      <c r="L11" s="19"/>
      <c r="M11" s="9">
        <f>July!M11+L11</f>
        <v>0</v>
      </c>
      <c r="N11" s="39"/>
      <c r="O11" s="9">
        <f>July!O11+N11</f>
        <v>9</v>
      </c>
      <c r="P11" s="35"/>
    </row>
    <row r="12" spans="1:16" ht="18" customHeight="1">
      <c r="A12" s="9" t="s">
        <v>16</v>
      </c>
      <c r="B12" s="14"/>
      <c r="C12" s="9">
        <f>July!C12+B12</f>
        <v>0</v>
      </c>
      <c r="D12" s="36"/>
      <c r="E12" s="9">
        <f>July!E12+D12</f>
        <v>0</v>
      </c>
      <c r="F12" s="37"/>
      <c r="G12" s="9">
        <f>July!G12+F12</f>
        <v>1</v>
      </c>
      <c r="H12" s="17"/>
      <c r="I12" s="9">
        <f>July!I12+H12</f>
        <v>0</v>
      </c>
      <c r="J12" s="38">
        <v>2</v>
      </c>
      <c r="K12" s="9">
        <f>July!K12+J12</f>
        <v>2</v>
      </c>
      <c r="L12" s="19"/>
      <c r="M12" s="9">
        <f>July!M12+L12</f>
        <v>0</v>
      </c>
      <c r="N12" s="39"/>
      <c r="O12" s="9">
        <f>July!O12+N12</f>
        <v>0</v>
      </c>
      <c r="P12" s="35"/>
    </row>
    <row r="13" spans="1:16" ht="18" customHeight="1">
      <c r="A13" s="9" t="s">
        <v>17</v>
      </c>
      <c r="B13" s="14"/>
      <c r="C13" s="9">
        <f>July!C13+B13</f>
        <v>0</v>
      </c>
      <c r="D13" s="36"/>
      <c r="E13" s="9">
        <f>July!E13+D13</f>
        <v>0</v>
      </c>
      <c r="F13" s="37"/>
      <c r="G13" s="9">
        <f>July!G13+F13</f>
        <v>0</v>
      </c>
      <c r="H13" s="17"/>
      <c r="I13" s="9">
        <f>July!I13+H13</f>
        <v>0</v>
      </c>
      <c r="J13" s="38"/>
      <c r="K13" s="9">
        <f>July!K13+J13</f>
        <v>0</v>
      </c>
      <c r="L13" s="19"/>
      <c r="M13" s="9">
        <f>July!M13+L13</f>
        <v>0</v>
      </c>
      <c r="N13" s="39"/>
      <c r="O13" s="9">
        <f>July!O13+N13</f>
        <v>0</v>
      </c>
      <c r="P13" s="35"/>
    </row>
    <row r="14" spans="1:16" ht="18" customHeight="1">
      <c r="A14" s="9" t="s">
        <v>18</v>
      </c>
      <c r="B14" s="14"/>
      <c r="C14" s="9">
        <f>July!C14+B14</f>
        <v>0</v>
      </c>
      <c r="D14" s="36">
        <f>12+2</f>
        <v>14</v>
      </c>
      <c r="E14" s="9">
        <f>July!E14+D14</f>
        <v>101</v>
      </c>
      <c r="F14" s="37"/>
      <c r="G14" s="9">
        <f>July!G14+F14</f>
        <v>0</v>
      </c>
      <c r="H14" s="17"/>
      <c r="I14" s="9">
        <f>July!I14+H14</f>
        <v>0</v>
      </c>
      <c r="J14" s="38"/>
      <c r="K14" s="9">
        <f>July!K14+J14</f>
        <v>0</v>
      </c>
      <c r="L14" s="19"/>
      <c r="M14" s="9">
        <f>July!M14+L14</f>
        <v>0</v>
      </c>
      <c r="N14" s="39"/>
      <c r="O14" s="9">
        <f>July!O14+N14</f>
        <v>1</v>
      </c>
      <c r="P14" s="35"/>
    </row>
    <row r="15" spans="1:16" ht="18" customHeight="1">
      <c r="A15" s="9" t="s">
        <v>19</v>
      </c>
      <c r="B15" s="14"/>
      <c r="C15" s="9">
        <f>July!C15+B15</f>
        <v>0</v>
      </c>
      <c r="D15" s="36"/>
      <c r="E15" s="9">
        <f>July!E15+D15</f>
        <v>7</v>
      </c>
      <c r="F15" s="37"/>
      <c r="G15" s="9">
        <f>July!G15+F15</f>
        <v>0</v>
      </c>
      <c r="H15" s="17"/>
      <c r="I15" s="9">
        <f>July!I15+H15</f>
        <v>0</v>
      </c>
      <c r="J15" s="38"/>
      <c r="K15" s="9">
        <f>July!K15+J15</f>
        <v>0</v>
      </c>
      <c r="L15" s="19"/>
      <c r="M15" s="9">
        <f>July!M15+L15</f>
        <v>0</v>
      </c>
      <c r="N15" s="39"/>
      <c r="O15" s="9">
        <f>July!O15+N15</f>
        <v>1</v>
      </c>
      <c r="P15" s="35"/>
    </row>
    <row r="16" spans="1:16" ht="18" customHeight="1">
      <c r="A16" s="9" t="s">
        <v>20</v>
      </c>
      <c r="B16" s="14"/>
      <c r="C16" s="9">
        <f>July!C16+B16</f>
        <v>0</v>
      </c>
      <c r="D16" s="36"/>
      <c r="E16" s="9">
        <f>July!E16+D16</f>
        <v>0</v>
      </c>
      <c r="F16" s="37"/>
      <c r="G16" s="9">
        <f>July!G16+F16</f>
        <v>0</v>
      </c>
      <c r="H16" s="17"/>
      <c r="I16" s="9">
        <f>July!I16+H16</f>
        <v>0</v>
      </c>
      <c r="J16" s="38"/>
      <c r="K16" s="9">
        <f>July!K16+J16</f>
        <v>0</v>
      </c>
      <c r="L16" s="19"/>
      <c r="M16" s="9">
        <f>July!M16+L16</f>
        <v>0</v>
      </c>
      <c r="N16" s="39"/>
      <c r="O16" s="9">
        <f>July!O16+N16</f>
        <v>0</v>
      </c>
      <c r="P16" s="35"/>
    </row>
    <row r="17" spans="1:16" ht="18" customHeight="1">
      <c r="A17" s="9" t="s">
        <v>21</v>
      </c>
      <c r="B17" s="14"/>
      <c r="C17" s="9">
        <f>July!C17+B17</f>
        <v>0</v>
      </c>
      <c r="D17" s="36">
        <v>2</v>
      </c>
      <c r="E17" s="9">
        <f>July!E17+D17</f>
        <v>16</v>
      </c>
      <c r="F17" s="37">
        <v>7</v>
      </c>
      <c r="G17" s="9">
        <f>July!G17+F17</f>
        <v>21</v>
      </c>
      <c r="H17" s="17"/>
      <c r="I17" s="9">
        <f>July!I17+H17</f>
        <v>0</v>
      </c>
      <c r="J17" s="38"/>
      <c r="K17" s="9">
        <f>July!K17+J17</f>
        <v>0</v>
      </c>
      <c r="L17" s="19"/>
      <c r="M17" s="9">
        <f>July!M17+L17</f>
        <v>0</v>
      </c>
      <c r="N17" s="39"/>
      <c r="O17" s="9">
        <f>July!O17+N17</f>
        <v>0</v>
      </c>
      <c r="P17" s="35"/>
    </row>
    <row r="18" spans="1:16" ht="18" customHeight="1">
      <c r="A18" s="9" t="s">
        <v>22</v>
      </c>
      <c r="B18" s="14"/>
      <c r="C18" s="9">
        <f>July!C18+B18</f>
        <v>0</v>
      </c>
      <c r="D18" s="36">
        <f>46+45</f>
        <v>91</v>
      </c>
      <c r="E18" s="9">
        <f>July!E18+D18</f>
        <v>255</v>
      </c>
      <c r="F18" s="37">
        <f>195+6</f>
        <v>201</v>
      </c>
      <c r="G18" s="9">
        <f>July!G18+F18</f>
        <v>476</v>
      </c>
      <c r="H18" s="17"/>
      <c r="I18" s="9">
        <f>July!I18+H18</f>
        <v>0</v>
      </c>
      <c r="J18" s="38">
        <v>68</v>
      </c>
      <c r="K18" s="9">
        <f>July!K18+J18</f>
        <v>271</v>
      </c>
      <c r="L18" s="19"/>
      <c r="M18" s="9">
        <f>July!M18+L18</f>
        <v>0</v>
      </c>
      <c r="N18" s="39">
        <v>3</v>
      </c>
      <c r="O18" s="9">
        <f>July!O18+N18</f>
        <v>5</v>
      </c>
      <c r="P18" s="35" t="s">
        <v>102</v>
      </c>
    </row>
    <row r="19" spans="1:16" ht="18" customHeight="1">
      <c r="A19" s="9" t="s">
        <v>23</v>
      </c>
      <c r="B19" s="14"/>
      <c r="C19" s="9">
        <f>July!C19+B19</f>
        <v>7</v>
      </c>
      <c r="D19" s="36">
        <f>33+6</f>
        <v>39</v>
      </c>
      <c r="E19" s="9">
        <f>July!E19+D19</f>
        <v>95</v>
      </c>
      <c r="F19" s="37">
        <v>4</v>
      </c>
      <c r="G19" s="9">
        <f>July!G19+F19</f>
        <v>36</v>
      </c>
      <c r="H19" s="17"/>
      <c r="I19" s="9">
        <f>July!I19+H19</f>
        <v>0</v>
      </c>
      <c r="J19" s="38"/>
      <c r="K19" s="9">
        <f>July!K19+J19</f>
        <v>12</v>
      </c>
      <c r="L19" s="19"/>
      <c r="M19" s="9">
        <f>July!M19+L19</f>
        <v>0</v>
      </c>
      <c r="N19" s="39"/>
      <c r="O19" s="9">
        <f>July!O19+N19</f>
        <v>8</v>
      </c>
      <c r="P19" s="35"/>
    </row>
    <row r="20" spans="1:16" ht="18" customHeight="1">
      <c r="A20" s="9" t="s">
        <v>24</v>
      </c>
      <c r="B20" s="14"/>
      <c r="C20" s="9">
        <f>July!C20+B20</f>
        <v>0</v>
      </c>
      <c r="D20" s="36">
        <f>45+25</f>
        <v>70</v>
      </c>
      <c r="E20" s="9">
        <f>July!E20+D20</f>
        <v>260</v>
      </c>
      <c r="F20" s="37">
        <v>34</v>
      </c>
      <c r="G20" s="9">
        <f>July!G20+F20</f>
        <v>110</v>
      </c>
      <c r="H20" s="17"/>
      <c r="I20" s="9">
        <f>July!I20+H20</f>
        <v>0</v>
      </c>
      <c r="J20" s="38">
        <v>28</v>
      </c>
      <c r="K20" s="9">
        <f>July!K20+J20</f>
        <v>132</v>
      </c>
      <c r="L20" s="19"/>
      <c r="M20" s="9">
        <f>July!M20+L20</f>
        <v>0</v>
      </c>
      <c r="N20" s="39"/>
      <c r="O20" s="9">
        <f>July!O20+N20</f>
        <v>0</v>
      </c>
      <c r="P20" s="35"/>
    </row>
    <row r="21" spans="1:16" ht="18" customHeight="1">
      <c r="A21" s="9" t="s">
        <v>25</v>
      </c>
      <c r="B21" s="14"/>
      <c r="C21" s="9">
        <f>July!C21+B21</f>
        <v>0</v>
      </c>
      <c r="D21" s="36">
        <v>15</v>
      </c>
      <c r="E21" s="9">
        <f>July!E21+D21</f>
        <v>85</v>
      </c>
      <c r="F21" s="37">
        <v>30</v>
      </c>
      <c r="G21" s="9">
        <f>July!G21+F21</f>
        <v>42</v>
      </c>
      <c r="H21" s="17"/>
      <c r="I21" s="9">
        <f>July!I21+H21</f>
        <v>0</v>
      </c>
      <c r="J21" s="38"/>
      <c r="K21" s="9">
        <f>July!K21+J21</f>
        <v>0</v>
      </c>
      <c r="L21" s="19"/>
      <c r="M21" s="9">
        <f>July!M21+L21</f>
        <v>0</v>
      </c>
      <c r="N21" s="39"/>
      <c r="O21" s="9">
        <f>July!O21+N21</f>
        <v>2</v>
      </c>
      <c r="P21" s="35"/>
    </row>
    <row r="22" spans="1:16" ht="18" customHeight="1">
      <c r="A22" s="9" t="s">
        <v>26</v>
      </c>
      <c r="B22" s="14"/>
      <c r="C22" s="9">
        <f>July!C22+B22</f>
        <v>0</v>
      </c>
      <c r="D22" s="36"/>
      <c r="E22" s="9">
        <f>July!E22+D22</f>
        <v>8</v>
      </c>
      <c r="F22" s="37"/>
      <c r="G22" s="9">
        <f>July!G22+F22</f>
        <v>0</v>
      </c>
      <c r="H22" s="17"/>
      <c r="I22" s="9">
        <f>July!I22+H22</f>
        <v>0</v>
      </c>
      <c r="J22" s="38"/>
      <c r="K22" s="9">
        <f>July!K22+J22</f>
        <v>0</v>
      </c>
      <c r="L22" s="19"/>
      <c r="M22" s="9">
        <f>July!M22+L22</f>
        <v>0</v>
      </c>
      <c r="N22" s="39"/>
      <c r="O22" s="9">
        <f>July!O22+N22</f>
        <v>0</v>
      </c>
      <c r="P22" s="35"/>
    </row>
    <row r="23" spans="1:16" ht="18" customHeight="1">
      <c r="A23" s="9" t="s">
        <v>27</v>
      </c>
      <c r="B23" s="14"/>
      <c r="C23" s="9">
        <f>July!C23+B23</f>
        <v>0</v>
      </c>
      <c r="D23" s="36"/>
      <c r="E23" s="9">
        <f>July!E23+D23</f>
        <v>0</v>
      </c>
      <c r="F23" s="37"/>
      <c r="G23" s="9">
        <f>July!G23+F23</f>
        <v>0</v>
      </c>
      <c r="H23" s="17"/>
      <c r="I23" s="9">
        <f>July!I23+H23</f>
        <v>0</v>
      </c>
      <c r="J23" s="38"/>
      <c r="K23" s="9">
        <f>July!K23+J23</f>
        <v>0</v>
      </c>
      <c r="L23" s="19"/>
      <c r="M23" s="9">
        <f>July!M23+L23</f>
        <v>0</v>
      </c>
      <c r="N23" s="39"/>
      <c r="O23" s="9">
        <f>July!O23+N23</f>
        <v>0</v>
      </c>
      <c r="P23" s="35"/>
    </row>
    <row r="24" spans="1:16" ht="18" customHeight="1">
      <c r="A24" s="9" t="s">
        <v>28</v>
      </c>
      <c r="B24" s="14"/>
      <c r="C24" s="9">
        <f>July!C24+B24</f>
        <v>0</v>
      </c>
      <c r="D24" s="36">
        <v>22</v>
      </c>
      <c r="E24" s="9">
        <f>July!E24+D24</f>
        <v>22</v>
      </c>
      <c r="F24" s="37"/>
      <c r="G24" s="9">
        <f>July!G24+F24</f>
        <v>0</v>
      </c>
      <c r="H24" s="17"/>
      <c r="I24" s="9">
        <f>July!I24+H24</f>
        <v>0</v>
      </c>
      <c r="J24" s="38">
        <v>2</v>
      </c>
      <c r="K24" s="9">
        <f>July!K24+J24</f>
        <v>2</v>
      </c>
      <c r="L24" s="19"/>
      <c r="M24" s="9">
        <f>July!M24+L24</f>
        <v>0</v>
      </c>
      <c r="N24" s="39"/>
      <c r="O24" s="9">
        <f>July!O24+N24</f>
        <v>0</v>
      </c>
      <c r="P24" s="35"/>
    </row>
    <row r="25" spans="1:16" ht="18" customHeight="1">
      <c r="A25" s="9" t="s">
        <v>29</v>
      </c>
      <c r="B25" s="14"/>
      <c r="C25" s="9">
        <f>July!C25+B25</f>
        <v>0</v>
      </c>
      <c r="D25" s="36"/>
      <c r="E25" s="9">
        <f>July!E25+D25</f>
        <v>1</v>
      </c>
      <c r="F25" s="37"/>
      <c r="G25" s="9">
        <f>July!G25+F25</f>
        <v>0</v>
      </c>
      <c r="H25" s="17"/>
      <c r="I25" s="9">
        <f>July!I25+H25</f>
        <v>0</v>
      </c>
      <c r="J25" s="38"/>
      <c r="K25" s="9">
        <f>July!K25+J25</f>
        <v>0</v>
      </c>
      <c r="L25" s="19"/>
      <c r="M25" s="9">
        <f>July!M25+L25</f>
        <v>0</v>
      </c>
      <c r="N25" s="39"/>
      <c r="O25" s="9">
        <f>July!O25+N25</f>
        <v>0</v>
      </c>
      <c r="P25" s="35"/>
    </row>
    <row r="26" spans="1:16" ht="18" customHeight="1">
      <c r="A26" s="9" t="s">
        <v>30</v>
      </c>
      <c r="B26" s="14"/>
      <c r="C26" s="9">
        <f>July!C26+B26</f>
        <v>0</v>
      </c>
      <c r="D26" s="36">
        <f>32+18</f>
        <v>50</v>
      </c>
      <c r="E26" s="9">
        <f>July!E26+D26</f>
        <v>88</v>
      </c>
      <c r="F26" s="37">
        <v>4</v>
      </c>
      <c r="G26" s="9">
        <f>July!G26+F26</f>
        <v>35</v>
      </c>
      <c r="H26" s="17"/>
      <c r="I26" s="9">
        <f>July!I26+H26</f>
        <v>0</v>
      </c>
      <c r="J26" s="38"/>
      <c r="K26" s="9">
        <f>July!K26+J26</f>
        <v>7</v>
      </c>
      <c r="L26" s="19"/>
      <c r="M26" s="9">
        <f>July!M26+L26</f>
        <v>0</v>
      </c>
      <c r="N26" s="39"/>
      <c r="O26" s="9">
        <f>July!O26+N26</f>
        <v>21</v>
      </c>
      <c r="P26" s="35"/>
    </row>
    <row r="27" spans="1:16" ht="18" customHeight="1">
      <c r="A27" s="9" t="s">
        <v>31</v>
      </c>
      <c r="B27" s="14">
        <v>1</v>
      </c>
      <c r="C27" s="9">
        <f>July!C27+B27</f>
        <v>52</v>
      </c>
      <c r="D27" s="36">
        <f>277+34</f>
        <v>311</v>
      </c>
      <c r="E27" s="9">
        <f>July!E27+D27</f>
        <v>1067</v>
      </c>
      <c r="F27" s="37">
        <f>360+115</f>
        <v>475</v>
      </c>
      <c r="G27" s="9">
        <f>July!G27+F27</f>
        <v>1301</v>
      </c>
      <c r="H27" s="17"/>
      <c r="I27" s="9">
        <f>July!I27+H27</f>
        <v>0</v>
      </c>
      <c r="J27" s="38">
        <v>82</v>
      </c>
      <c r="K27" s="9">
        <f>July!K27+J27</f>
        <v>268</v>
      </c>
      <c r="L27" s="19"/>
      <c r="M27" s="9">
        <f>July!M26+L26</f>
        <v>0</v>
      </c>
      <c r="N27" s="39"/>
      <c r="O27" s="9">
        <f>July!O27+N27</f>
        <v>9</v>
      </c>
      <c r="P27" s="35" t="s">
        <v>103</v>
      </c>
    </row>
    <row r="28" spans="1:16" ht="18" customHeight="1">
      <c r="A28" s="9" t="s">
        <v>32</v>
      </c>
      <c r="B28" s="14"/>
      <c r="C28" s="9">
        <f>July!C28+B28</f>
        <v>0</v>
      </c>
      <c r="D28" s="36"/>
      <c r="E28" s="9">
        <f>July!E28+D28</f>
        <v>2</v>
      </c>
      <c r="F28" s="37"/>
      <c r="G28" s="9">
        <f>July!G28+F28</f>
        <v>0</v>
      </c>
      <c r="H28" s="17"/>
      <c r="I28" s="9">
        <f>July!I28+H28</f>
        <v>0</v>
      </c>
      <c r="J28" s="38"/>
      <c r="K28" s="9">
        <f>July!K28+J28</f>
        <v>0</v>
      </c>
      <c r="L28" s="19"/>
      <c r="M28" s="9">
        <f>July!M28+L28</f>
        <v>0</v>
      </c>
      <c r="N28" s="39"/>
      <c r="O28" s="9">
        <f>July!O28+N28</f>
        <v>0</v>
      </c>
      <c r="P28" s="35"/>
    </row>
    <row r="29" spans="1:16" ht="18" customHeight="1">
      <c r="A29" s="9" t="s">
        <v>33</v>
      </c>
      <c r="B29" s="14"/>
      <c r="C29" s="9">
        <f>July!C29+B29</f>
        <v>5</v>
      </c>
      <c r="D29" s="36">
        <f>59+35</f>
        <v>94</v>
      </c>
      <c r="E29" s="9">
        <f>July!E29+D29</f>
        <v>457</v>
      </c>
      <c r="F29" s="37">
        <v>291</v>
      </c>
      <c r="G29" s="9">
        <f>July!G29+F29</f>
        <v>521</v>
      </c>
      <c r="H29" s="17"/>
      <c r="I29" s="9">
        <f>July!I29+H29</f>
        <v>0</v>
      </c>
      <c r="J29" s="38">
        <v>235</v>
      </c>
      <c r="K29" s="9">
        <f>July!K29+J29</f>
        <v>879</v>
      </c>
      <c r="L29" s="19"/>
      <c r="M29" s="9">
        <f>July!M29+L29</f>
        <v>0</v>
      </c>
      <c r="N29" s="39">
        <v>11</v>
      </c>
      <c r="O29" s="9">
        <f>July!O29+N29</f>
        <v>49</v>
      </c>
      <c r="P29" s="35" t="s">
        <v>89</v>
      </c>
    </row>
    <row r="30" spans="1:16" ht="18" customHeight="1">
      <c r="A30" s="9" t="s">
        <v>34</v>
      </c>
      <c r="B30" s="14"/>
      <c r="C30" s="9">
        <f>July!C30+B30</f>
        <v>0</v>
      </c>
      <c r="D30" s="36">
        <v>18</v>
      </c>
      <c r="E30" s="9">
        <f>July!E30+D30</f>
        <v>114</v>
      </c>
      <c r="F30" s="37">
        <v>2116</v>
      </c>
      <c r="G30" s="9">
        <f>July!G30+F30</f>
        <v>3075</v>
      </c>
      <c r="H30" s="17"/>
      <c r="I30" s="9">
        <f>July!I30+H30</f>
        <v>0</v>
      </c>
      <c r="J30" s="38"/>
      <c r="K30" s="9">
        <f>July!K30+J30</f>
        <v>827</v>
      </c>
      <c r="L30" s="19"/>
      <c r="M30" s="9">
        <f>July!M30+L30</f>
        <v>0</v>
      </c>
      <c r="N30" s="39"/>
      <c r="O30" s="9">
        <f>July!O30+N30</f>
        <v>2</v>
      </c>
      <c r="P30" s="35"/>
    </row>
    <row r="31" spans="1:16" ht="18" customHeight="1">
      <c r="A31" s="9" t="s">
        <v>35</v>
      </c>
      <c r="B31" s="14"/>
      <c r="C31" s="9">
        <f>July!C31+B31</f>
        <v>0</v>
      </c>
      <c r="D31" s="36">
        <f>77+48</f>
        <v>125</v>
      </c>
      <c r="E31" s="9">
        <f>July!E31+D31</f>
        <v>713</v>
      </c>
      <c r="F31" s="37">
        <v>306</v>
      </c>
      <c r="G31" s="9">
        <f>July!G31+F31</f>
        <v>1457</v>
      </c>
      <c r="H31" s="17"/>
      <c r="I31" s="9">
        <f>July!I31+H31</f>
        <v>0</v>
      </c>
      <c r="J31" s="38">
        <v>158</v>
      </c>
      <c r="K31" s="9">
        <f>July!K31+J31</f>
        <v>662</v>
      </c>
      <c r="L31" s="19"/>
      <c r="M31" s="9">
        <f>July!M31+L31</f>
        <v>0</v>
      </c>
      <c r="N31" s="39">
        <v>6</v>
      </c>
      <c r="O31" s="9">
        <f>July!O31+N31</f>
        <v>20</v>
      </c>
      <c r="P31" s="35" t="s">
        <v>100</v>
      </c>
    </row>
    <row r="32" spans="1:16" ht="18" customHeight="1">
      <c r="A32" s="9" t="s">
        <v>36</v>
      </c>
      <c r="B32" s="14"/>
      <c r="C32" s="9">
        <f>July!C32+B32</f>
        <v>0</v>
      </c>
      <c r="D32" s="36"/>
      <c r="E32" s="9">
        <f>July!E32+D32</f>
        <v>0</v>
      </c>
      <c r="F32" s="37"/>
      <c r="G32" s="9">
        <f>July!G32+F32</f>
        <v>0</v>
      </c>
      <c r="H32" s="17"/>
      <c r="I32" s="9">
        <f>July!I32+H32</f>
        <v>0</v>
      </c>
      <c r="J32" s="38"/>
      <c r="K32" s="9">
        <f>July!K32+J32</f>
        <v>0</v>
      </c>
      <c r="L32" s="19"/>
      <c r="M32" s="9">
        <f>July!M32+L32</f>
        <v>0</v>
      </c>
      <c r="N32" s="39"/>
      <c r="O32" s="9">
        <f>July!O32+N32</f>
        <v>0</v>
      </c>
      <c r="P32" s="35"/>
    </row>
    <row r="33" spans="1:16" ht="18" customHeight="1">
      <c r="A33" s="9" t="s">
        <v>37</v>
      </c>
      <c r="B33" s="14"/>
      <c r="C33" s="9">
        <f>July!C33+B33</f>
        <v>0</v>
      </c>
      <c r="D33" s="36"/>
      <c r="E33" s="9">
        <f>July!E33+D33</f>
        <v>0</v>
      </c>
      <c r="F33" s="37"/>
      <c r="G33" s="9">
        <f>July!G33+F33</f>
        <v>0</v>
      </c>
      <c r="H33" s="17"/>
      <c r="I33" s="9">
        <f>July!I33+H33</f>
        <v>0</v>
      </c>
      <c r="J33" s="38"/>
      <c r="K33" s="9">
        <f>July!K33+J33</f>
        <v>0</v>
      </c>
      <c r="L33" s="19"/>
      <c r="M33" s="9">
        <f>July!M33+L33</f>
        <v>0</v>
      </c>
      <c r="N33" s="39"/>
      <c r="O33" s="9">
        <f>July!O33+N33</f>
        <v>0</v>
      </c>
      <c r="P33" s="35"/>
    </row>
    <row r="34" spans="1:16" ht="18" customHeight="1">
      <c r="A34" s="9" t="s">
        <v>38</v>
      </c>
      <c r="B34" s="14"/>
      <c r="C34" s="9">
        <f>July!C34+B34</f>
        <v>0</v>
      </c>
      <c r="D34" s="36"/>
      <c r="E34" s="9">
        <f>July!E34+D34</f>
        <v>2</v>
      </c>
      <c r="F34" s="37">
        <v>2</v>
      </c>
      <c r="G34" s="9">
        <f>July!G34+F34</f>
        <v>4</v>
      </c>
      <c r="H34" s="17"/>
      <c r="I34" s="9">
        <f>July!I34+H34</f>
        <v>0</v>
      </c>
      <c r="J34" s="38"/>
      <c r="K34" s="9">
        <f>July!K34+J34</f>
        <v>0</v>
      </c>
      <c r="L34" s="19"/>
      <c r="M34" s="9">
        <f>July!M34+L34</f>
        <v>0</v>
      </c>
      <c r="N34" s="39"/>
      <c r="O34" s="9">
        <f>July!O34+N34</f>
        <v>0</v>
      </c>
      <c r="P34" s="35"/>
    </row>
    <row r="35" spans="1:16" ht="18" customHeight="1">
      <c r="A35" s="9" t="s">
        <v>39</v>
      </c>
      <c r="B35" s="14"/>
      <c r="C35" s="9">
        <f>July!C35+B35</f>
        <v>0</v>
      </c>
      <c r="D35" s="36">
        <v>4</v>
      </c>
      <c r="E35" s="9">
        <f>July!E35+D35</f>
        <v>11</v>
      </c>
      <c r="F35" s="37"/>
      <c r="G35" s="9">
        <f>July!G35+F35</f>
        <v>0</v>
      </c>
      <c r="H35" s="17"/>
      <c r="I35" s="9">
        <f>July!I35+H35</f>
        <v>0</v>
      </c>
      <c r="J35" s="38"/>
      <c r="K35" s="9">
        <f>July!K35+J35</f>
        <v>0</v>
      </c>
      <c r="L35" s="19"/>
      <c r="M35" s="9">
        <f>July!M35+L35</f>
        <v>0</v>
      </c>
      <c r="N35" s="39"/>
      <c r="O35" s="9">
        <f>July!O35+N35</f>
        <v>0</v>
      </c>
      <c r="P35" s="35"/>
    </row>
    <row r="36" spans="1:16" ht="18" customHeight="1">
      <c r="A36" s="9" t="s">
        <v>40</v>
      </c>
      <c r="B36" s="14"/>
      <c r="C36" s="9">
        <f>July!C36+B36</f>
        <v>0</v>
      </c>
      <c r="D36" s="36">
        <v>1</v>
      </c>
      <c r="E36" s="9">
        <f>July!E36+D36</f>
        <v>2</v>
      </c>
      <c r="F36" s="37"/>
      <c r="G36" s="9">
        <f>July!G36+F36</f>
        <v>2</v>
      </c>
      <c r="H36" s="17"/>
      <c r="I36" s="9">
        <f>July!I36+H36</f>
        <v>0</v>
      </c>
      <c r="J36" s="38"/>
      <c r="K36" s="9">
        <f>July!K36+J36</f>
        <v>0</v>
      </c>
      <c r="L36" s="19"/>
      <c r="M36" s="9">
        <f>July!M36+L36</f>
        <v>0</v>
      </c>
      <c r="N36" s="39"/>
      <c r="O36" s="9">
        <f>July!O36+N36</f>
        <v>0</v>
      </c>
      <c r="P36" s="35"/>
    </row>
    <row r="37" spans="1:16" ht="18" customHeight="1">
      <c r="A37" s="9" t="s">
        <v>41</v>
      </c>
      <c r="B37" s="14"/>
      <c r="C37" s="9">
        <f>July!C37+B37</f>
        <v>0</v>
      </c>
      <c r="D37" s="36">
        <v>2</v>
      </c>
      <c r="E37" s="9">
        <f>July!E37+D37</f>
        <v>11</v>
      </c>
      <c r="F37" s="37"/>
      <c r="G37" s="9">
        <f>July!G37+F37</f>
        <v>1</v>
      </c>
      <c r="H37" s="17"/>
      <c r="I37" s="9">
        <f>July!I37+H37</f>
        <v>0</v>
      </c>
      <c r="J37" s="38"/>
      <c r="K37" s="9">
        <f>July!K37+J37</f>
        <v>0</v>
      </c>
      <c r="L37" s="19"/>
      <c r="M37" s="9">
        <f>July!M37+L37</f>
        <v>0</v>
      </c>
      <c r="N37" s="39"/>
      <c r="O37" s="9">
        <f>July!O37+N37</f>
        <v>0</v>
      </c>
      <c r="P37" s="35"/>
    </row>
    <row r="38" spans="1:16" ht="18" customHeight="1">
      <c r="A38" s="9" t="s">
        <v>42</v>
      </c>
      <c r="B38" s="14"/>
      <c r="C38" s="9">
        <f>July!C38+B38</f>
        <v>0</v>
      </c>
      <c r="D38" s="36">
        <v>11</v>
      </c>
      <c r="E38" s="9">
        <f>July!E38+D38</f>
        <v>34</v>
      </c>
      <c r="F38" s="37">
        <v>2</v>
      </c>
      <c r="G38" s="9">
        <f>July!G38+F38</f>
        <v>16</v>
      </c>
      <c r="H38" s="17"/>
      <c r="I38" s="9">
        <f>July!I38+H38</f>
        <v>0</v>
      </c>
      <c r="J38" s="38"/>
      <c r="K38" s="9">
        <f>July!K38+J38</f>
        <v>4</v>
      </c>
      <c r="L38" s="19"/>
      <c r="M38" s="9">
        <f>July!M38+L38</f>
        <v>0</v>
      </c>
      <c r="N38" s="39"/>
      <c r="O38" s="9">
        <f>July!O38+N38</f>
        <v>0</v>
      </c>
      <c r="P38" s="35"/>
    </row>
    <row r="39" spans="1:16" ht="18" customHeight="1">
      <c r="A39" s="9" t="s">
        <v>43</v>
      </c>
      <c r="B39" s="14"/>
      <c r="C39" s="9">
        <f>July!C39+B39</f>
        <v>4</v>
      </c>
      <c r="D39" s="36">
        <v>21</v>
      </c>
      <c r="E39" s="9">
        <f>July!E39+D39</f>
        <v>47</v>
      </c>
      <c r="F39" s="37"/>
      <c r="G39" s="9">
        <f>July!G39+F39</f>
        <v>9</v>
      </c>
      <c r="H39" s="17"/>
      <c r="I39" s="9">
        <f>July!I39+H39</f>
        <v>0</v>
      </c>
      <c r="J39" s="38"/>
      <c r="K39" s="9">
        <f>July!K39+J39</f>
        <v>0</v>
      </c>
      <c r="L39" s="19"/>
      <c r="M39" s="9">
        <f>July!M39+L39</f>
        <v>0</v>
      </c>
      <c r="N39" s="39"/>
      <c r="O39" s="9">
        <f>July!O39+N39</f>
        <v>8</v>
      </c>
      <c r="P39" s="35"/>
    </row>
    <row r="40" spans="1:16" ht="18" customHeight="1">
      <c r="A40" s="9" t="s">
        <v>44</v>
      </c>
      <c r="B40" s="14"/>
      <c r="C40" s="9">
        <f>July!C40+B40</f>
        <v>0</v>
      </c>
      <c r="D40" s="36">
        <f>84+14</f>
        <v>98</v>
      </c>
      <c r="E40" s="9">
        <f>July!E40+D40</f>
        <v>398</v>
      </c>
      <c r="F40" s="37">
        <v>32</v>
      </c>
      <c r="G40" s="9">
        <f>July!G40+F40</f>
        <v>42</v>
      </c>
      <c r="H40" s="17"/>
      <c r="I40" s="9">
        <f>July!I40+H40</f>
        <v>0</v>
      </c>
      <c r="J40" s="38"/>
      <c r="K40" s="9">
        <f>July!K40+J40</f>
        <v>2</v>
      </c>
      <c r="L40" s="19"/>
      <c r="M40" s="9">
        <f>July!M40+L40</f>
        <v>0</v>
      </c>
      <c r="N40" s="39">
        <v>4</v>
      </c>
      <c r="O40" s="9">
        <f>July!O40+N40</f>
        <v>5</v>
      </c>
      <c r="P40" s="35" t="s">
        <v>101</v>
      </c>
    </row>
    <row r="41" spans="1:16" ht="18" customHeight="1">
      <c r="A41" s="9" t="s">
        <v>45</v>
      </c>
      <c r="B41" s="14"/>
      <c r="C41" s="9">
        <f>July!C41+B41</f>
        <v>0</v>
      </c>
      <c r="D41" s="36"/>
      <c r="E41" s="9">
        <f>July!E41+D41</f>
        <v>2</v>
      </c>
      <c r="F41" s="37"/>
      <c r="G41" s="9">
        <f>July!G41+F41</f>
        <v>0</v>
      </c>
      <c r="H41" s="17"/>
      <c r="I41" s="9">
        <f>July!I41+H41</f>
        <v>0</v>
      </c>
      <c r="J41" s="38"/>
      <c r="K41" s="9">
        <f>July!K41+J41</f>
        <v>6</v>
      </c>
      <c r="L41" s="19"/>
      <c r="M41" s="9">
        <f>July!M41+L41</f>
        <v>0</v>
      </c>
      <c r="N41" s="39"/>
      <c r="O41" s="9">
        <f>July!O41+N41</f>
        <v>11</v>
      </c>
      <c r="P41" s="35"/>
    </row>
    <row r="42" spans="1:16" ht="18" customHeight="1">
      <c r="A42" s="9" t="s">
        <v>46</v>
      </c>
      <c r="B42" s="14"/>
      <c r="C42" s="9">
        <f>July!C42+B42</f>
        <v>1</v>
      </c>
      <c r="D42" s="36">
        <v>9</v>
      </c>
      <c r="E42" s="9">
        <f>July!E42+D42</f>
        <v>18</v>
      </c>
      <c r="F42" s="37"/>
      <c r="G42" s="9">
        <f>July!G42+F42</f>
        <v>22</v>
      </c>
      <c r="H42" s="17"/>
      <c r="I42" s="9">
        <f>July!I42+H42</f>
        <v>0</v>
      </c>
      <c r="J42" s="38"/>
      <c r="K42" s="9">
        <f>July!K42+J42</f>
        <v>0</v>
      </c>
      <c r="L42" s="19"/>
      <c r="M42" s="9">
        <f>July!M42+L42</f>
        <v>0</v>
      </c>
      <c r="N42" s="39"/>
      <c r="O42" s="9">
        <f>July!O42+N42</f>
        <v>5</v>
      </c>
      <c r="P42" s="35"/>
    </row>
    <row r="43" spans="1:16" ht="18" customHeight="1">
      <c r="A43" s="9" t="s">
        <v>47</v>
      </c>
      <c r="B43" s="14"/>
      <c r="C43" s="9">
        <f>July!C43+B43</f>
        <v>0</v>
      </c>
      <c r="D43" s="36"/>
      <c r="E43" s="9">
        <f>July!E43+D43</f>
        <v>0</v>
      </c>
      <c r="F43" s="37"/>
      <c r="G43" s="9">
        <f>July!G43+F43</f>
        <v>0</v>
      </c>
      <c r="H43" s="17"/>
      <c r="I43" s="9">
        <f>July!I43+H43</f>
        <v>0</v>
      </c>
      <c r="J43" s="38"/>
      <c r="K43" s="9">
        <f>July!K43+J43</f>
        <v>0</v>
      </c>
      <c r="L43" s="19"/>
      <c r="M43" s="9">
        <f>July!M43+L43</f>
        <v>0</v>
      </c>
      <c r="N43" s="39"/>
      <c r="O43" s="9">
        <f>July!O43+N43</f>
        <v>0</v>
      </c>
      <c r="P43" s="35"/>
    </row>
    <row r="44" spans="1:16" ht="18" customHeight="1">
      <c r="A44" s="9" t="s">
        <v>48</v>
      </c>
      <c r="B44" s="14"/>
      <c r="C44" s="9">
        <f>July!C44+B44</f>
        <v>0</v>
      </c>
      <c r="D44" s="36"/>
      <c r="E44" s="9">
        <f>July!E44+D44</f>
        <v>14</v>
      </c>
      <c r="F44" s="37"/>
      <c r="G44" s="9">
        <f>July!G44+F44</f>
        <v>0</v>
      </c>
      <c r="H44" s="17"/>
      <c r="I44" s="9">
        <f>July!I44+H44</f>
        <v>0</v>
      </c>
      <c r="J44" s="38"/>
      <c r="K44" s="9">
        <f>July!K44+J44</f>
        <v>0</v>
      </c>
      <c r="L44" s="19"/>
      <c r="M44" s="9">
        <f>July!M44+L44</f>
        <v>0</v>
      </c>
      <c r="N44" s="39"/>
      <c r="O44" s="9">
        <f>July!O44+N44</f>
        <v>0</v>
      </c>
      <c r="P44" s="35"/>
    </row>
    <row r="45" spans="1:16" ht="18" customHeight="1">
      <c r="A45" s="9" t="s">
        <v>49</v>
      </c>
      <c r="B45" s="14"/>
      <c r="C45" s="9">
        <f>July!C45+B45</f>
        <v>0</v>
      </c>
      <c r="D45" s="36">
        <v>31</v>
      </c>
      <c r="E45" s="9">
        <f>July!E45+D45</f>
        <v>127</v>
      </c>
      <c r="F45" s="37">
        <v>1579</v>
      </c>
      <c r="G45" s="9">
        <f>July!G45+F45</f>
        <v>6742</v>
      </c>
      <c r="H45" s="17"/>
      <c r="I45" s="9">
        <f>July!I45+H45</f>
        <v>60</v>
      </c>
      <c r="J45" s="38">
        <v>71</v>
      </c>
      <c r="K45" s="9">
        <f>July!K45+J45</f>
        <v>820</v>
      </c>
      <c r="L45" s="19"/>
      <c r="M45" s="9">
        <f>July!M45+L45</f>
        <v>0</v>
      </c>
      <c r="N45" s="39"/>
      <c r="O45" s="9">
        <f>July!O45+N45</f>
        <v>0</v>
      </c>
      <c r="P45" s="35"/>
    </row>
    <row r="46" spans="1:16" ht="18" customHeight="1">
      <c r="A46" s="9" t="s">
        <v>50</v>
      </c>
      <c r="B46" s="14"/>
      <c r="C46" s="9">
        <f>July!C46+B46</f>
        <v>0</v>
      </c>
      <c r="D46" s="36"/>
      <c r="E46" s="9">
        <f>July!E46+D46</f>
        <v>14</v>
      </c>
      <c r="F46" s="37"/>
      <c r="G46" s="9">
        <f>July!G46+F46</f>
        <v>0</v>
      </c>
      <c r="H46" s="17"/>
      <c r="I46" s="9">
        <f>July!I46+H46</f>
        <v>0</v>
      </c>
      <c r="J46" s="38"/>
      <c r="K46" s="9">
        <f>July!K46+J46</f>
        <v>3</v>
      </c>
      <c r="L46" s="19"/>
      <c r="M46" s="9">
        <f>July!M46+L46</f>
        <v>0</v>
      </c>
      <c r="N46" s="39"/>
      <c r="O46" s="9">
        <f>July!O46+N46</f>
        <v>0</v>
      </c>
      <c r="P46" s="35"/>
    </row>
    <row r="47" spans="1:16" ht="18" customHeight="1">
      <c r="A47" s="9" t="s">
        <v>51</v>
      </c>
      <c r="B47" s="14"/>
      <c r="C47" s="9">
        <f>July!C47+B47</f>
        <v>0</v>
      </c>
      <c r="D47" s="36">
        <v>25</v>
      </c>
      <c r="E47" s="9">
        <f>July!E47+D47</f>
        <v>246</v>
      </c>
      <c r="F47" s="37"/>
      <c r="G47" s="9">
        <f>July!G47+F47</f>
        <v>1226</v>
      </c>
      <c r="H47" s="17"/>
      <c r="I47" s="9">
        <f>July!I47+H47</f>
        <v>0</v>
      </c>
      <c r="J47" s="38">
        <v>1</v>
      </c>
      <c r="K47" s="9">
        <f>July!K47+J47</f>
        <v>1</v>
      </c>
      <c r="L47" s="19"/>
      <c r="M47" s="9">
        <f>July!M47+L47</f>
        <v>0</v>
      </c>
      <c r="N47" s="39"/>
      <c r="O47" s="9">
        <f>July!O47+N47</f>
        <v>5</v>
      </c>
      <c r="P47" s="35"/>
    </row>
    <row r="48" spans="1:16" ht="18" customHeight="1">
      <c r="A48" s="9" t="s">
        <v>52</v>
      </c>
      <c r="B48" s="14"/>
      <c r="C48" s="9">
        <f>July!C48+B48</f>
        <v>0</v>
      </c>
      <c r="D48" s="36">
        <v>4</v>
      </c>
      <c r="E48" s="9">
        <f>July!E48+D48</f>
        <v>20</v>
      </c>
      <c r="F48" s="37"/>
      <c r="G48" s="9">
        <f>July!G48+F48</f>
        <v>1</v>
      </c>
      <c r="H48" s="17"/>
      <c r="I48" s="9">
        <f>July!I48+H48</f>
        <v>0</v>
      </c>
      <c r="J48" s="38"/>
      <c r="K48" s="9">
        <f>July!K48+J48</f>
        <v>0</v>
      </c>
      <c r="L48" s="19"/>
      <c r="M48" s="9">
        <f>July!M48+L48</f>
        <v>0</v>
      </c>
      <c r="N48" s="39"/>
      <c r="O48" s="9">
        <f>July!O48+N48</f>
        <v>0</v>
      </c>
      <c r="P48" s="35"/>
    </row>
    <row r="49" spans="1:16" ht="18" customHeight="1">
      <c r="A49" s="9" t="s">
        <v>53</v>
      </c>
      <c r="B49" s="14"/>
      <c r="C49" s="9">
        <f>July!C49+B49</f>
        <v>0</v>
      </c>
      <c r="D49" s="36">
        <v>3</v>
      </c>
      <c r="E49" s="9">
        <f>July!E49+D49</f>
        <v>3</v>
      </c>
      <c r="F49" s="37"/>
      <c r="G49" s="9">
        <f>July!G49+F49</f>
        <v>0</v>
      </c>
      <c r="H49" s="17"/>
      <c r="I49" s="9">
        <f>July!I49+H49</f>
        <v>0</v>
      </c>
      <c r="J49" s="38"/>
      <c r="K49" s="9">
        <f>July!K49+J49</f>
        <v>0</v>
      </c>
      <c r="L49" s="19"/>
      <c r="M49" s="9">
        <f>July!M49+L49</f>
        <v>0</v>
      </c>
      <c r="N49" s="39"/>
      <c r="O49" s="9">
        <f>July!O49+N49</f>
        <v>0</v>
      </c>
      <c r="P49" s="35"/>
    </row>
    <row r="50" spans="1:16" ht="18" customHeight="1">
      <c r="A50" s="9" t="s">
        <v>54</v>
      </c>
      <c r="B50" s="14"/>
      <c r="C50" s="9">
        <f>July!C50+B50</f>
        <v>0</v>
      </c>
      <c r="D50" s="36"/>
      <c r="E50" s="9">
        <f>July!E50+D50</f>
        <v>2</v>
      </c>
      <c r="F50" s="37"/>
      <c r="G50" s="9">
        <f>July!G50+F50</f>
        <v>0</v>
      </c>
      <c r="H50" s="17"/>
      <c r="I50" s="9">
        <f>July!I50+H50</f>
        <v>0</v>
      </c>
      <c r="J50" s="38"/>
      <c r="K50" s="9">
        <f>July!K50+J50</f>
        <v>0</v>
      </c>
      <c r="L50" s="19"/>
      <c r="M50" s="9">
        <f>July!M50+L50</f>
        <v>0</v>
      </c>
      <c r="N50" s="39"/>
      <c r="O50" s="9">
        <f>July!O50+N50</f>
        <v>0</v>
      </c>
      <c r="P50" s="35"/>
    </row>
    <row r="51" spans="1:16" ht="18" customHeight="1">
      <c r="A51" s="9" t="s">
        <v>55</v>
      </c>
      <c r="B51" s="14"/>
      <c r="C51" s="9">
        <f>July!C51+B51</f>
        <v>0</v>
      </c>
      <c r="D51" s="36"/>
      <c r="E51" s="9">
        <f>July!E51+D51</f>
        <v>8</v>
      </c>
      <c r="F51" s="37"/>
      <c r="G51" s="9">
        <f>July!G51+F51</f>
        <v>0</v>
      </c>
      <c r="H51" s="17"/>
      <c r="I51" s="9">
        <f>July!I51+H51</f>
        <v>0</v>
      </c>
      <c r="J51" s="38"/>
      <c r="K51" s="9">
        <f>July!K51+J51</f>
        <v>0</v>
      </c>
      <c r="L51" s="19"/>
      <c r="M51" s="9">
        <f>July!M51+L51</f>
        <v>0</v>
      </c>
      <c r="N51" s="39"/>
      <c r="O51" s="9">
        <f>July!O51+N51</f>
        <v>0</v>
      </c>
      <c r="P51" s="35"/>
    </row>
    <row r="52" spans="1:16" ht="18" customHeight="1">
      <c r="A52" s="9" t="s">
        <v>56</v>
      </c>
      <c r="B52" s="14"/>
      <c r="C52" s="9">
        <f>July!C52+B52</f>
        <v>0</v>
      </c>
      <c r="D52" s="36"/>
      <c r="E52" s="9">
        <f>July!E52+D52</f>
        <v>0</v>
      </c>
      <c r="F52" s="37"/>
      <c r="G52" s="9">
        <f>July!G52+F52</f>
        <v>0</v>
      </c>
      <c r="H52" s="17"/>
      <c r="I52" s="9">
        <f>July!I52+H52</f>
        <v>0</v>
      </c>
      <c r="J52" s="38"/>
      <c r="K52" s="9">
        <f>July!K52+J52</f>
        <v>0</v>
      </c>
      <c r="L52" s="19"/>
      <c r="M52" s="9">
        <f>July!M52+L52</f>
        <v>0</v>
      </c>
      <c r="N52" s="39"/>
      <c r="O52" s="9">
        <f>July!O52+N52</f>
        <v>0</v>
      </c>
      <c r="P52" s="35"/>
    </row>
    <row r="53" spans="1:16" ht="18" customHeight="1">
      <c r="A53" s="9" t="s">
        <v>57</v>
      </c>
      <c r="B53" s="14"/>
      <c r="C53" s="9">
        <f>July!C53+B53</f>
        <v>0</v>
      </c>
      <c r="D53" s="36">
        <f>97+79</f>
        <v>176</v>
      </c>
      <c r="E53" s="9">
        <f>July!E53+D53</f>
        <v>790</v>
      </c>
      <c r="F53" s="37">
        <f>76+18</f>
        <v>94</v>
      </c>
      <c r="G53" s="9">
        <f>July!G53+F53</f>
        <v>224</v>
      </c>
      <c r="H53" s="17"/>
      <c r="I53" s="9">
        <f>July!I53+H53</f>
        <v>0</v>
      </c>
      <c r="J53" s="38">
        <v>11</v>
      </c>
      <c r="K53" s="9">
        <f>July!K53+J53</f>
        <v>620</v>
      </c>
      <c r="L53" s="19"/>
      <c r="M53" s="9">
        <f>July!M53+L53</f>
        <v>0</v>
      </c>
      <c r="N53" s="39">
        <v>4</v>
      </c>
      <c r="O53" s="9">
        <f>July!O53+N53</f>
        <v>51</v>
      </c>
      <c r="P53" s="35"/>
    </row>
    <row r="54" spans="1:16" ht="18" customHeight="1" thickBot="1">
      <c r="A54" s="10" t="s">
        <v>58</v>
      </c>
      <c r="B54" s="14"/>
      <c r="C54" s="9">
        <f>July!C54+B54</f>
        <v>0</v>
      </c>
      <c r="D54" s="36">
        <v>3</v>
      </c>
      <c r="E54" s="9">
        <f>July!E54+D54</f>
        <v>21</v>
      </c>
      <c r="F54" s="37">
        <v>1014</v>
      </c>
      <c r="G54" s="9">
        <f>July!G54+F54</f>
        <v>1258</v>
      </c>
      <c r="H54" s="17"/>
      <c r="I54" s="9">
        <f>July!I54+H54</f>
        <v>0</v>
      </c>
      <c r="J54" s="38"/>
      <c r="K54" s="9">
        <f>July!K54+J54</f>
        <v>2</v>
      </c>
      <c r="L54" s="19"/>
      <c r="M54" s="9">
        <f>July!M54+L54</f>
        <v>0</v>
      </c>
      <c r="N54" s="39"/>
      <c r="O54" s="9">
        <f>July!O54+N54</f>
        <v>46</v>
      </c>
      <c r="P54" s="35"/>
    </row>
    <row r="55" spans="1:15" ht="18" customHeight="1" thickBot="1" thickTop="1">
      <c r="A55" s="11" t="s">
        <v>59</v>
      </c>
      <c r="B55" s="11">
        <f>SUM(B5:B54)</f>
        <v>1</v>
      </c>
      <c r="C55" s="11"/>
      <c r="D55" s="11">
        <f>SUM(D5:D54)</f>
        <v>1349</v>
      </c>
      <c r="E55" s="11"/>
      <c r="F55" s="11">
        <f>SUM(F5:F54)</f>
        <v>6191</v>
      </c>
      <c r="G55" s="11"/>
      <c r="H55" s="11">
        <f>SUM(H5:H54)</f>
        <v>0</v>
      </c>
      <c r="I55" s="11"/>
      <c r="J55" s="11">
        <f>SUM(J5:J54)</f>
        <v>658</v>
      </c>
      <c r="K55" s="11"/>
      <c r="L55" s="11">
        <f>SUM(L5:L54)</f>
        <v>0</v>
      </c>
      <c r="M55" s="11"/>
      <c r="N55" s="11">
        <f>SUM(N5:N54)</f>
        <v>28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32" t="s">
        <v>60</v>
      </c>
      <c r="B57" s="33"/>
      <c r="C57" s="33">
        <f>July!C57+B55</f>
        <v>69</v>
      </c>
      <c r="D57" s="33"/>
      <c r="E57" s="33">
        <f>July!E57+D55</f>
        <v>5436</v>
      </c>
      <c r="F57" s="33"/>
      <c r="G57" s="33">
        <f>July!G57+F55</f>
        <v>21754</v>
      </c>
      <c r="H57" s="33"/>
      <c r="I57" s="33">
        <f>July!I57+H55</f>
        <v>60</v>
      </c>
      <c r="J57" s="33"/>
      <c r="K57" s="33">
        <f>July!K57+J55</f>
        <v>4538</v>
      </c>
      <c r="L57" s="33"/>
      <c r="M57" s="33">
        <f>July!M57+L55</f>
        <v>0</v>
      </c>
      <c r="N57" s="33"/>
      <c r="O57" s="33">
        <f>July!O57+N55</f>
        <v>260</v>
      </c>
    </row>
    <row r="58" spans="1:16" ht="18" customHeight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D9" sqref="D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36">
        <v>6</v>
      </c>
      <c r="E5" s="9">
        <f>August!E5+D5</f>
        <v>12</v>
      </c>
      <c r="F5" s="37"/>
      <c r="G5" s="9">
        <f>August!G5+F5</f>
        <v>0</v>
      </c>
      <c r="H5" s="17"/>
      <c r="I5" s="9">
        <f>August!I5+H5</f>
        <v>0</v>
      </c>
      <c r="J5" s="38"/>
      <c r="K5" s="9">
        <f>August!K5+J5</f>
        <v>0</v>
      </c>
      <c r="L5" s="19"/>
      <c r="M5" s="9">
        <f>August!M5+L5</f>
        <v>0</v>
      </c>
      <c r="N5" s="34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36"/>
      <c r="E6" s="9">
        <f>August!E6+D6</f>
        <v>0</v>
      </c>
      <c r="F6" s="37"/>
      <c r="G6" s="9">
        <f>August!G6+F6</f>
        <v>0</v>
      </c>
      <c r="H6" s="17"/>
      <c r="I6" s="9">
        <f>August!I6+H6</f>
        <v>0</v>
      </c>
      <c r="J6" s="38"/>
      <c r="K6" s="9">
        <f>August!K6+J6</f>
        <v>0</v>
      </c>
      <c r="L6" s="19"/>
      <c r="M6" s="9">
        <f>August!M6+L6</f>
        <v>0</v>
      </c>
      <c r="N6" s="34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36">
        <v>8</v>
      </c>
      <c r="E7" s="9">
        <f>August!E7+D7</f>
        <v>99</v>
      </c>
      <c r="F7" s="37">
        <v>1</v>
      </c>
      <c r="G7" s="9">
        <f>August!G7+F7</f>
        <v>1</v>
      </c>
      <c r="H7" s="17"/>
      <c r="I7" s="9">
        <f>August!I7+H7</f>
        <v>0</v>
      </c>
      <c r="J7" s="38"/>
      <c r="K7" s="9">
        <f>August!K7+J7</f>
        <v>1</v>
      </c>
      <c r="L7" s="19"/>
      <c r="M7" s="9">
        <f>August!M7+L7</f>
        <v>0</v>
      </c>
      <c r="N7" s="34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36"/>
      <c r="E8" s="9">
        <f>August!E8+D8</f>
        <v>51</v>
      </c>
      <c r="F8" s="37"/>
      <c r="G8" s="9">
        <f>August!G8+F8</f>
        <v>23</v>
      </c>
      <c r="H8" s="17"/>
      <c r="I8" s="9">
        <f>August!I8+H8</f>
        <v>0</v>
      </c>
      <c r="J8" s="38"/>
      <c r="K8" s="9">
        <f>August!K8+J8</f>
        <v>0</v>
      </c>
      <c r="L8" s="19"/>
      <c r="M8" s="9">
        <f>August!M8+L8</f>
        <v>0</v>
      </c>
      <c r="N8" s="34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36">
        <v>9</v>
      </c>
      <c r="E9" s="9">
        <f>August!E9+D9</f>
        <v>26</v>
      </c>
      <c r="F9" s="37">
        <v>2</v>
      </c>
      <c r="G9" s="9">
        <f>August!G9+F9</f>
        <v>2518</v>
      </c>
      <c r="H9" s="17"/>
      <c r="I9" s="9">
        <f>August!I9+H9</f>
        <v>0</v>
      </c>
      <c r="J9" s="38"/>
      <c r="K9" s="9">
        <f>August!K9+J9</f>
        <v>9</v>
      </c>
      <c r="L9" s="19"/>
      <c r="M9" s="9">
        <f>August!M9+L9</f>
        <v>0</v>
      </c>
      <c r="N9" s="34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36">
        <v>8</v>
      </c>
      <c r="E10" s="9">
        <f>August!E10+D10</f>
        <v>57</v>
      </c>
      <c r="F10" s="37"/>
      <c r="G10" s="9">
        <f>August!G10+F10</f>
        <v>0</v>
      </c>
      <c r="H10" s="17"/>
      <c r="I10" s="9">
        <f>August!I10+H10</f>
        <v>0</v>
      </c>
      <c r="J10" s="38"/>
      <c r="K10" s="9">
        <f>August!K10+J10</f>
        <v>0</v>
      </c>
      <c r="L10" s="19"/>
      <c r="M10" s="9">
        <f>August!M10+L10</f>
        <v>0</v>
      </c>
      <c r="N10" s="34"/>
      <c r="O10" s="9">
        <f>August!O10+N10</f>
        <v>0</v>
      </c>
      <c r="P10" s="20"/>
    </row>
    <row r="11" spans="1:16" ht="18" customHeight="1">
      <c r="A11" s="9" t="s">
        <v>15</v>
      </c>
      <c r="B11" s="14">
        <v>12</v>
      </c>
      <c r="C11" s="9">
        <f>August!C11+B11</f>
        <v>12</v>
      </c>
      <c r="D11" s="36">
        <v>30</v>
      </c>
      <c r="E11" s="9">
        <f>August!E11+D11</f>
        <v>196</v>
      </c>
      <c r="F11" s="37"/>
      <c r="G11" s="9">
        <f>August!G11+F11</f>
        <v>76</v>
      </c>
      <c r="H11" s="17"/>
      <c r="I11" s="9">
        <f>August!I11+H11</f>
        <v>0</v>
      </c>
      <c r="J11" s="38"/>
      <c r="K11" s="9">
        <f>August!K11+J11</f>
        <v>8</v>
      </c>
      <c r="L11" s="19"/>
      <c r="M11" s="9">
        <f>August!M11+L11</f>
        <v>0</v>
      </c>
      <c r="N11" s="34"/>
      <c r="O11" s="9">
        <f>August!O11+N11</f>
        <v>9</v>
      </c>
      <c r="P11" s="20" t="s">
        <v>95</v>
      </c>
    </row>
    <row r="12" spans="1:16" ht="18" customHeight="1">
      <c r="A12" s="9" t="s">
        <v>16</v>
      </c>
      <c r="B12" s="14"/>
      <c r="C12" s="9">
        <f>August!C12+B12</f>
        <v>0</v>
      </c>
      <c r="D12" s="36"/>
      <c r="E12" s="9">
        <f>August!E12+D12</f>
        <v>0</v>
      </c>
      <c r="F12" s="37"/>
      <c r="G12" s="9">
        <f>August!G12+F12</f>
        <v>1</v>
      </c>
      <c r="H12" s="17"/>
      <c r="I12" s="9">
        <f>August!I12+H12</f>
        <v>0</v>
      </c>
      <c r="J12" s="38"/>
      <c r="K12" s="9">
        <f>August!K12+J12</f>
        <v>2</v>
      </c>
      <c r="L12" s="19"/>
      <c r="M12" s="9">
        <f>August!M12+L12</f>
        <v>0</v>
      </c>
      <c r="N12" s="34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36">
        <v>1</v>
      </c>
      <c r="E13" s="9">
        <f>August!E13+D13</f>
        <v>1</v>
      </c>
      <c r="F13" s="37"/>
      <c r="G13" s="9">
        <f>August!G13+F13</f>
        <v>0</v>
      </c>
      <c r="H13" s="17"/>
      <c r="I13" s="9">
        <f>August!I13+H13</f>
        <v>0</v>
      </c>
      <c r="J13" s="38"/>
      <c r="K13" s="9">
        <f>August!K13+J13</f>
        <v>0</v>
      </c>
      <c r="L13" s="19"/>
      <c r="M13" s="9">
        <f>August!M13+L13</f>
        <v>0</v>
      </c>
      <c r="N13" s="34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36">
        <v>5</v>
      </c>
      <c r="E14" s="9">
        <f>August!E14+D14</f>
        <v>106</v>
      </c>
      <c r="F14" s="37"/>
      <c r="G14" s="9">
        <f>August!G14+F14</f>
        <v>0</v>
      </c>
      <c r="H14" s="17"/>
      <c r="I14" s="9">
        <f>August!I14+H14</f>
        <v>0</v>
      </c>
      <c r="J14" s="38"/>
      <c r="K14" s="9">
        <f>August!K14+J14</f>
        <v>0</v>
      </c>
      <c r="L14" s="19"/>
      <c r="M14" s="9">
        <f>August!M14+L14</f>
        <v>0</v>
      </c>
      <c r="N14" s="34"/>
      <c r="O14" s="9">
        <f>August!O14+N14</f>
        <v>1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36">
        <v>8</v>
      </c>
      <c r="E15" s="9">
        <f>August!E15+D15</f>
        <v>15</v>
      </c>
      <c r="F15" s="37"/>
      <c r="G15" s="9">
        <f>August!G15+F15</f>
        <v>0</v>
      </c>
      <c r="H15" s="17"/>
      <c r="I15" s="9">
        <f>August!I15+H15</f>
        <v>0</v>
      </c>
      <c r="J15" s="38"/>
      <c r="K15" s="9">
        <f>August!K15+J15</f>
        <v>0</v>
      </c>
      <c r="L15" s="19"/>
      <c r="M15" s="9">
        <f>August!M15+L15</f>
        <v>0</v>
      </c>
      <c r="N15" s="34"/>
      <c r="O15" s="9">
        <f>August!O15+N15</f>
        <v>1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36"/>
      <c r="E16" s="9">
        <f>August!E16+D16</f>
        <v>0</v>
      </c>
      <c r="F16" s="37"/>
      <c r="G16" s="9">
        <f>August!G16+F16</f>
        <v>0</v>
      </c>
      <c r="H16" s="17"/>
      <c r="I16" s="9">
        <f>August!I16+H16</f>
        <v>0</v>
      </c>
      <c r="J16" s="38"/>
      <c r="K16" s="9">
        <f>August!K16+J16</f>
        <v>0</v>
      </c>
      <c r="L16" s="19"/>
      <c r="M16" s="9">
        <f>August!M16+L16</f>
        <v>0</v>
      </c>
      <c r="N16" s="34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36">
        <v>14</v>
      </c>
      <c r="E17" s="9">
        <f>August!E17+D17</f>
        <v>30</v>
      </c>
      <c r="F17" s="37"/>
      <c r="G17" s="9">
        <f>August!G17+F17</f>
        <v>21</v>
      </c>
      <c r="H17" s="17"/>
      <c r="I17" s="9">
        <f>August!I17+H17</f>
        <v>0</v>
      </c>
      <c r="J17" s="38"/>
      <c r="K17" s="9">
        <f>August!K17+J17</f>
        <v>0</v>
      </c>
      <c r="L17" s="19"/>
      <c r="M17" s="9">
        <f>August!M17+L17</f>
        <v>0</v>
      </c>
      <c r="N17" s="40"/>
      <c r="O17" s="9">
        <f>August!O17+N17</f>
        <v>0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36">
        <v>65</v>
      </c>
      <c r="E18" s="9">
        <f>August!E18+D18</f>
        <v>320</v>
      </c>
      <c r="F18" s="37">
        <v>3</v>
      </c>
      <c r="G18" s="9">
        <f>August!G18+F18</f>
        <v>479</v>
      </c>
      <c r="H18" s="17"/>
      <c r="I18" s="9">
        <f>August!I18+H18</f>
        <v>0</v>
      </c>
      <c r="J18" s="38">
        <v>32</v>
      </c>
      <c r="K18" s="9">
        <f>August!K18+J18</f>
        <v>303</v>
      </c>
      <c r="L18" s="19"/>
      <c r="M18" s="9">
        <f>August!M18+L18</f>
        <v>0</v>
      </c>
      <c r="N18" s="40"/>
      <c r="O18" s="9">
        <f>August!O18+N18</f>
        <v>5</v>
      </c>
      <c r="P18" s="20"/>
    </row>
    <row r="19" spans="1:16" ht="18" customHeight="1">
      <c r="A19" s="9" t="s">
        <v>23</v>
      </c>
      <c r="B19" s="14">
        <v>6</v>
      </c>
      <c r="C19" s="9">
        <f>August!C19+B19</f>
        <v>13</v>
      </c>
      <c r="D19" s="36">
        <f>19+15</f>
        <v>34</v>
      </c>
      <c r="E19" s="9">
        <f>August!E19+D19</f>
        <v>129</v>
      </c>
      <c r="F19" s="37">
        <v>28</v>
      </c>
      <c r="G19" s="9">
        <f>August!G19+F19</f>
        <v>64</v>
      </c>
      <c r="H19" s="17"/>
      <c r="I19" s="9">
        <f>August!I19+H19</f>
        <v>0</v>
      </c>
      <c r="J19" s="38">
        <v>4</v>
      </c>
      <c r="K19" s="9">
        <f>August!K19+J19</f>
        <v>16</v>
      </c>
      <c r="L19" s="19"/>
      <c r="M19" s="9">
        <f>August!M19+L19</f>
        <v>0</v>
      </c>
      <c r="N19" s="40"/>
      <c r="O19" s="9">
        <f>August!O19+N19</f>
        <v>8</v>
      </c>
      <c r="P19" s="20" t="s">
        <v>95</v>
      </c>
    </row>
    <row r="20" spans="1:16" ht="18" customHeight="1">
      <c r="A20" s="9" t="s">
        <v>24</v>
      </c>
      <c r="B20" s="14"/>
      <c r="C20" s="9">
        <f>August!C20+B20</f>
        <v>0</v>
      </c>
      <c r="D20" s="36">
        <f>6+15</f>
        <v>21</v>
      </c>
      <c r="E20" s="9">
        <f>August!E20+D20</f>
        <v>281</v>
      </c>
      <c r="F20" s="37"/>
      <c r="G20" s="9">
        <f>August!G20+F20</f>
        <v>110</v>
      </c>
      <c r="H20" s="17"/>
      <c r="I20" s="9">
        <f>August!I20+H20</f>
        <v>0</v>
      </c>
      <c r="J20" s="38"/>
      <c r="K20" s="9">
        <f>August!K20+J20</f>
        <v>132</v>
      </c>
      <c r="L20" s="19"/>
      <c r="M20" s="9">
        <f>August!M20+L20</f>
        <v>0</v>
      </c>
      <c r="N20" s="40">
        <v>1</v>
      </c>
      <c r="O20" s="9">
        <f>August!O20+N20</f>
        <v>1</v>
      </c>
      <c r="P20" s="35" t="s">
        <v>99</v>
      </c>
    </row>
    <row r="21" spans="1:16" ht="18" customHeight="1">
      <c r="A21" s="9" t="s">
        <v>25</v>
      </c>
      <c r="B21" s="14"/>
      <c r="C21" s="9">
        <f>August!C21+B21</f>
        <v>0</v>
      </c>
      <c r="D21" s="36">
        <f>4+12</f>
        <v>16</v>
      </c>
      <c r="E21" s="9">
        <f>August!E21+D21</f>
        <v>101</v>
      </c>
      <c r="F21" s="37"/>
      <c r="G21" s="9">
        <f>August!G21+F21</f>
        <v>42</v>
      </c>
      <c r="H21" s="17"/>
      <c r="I21" s="9">
        <f>August!I21+H21</f>
        <v>0</v>
      </c>
      <c r="J21" s="38"/>
      <c r="K21" s="9">
        <f>August!K21+J21</f>
        <v>0</v>
      </c>
      <c r="L21" s="19"/>
      <c r="M21" s="9">
        <f>August!M21+L21</f>
        <v>0</v>
      </c>
      <c r="N21" s="40"/>
      <c r="O21" s="9">
        <f>August!O21+N21</f>
        <v>2</v>
      </c>
      <c r="P21" s="35"/>
    </row>
    <row r="22" spans="1:16" ht="18" customHeight="1">
      <c r="A22" s="9" t="s">
        <v>26</v>
      </c>
      <c r="B22" s="14"/>
      <c r="C22" s="9">
        <f>August!C22+B22</f>
        <v>0</v>
      </c>
      <c r="D22" s="36"/>
      <c r="E22" s="9">
        <f>August!E22+D22</f>
        <v>8</v>
      </c>
      <c r="F22" s="37"/>
      <c r="G22" s="9">
        <f>August!G22+F22</f>
        <v>0</v>
      </c>
      <c r="H22" s="17"/>
      <c r="I22" s="9">
        <f>August!I22+H22</f>
        <v>0</v>
      </c>
      <c r="J22" s="38"/>
      <c r="K22" s="9">
        <f>August!K22+J22</f>
        <v>0</v>
      </c>
      <c r="L22" s="19"/>
      <c r="M22" s="9">
        <f>August!M22+L22</f>
        <v>0</v>
      </c>
      <c r="N22" s="40"/>
      <c r="O22" s="9">
        <f>August!O22+N22</f>
        <v>0</v>
      </c>
      <c r="P22" s="35"/>
    </row>
    <row r="23" spans="1:16" ht="18" customHeight="1">
      <c r="A23" s="9" t="s">
        <v>27</v>
      </c>
      <c r="B23" s="14"/>
      <c r="C23" s="9">
        <f>August!C23+B23</f>
        <v>0</v>
      </c>
      <c r="D23" s="36"/>
      <c r="E23" s="9">
        <f>August!E23+D23</f>
        <v>0</v>
      </c>
      <c r="F23" s="37"/>
      <c r="G23" s="9">
        <f>August!G23+F23</f>
        <v>0</v>
      </c>
      <c r="H23" s="17"/>
      <c r="I23" s="9">
        <f>August!I23+H23</f>
        <v>0</v>
      </c>
      <c r="J23" s="38"/>
      <c r="K23" s="9">
        <f>August!K23+J23</f>
        <v>0</v>
      </c>
      <c r="L23" s="19"/>
      <c r="M23" s="9">
        <f>August!M23+L23</f>
        <v>0</v>
      </c>
      <c r="N23" s="40"/>
      <c r="O23" s="9">
        <f>August!O23+N23</f>
        <v>0</v>
      </c>
      <c r="P23" s="35"/>
    </row>
    <row r="24" spans="1:16" ht="18" customHeight="1">
      <c r="A24" s="9" t="s">
        <v>28</v>
      </c>
      <c r="B24" s="14"/>
      <c r="C24" s="9">
        <f>August!C24+B24</f>
        <v>0</v>
      </c>
      <c r="D24" s="36"/>
      <c r="E24" s="9">
        <f>August!E24+D24</f>
        <v>22</v>
      </c>
      <c r="F24" s="37"/>
      <c r="G24" s="9">
        <f>August!G24+F24</f>
        <v>0</v>
      </c>
      <c r="H24" s="17"/>
      <c r="I24" s="9">
        <f>August!I24+H24</f>
        <v>0</v>
      </c>
      <c r="J24" s="38"/>
      <c r="K24" s="9">
        <f>August!K24+J24</f>
        <v>2</v>
      </c>
      <c r="L24" s="19"/>
      <c r="M24" s="9">
        <f>August!M24+L24</f>
        <v>0</v>
      </c>
      <c r="N24" s="40"/>
      <c r="O24" s="9">
        <f>August!O24+N24</f>
        <v>0</v>
      </c>
      <c r="P24" s="35"/>
    </row>
    <row r="25" spans="1:16" ht="18" customHeight="1">
      <c r="A25" s="9" t="s">
        <v>29</v>
      </c>
      <c r="B25" s="14"/>
      <c r="C25" s="9">
        <f>August!C25+B25</f>
        <v>0</v>
      </c>
      <c r="D25" s="36"/>
      <c r="E25" s="9">
        <f>August!E25+D25</f>
        <v>1</v>
      </c>
      <c r="F25" s="37"/>
      <c r="G25" s="9">
        <f>August!G25+F25</f>
        <v>0</v>
      </c>
      <c r="H25" s="17"/>
      <c r="I25" s="9">
        <f>August!I25+H25</f>
        <v>0</v>
      </c>
      <c r="J25" s="38"/>
      <c r="K25" s="9">
        <f>August!K25+J25</f>
        <v>0</v>
      </c>
      <c r="L25" s="19"/>
      <c r="M25" s="9">
        <f>August!M25+L25</f>
        <v>0</v>
      </c>
      <c r="N25" s="40"/>
      <c r="O25" s="9">
        <f>August!O25+N25</f>
        <v>0</v>
      </c>
      <c r="P25" s="35"/>
    </row>
    <row r="26" spans="1:16" ht="18" customHeight="1">
      <c r="A26" s="9" t="s">
        <v>30</v>
      </c>
      <c r="B26" s="14"/>
      <c r="C26" s="9">
        <f>August!C26+B26</f>
        <v>0</v>
      </c>
      <c r="D26" s="36">
        <f>6+8</f>
        <v>14</v>
      </c>
      <c r="E26" s="9">
        <f>August!E26+D26</f>
        <v>102</v>
      </c>
      <c r="F26" s="37"/>
      <c r="G26" s="9">
        <f>August!G26+F26</f>
        <v>35</v>
      </c>
      <c r="H26" s="17"/>
      <c r="I26" s="9">
        <f>August!I26+H26</f>
        <v>0</v>
      </c>
      <c r="J26" s="38"/>
      <c r="K26" s="9">
        <f>August!K26+J26</f>
        <v>7</v>
      </c>
      <c r="L26" s="19"/>
      <c r="M26" s="9">
        <f>August!M26+L26</f>
        <v>0</v>
      </c>
      <c r="N26" s="40"/>
      <c r="O26" s="9">
        <f>August!O26+N26</f>
        <v>21</v>
      </c>
      <c r="P26" s="35" t="s">
        <v>119</v>
      </c>
    </row>
    <row r="27" spans="1:16" ht="18" customHeight="1">
      <c r="A27" s="9" t="s">
        <v>31</v>
      </c>
      <c r="B27" s="14">
        <v>4</v>
      </c>
      <c r="C27" s="9">
        <f>August!C27+B27</f>
        <v>56</v>
      </c>
      <c r="D27" s="36">
        <f>80+284</f>
        <v>364</v>
      </c>
      <c r="E27" s="9">
        <f>August!E27+D27</f>
        <v>1431</v>
      </c>
      <c r="F27" s="37">
        <f>73+382</f>
        <v>455</v>
      </c>
      <c r="G27" s="9">
        <f>August!G27+F27</f>
        <v>1756</v>
      </c>
      <c r="H27" s="17"/>
      <c r="I27" s="9">
        <f>August!I27+H27</f>
        <v>0</v>
      </c>
      <c r="J27" s="38">
        <f>1+45</f>
        <v>46</v>
      </c>
      <c r="K27" s="9">
        <f>August!K27+J27</f>
        <v>314</v>
      </c>
      <c r="L27" s="19"/>
      <c r="M27" s="9">
        <f>August!M27+L27</f>
        <v>0</v>
      </c>
      <c r="N27" s="40">
        <v>4</v>
      </c>
      <c r="O27" s="9">
        <f>August!O27+N27</f>
        <v>13</v>
      </c>
      <c r="P27" s="35" t="s">
        <v>120</v>
      </c>
    </row>
    <row r="28" spans="1:16" ht="18" customHeight="1">
      <c r="A28" s="9" t="s">
        <v>32</v>
      </c>
      <c r="B28" s="14"/>
      <c r="C28" s="9">
        <f>August!C28+B28</f>
        <v>0</v>
      </c>
      <c r="D28" s="36">
        <v>8</v>
      </c>
      <c r="E28" s="9">
        <f>August!E28+D28</f>
        <v>10</v>
      </c>
      <c r="F28" s="37"/>
      <c r="G28" s="9">
        <f>August!G28+F28</f>
        <v>0</v>
      </c>
      <c r="H28" s="17"/>
      <c r="I28" s="9">
        <f>August!I28+H28</f>
        <v>0</v>
      </c>
      <c r="J28" s="38"/>
      <c r="K28" s="9">
        <f>August!K28+J28</f>
        <v>0</v>
      </c>
      <c r="L28" s="19"/>
      <c r="M28" s="9">
        <f>August!M28+L28</f>
        <v>0</v>
      </c>
      <c r="N28" s="40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5</v>
      </c>
      <c r="D29" s="36">
        <f>23+74</f>
        <v>97</v>
      </c>
      <c r="E29" s="9">
        <f>August!E29+D29</f>
        <v>554</v>
      </c>
      <c r="F29" s="37">
        <v>70</v>
      </c>
      <c r="G29" s="9">
        <f>August!G29+F29</f>
        <v>591</v>
      </c>
      <c r="H29" s="17"/>
      <c r="I29" s="9">
        <f>August!I29+H29</f>
        <v>0</v>
      </c>
      <c r="J29" s="38">
        <v>89</v>
      </c>
      <c r="K29" s="9">
        <f>August!K29+J29</f>
        <v>968</v>
      </c>
      <c r="L29" s="19"/>
      <c r="M29" s="9">
        <f>August!M29+L29</f>
        <v>0</v>
      </c>
      <c r="N29" s="40">
        <v>4</v>
      </c>
      <c r="O29" s="9">
        <f>August!O29+N29</f>
        <v>53</v>
      </c>
      <c r="P29" s="20" t="s">
        <v>89</v>
      </c>
    </row>
    <row r="30" spans="1:16" ht="18" customHeight="1">
      <c r="A30" s="9" t="s">
        <v>34</v>
      </c>
      <c r="B30" s="14"/>
      <c r="C30" s="9">
        <f>August!C30+B30</f>
        <v>0</v>
      </c>
      <c r="D30" s="36">
        <f>14+1</f>
        <v>15</v>
      </c>
      <c r="E30" s="9">
        <f>August!E30+D30</f>
        <v>129</v>
      </c>
      <c r="F30" s="37">
        <v>1736</v>
      </c>
      <c r="G30" s="9">
        <f>August!G30+F30</f>
        <v>4811</v>
      </c>
      <c r="H30" s="17"/>
      <c r="I30" s="9">
        <f>August!I30+H30</f>
        <v>0</v>
      </c>
      <c r="J30" s="38"/>
      <c r="K30" s="9">
        <f>August!K30+J30</f>
        <v>827</v>
      </c>
      <c r="L30" s="19"/>
      <c r="M30" s="9">
        <f>August!M30+L30</f>
        <v>0</v>
      </c>
      <c r="N30" s="40"/>
      <c r="O30" s="9">
        <f>August!O30+N30</f>
        <v>2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36">
        <f>97+77</f>
        <v>174</v>
      </c>
      <c r="E31" s="9">
        <f>August!E31+D31</f>
        <v>887</v>
      </c>
      <c r="F31" s="37">
        <f>31+273</f>
        <v>304</v>
      </c>
      <c r="G31" s="9">
        <f>August!G31+F31</f>
        <v>1761</v>
      </c>
      <c r="H31" s="17"/>
      <c r="I31" s="9">
        <f>August!I31+H31</f>
        <v>0</v>
      </c>
      <c r="J31" s="38">
        <v>104</v>
      </c>
      <c r="K31" s="9">
        <f>August!K31+J31</f>
        <v>766</v>
      </c>
      <c r="L31" s="19"/>
      <c r="M31" s="9">
        <f>August!M31+L31</f>
        <v>0</v>
      </c>
      <c r="N31" s="40"/>
      <c r="O31" s="9">
        <f>August!O31+N31</f>
        <v>20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36"/>
      <c r="E32" s="9">
        <f>August!E32+D32</f>
        <v>0</v>
      </c>
      <c r="F32" s="37"/>
      <c r="G32" s="9">
        <f>August!G32+F32</f>
        <v>0</v>
      </c>
      <c r="H32" s="17"/>
      <c r="I32" s="9">
        <f>August!I32+H32</f>
        <v>0</v>
      </c>
      <c r="J32" s="38"/>
      <c r="K32" s="9">
        <f>August!K32+J32</f>
        <v>0</v>
      </c>
      <c r="L32" s="19"/>
      <c r="M32" s="9">
        <f>August!M32+L32</f>
        <v>0</v>
      </c>
      <c r="N32" s="40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36">
        <v>1</v>
      </c>
      <c r="E33" s="9">
        <f>August!E33+D33</f>
        <v>1</v>
      </c>
      <c r="F33" s="37"/>
      <c r="G33" s="9">
        <f>August!G33+F33</f>
        <v>0</v>
      </c>
      <c r="H33" s="17"/>
      <c r="I33" s="9">
        <f>August!I33+H33</f>
        <v>0</v>
      </c>
      <c r="J33" s="38"/>
      <c r="K33" s="9">
        <f>August!K33+J33</f>
        <v>0</v>
      </c>
      <c r="L33" s="19"/>
      <c r="M33" s="9">
        <f>August!M33+L33</f>
        <v>0</v>
      </c>
      <c r="N33" s="40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36"/>
      <c r="E34" s="9">
        <f>August!E34+D34</f>
        <v>2</v>
      </c>
      <c r="F34" s="37"/>
      <c r="G34" s="9">
        <f>August!G34+F34</f>
        <v>4</v>
      </c>
      <c r="H34" s="17"/>
      <c r="I34" s="9">
        <f>August!I34+H34</f>
        <v>0</v>
      </c>
      <c r="J34" s="38"/>
      <c r="K34" s="9">
        <f>August!K34+J34</f>
        <v>0</v>
      </c>
      <c r="L34" s="19"/>
      <c r="M34" s="9">
        <f>August!M34+L34</f>
        <v>0</v>
      </c>
      <c r="N34" s="40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36"/>
      <c r="E35" s="9">
        <f>August!E35+D35</f>
        <v>11</v>
      </c>
      <c r="F35" s="37"/>
      <c r="G35" s="9">
        <f>August!G35+F35</f>
        <v>0</v>
      </c>
      <c r="H35" s="17"/>
      <c r="I35" s="9">
        <f>August!I35+H35</f>
        <v>0</v>
      </c>
      <c r="J35" s="38"/>
      <c r="K35" s="9">
        <f>August!K35+J35</f>
        <v>0</v>
      </c>
      <c r="L35" s="19"/>
      <c r="M35" s="9">
        <f>August!M35+L35</f>
        <v>0</v>
      </c>
      <c r="N35" s="40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36"/>
      <c r="E36" s="9">
        <f>August!E36+D36</f>
        <v>2</v>
      </c>
      <c r="F36" s="37">
        <v>1</v>
      </c>
      <c r="G36" s="9">
        <f>August!G36+F36</f>
        <v>3</v>
      </c>
      <c r="H36" s="17"/>
      <c r="I36" s="9">
        <f>August!I36+H36</f>
        <v>0</v>
      </c>
      <c r="J36" s="38"/>
      <c r="K36" s="9">
        <f>August!K36+J36</f>
        <v>0</v>
      </c>
      <c r="L36" s="19"/>
      <c r="M36" s="9">
        <f>August!M36+L36</f>
        <v>0</v>
      </c>
      <c r="N36" s="40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36">
        <v>2</v>
      </c>
      <c r="E37" s="9">
        <f>August!E37+D37</f>
        <v>13</v>
      </c>
      <c r="F37" s="37">
        <v>4</v>
      </c>
      <c r="G37" s="9">
        <f>August!G37+F37</f>
        <v>5</v>
      </c>
      <c r="H37" s="17"/>
      <c r="I37" s="9">
        <f>August!I37+H37</f>
        <v>0</v>
      </c>
      <c r="J37" s="38">
        <v>1</v>
      </c>
      <c r="K37" s="9">
        <f>August!K37+J37</f>
        <v>1</v>
      </c>
      <c r="L37" s="19"/>
      <c r="M37" s="9">
        <f>August!M37+L37</f>
        <v>0</v>
      </c>
      <c r="N37" s="40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36">
        <f>22+6</f>
        <v>28</v>
      </c>
      <c r="E38" s="9">
        <f>August!E38+D38</f>
        <v>62</v>
      </c>
      <c r="F38" s="37"/>
      <c r="G38" s="9">
        <f>August!G38+F38</f>
        <v>16</v>
      </c>
      <c r="H38" s="17"/>
      <c r="I38" s="9">
        <f>August!I38+H38</f>
        <v>0</v>
      </c>
      <c r="J38" s="38"/>
      <c r="K38" s="9">
        <f>August!K38+J38</f>
        <v>4</v>
      </c>
      <c r="L38" s="19"/>
      <c r="M38" s="9">
        <f>August!M38+L38</f>
        <v>0</v>
      </c>
      <c r="N38" s="40"/>
      <c r="O38" s="9">
        <f>August!O38+N38</f>
        <v>0</v>
      </c>
      <c r="P38" s="20"/>
    </row>
    <row r="39" spans="1:16" ht="18" customHeight="1">
      <c r="A39" s="9" t="s">
        <v>43</v>
      </c>
      <c r="B39" s="14"/>
      <c r="C39" s="9">
        <f>August!C39+B39</f>
        <v>4</v>
      </c>
      <c r="D39" s="36">
        <f>1+18</f>
        <v>19</v>
      </c>
      <c r="E39" s="9">
        <f>August!E39+D39</f>
        <v>66</v>
      </c>
      <c r="F39" s="37"/>
      <c r="G39" s="9">
        <f>August!G39+F39</f>
        <v>9</v>
      </c>
      <c r="H39" s="17"/>
      <c r="I39" s="9">
        <f>August!I39+H39</f>
        <v>0</v>
      </c>
      <c r="J39" s="38"/>
      <c r="K39" s="9">
        <f>August!K39+J39</f>
        <v>0</v>
      </c>
      <c r="L39" s="19"/>
      <c r="M39" s="9">
        <f>August!M39+L39</f>
        <v>0</v>
      </c>
      <c r="N39" s="40">
        <v>2</v>
      </c>
      <c r="O39" s="9">
        <f>August!O39+N39</f>
        <v>10</v>
      </c>
      <c r="P39" s="35" t="s">
        <v>121</v>
      </c>
    </row>
    <row r="40" spans="1:16" ht="18" customHeight="1">
      <c r="A40" s="9" t="s">
        <v>44</v>
      </c>
      <c r="B40" s="14">
        <v>14</v>
      </c>
      <c r="C40" s="9">
        <f>August!C40+B40</f>
        <v>14</v>
      </c>
      <c r="D40" s="36">
        <f>10+47</f>
        <v>57</v>
      </c>
      <c r="E40" s="9">
        <f>August!E40+D40</f>
        <v>455</v>
      </c>
      <c r="F40" s="37">
        <v>47</v>
      </c>
      <c r="G40" s="9">
        <f>August!G40+F40</f>
        <v>89</v>
      </c>
      <c r="H40" s="17"/>
      <c r="I40" s="9">
        <f>August!I40+H40</f>
        <v>0</v>
      </c>
      <c r="J40" s="38"/>
      <c r="K40" s="9">
        <f>August!K40+J40</f>
        <v>2</v>
      </c>
      <c r="L40" s="19"/>
      <c r="M40" s="9">
        <f>August!M40+L40</f>
        <v>0</v>
      </c>
      <c r="N40" s="40"/>
      <c r="O40" s="9">
        <f>August!O40+N40</f>
        <v>5</v>
      </c>
      <c r="P40" s="35" t="s">
        <v>95</v>
      </c>
    </row>
    <row r="41" spans="1:16" ht="18" customHeight="1">
      <c r="A41" s="9" t="s">
        <v>45</v>
      </c>
      <c r="B41" s="14"/>
      <c r="C41" s="9">
        <f>August!C41+B41</f>
        <v>0</v>
      </c>
      <c r="D41" s="36">
        <v>3</v>
      </c>
      <c r="E41" s="9">
        <f>August!E41+D41</f>
        <v>5</v>
      </c>
      <c r="F41" s="37"/>
      <c r="G41" s="9">
        <f>August!G41+F41</f>
        <v>0</v>
      </c>
      <c r="H41" s="17"/>
      <c r="I41" s="9">
        <f>August!I41+H41</f>
        <v>0</v>
      </c>
      <c r="J41" s="38"/>
      <c r="K41" s="9">
        <f>August!K41+J41</f>
        <v>6</v>
      </c>
      <c r="L41" s="19"/>
      <c r="M41" s="9">
        <f>August!M41+L41</f>
        <v>0</v>
      </c>
      <c r="N41" s="40"/>
      <c r="O41" s="9">
        <f>August!O41+N41</f>
        <v>11</v>
      </c>
      <c r="P41" s="35"/>
    </row>
    <row r="42" spans="1:16" ht="18" customHeight="1">
      <c r="A42" s="9" t="s">
        <v>46</v>
      </c>
      <c r="B42" s="14"/>
      <c r="C42" s="9">
        <f>August!C42+B42</f>
        <v>1</v>
      </c>
      <c r="D42" s="36"/>
      <c r="E42" s="9">
        <f>August!E42+D42</f>
        <v>18</v>
      </c>
      <c r="F42" s="37"/>
      <c r="G42" s="9">
        <f>August!G42+F42</f>
        <v>22</v>
      </c>
      <c r="H42" s="17"/>
      <c r="I42" s="9">
        <f>August!I42+H42</f>
        <v>0</v>
      </c>
      <c r="J42" s="38"/>
      <c r="K42" s="9">
        <f>August!K42+J42</f>
        <v>0</v>
      </c>
      <c r="L42" s="19"/>
      <c r="M42" s="9">
        <f>August!M42+L42</f>
        <v>0</v>
      </c>
      <c r="N42" s="40">
        <v>2</v>
      </c>
      <c r="O42" s="9">
        <f>August!O42+N42</f>
        <v>7</v>
      </c>
      <c r="P42" s="35" t="s">
        <v>99</v>
      </c>
    </row>
    <row r="43" spans="1:16" ht="18" customHeight="1">
      <c r="A43" s="9" t="s">
        <v>47</v>
      </c>
      <c r="B43" s="14"/>
      <c r="C43" s="9">
        <f>August!C43+B43</f>
        <v>0</v>
      </c>
      <c r="D43" s="36"/>
      <c r="E43" s="9">
        <f>August!E43+D43</f>
        <v>0</v>
      </c>
      <c r="F43" s="37"/>
      <c r="G43" s="9">
        <f>August!G43+F43</f>
        <v>0</v>
      </c>
      <c r="H43" s="17"/>
      <c r="I43" s="9">
        <f>August!I43+H43</f>
        <v>0</v>
      </c>
      <c r="J43" s="38"/>
      <c r="K43" s="9">
        <f>August!K43+J43</f>
        <v>0</v>
      </c>
      <c r="L43" s="19"/>
      <c r="M43" s="9">
        <f>August!M43+L43</f>
        <v>0</v>
      </c>
      <c r="N43" s="40"/>
      <c r="O43" s="9">
        <f>August!O43+N43</f>
        <v>0</v>
      </c>
      <c r="P43" s="35"/>
    </row>
    <row r="44" spans="1:16" ht="18" customHeight="1">
      <c r="A44" s="9" t="s">
        <v>48</v>
      </c>
      <c r="B44" s="14"/>
      <c r="C44" s="9">
        <f>August!C44+B44</f>
        <v>0</v>
      </c>
      <c r="D44" s="36">
        <v>2</v>
      </c>
      <c r="E44" s="9">
        <f>August!E44+D44</f>
        <v>16</v>
      </c>
      <c r="F44" s="37"/>
      <c r="G44" s="9">
        <f>August!G44+F44</f>
        <v>0</v>
      </c>
      <c r="H44" s="17"/>
      <c r="I44" s="9">
        <f>August!I44+H44</f>
        <v>0</v>
      </c>
      <c r="J44" s="38"/>
      <c r="K44" s="9">
        <f>August!K44+J44</f>
        <v>0</v>
      </c>
      <c r="L44" s="19"/>
      <c r="M44" s="9">
        <f>August!M44+L44</f>
        <v>0</v>
      </c>
      <c r="N44" s="40"/>
      <c r="O44" s="9">
        <f>August!O44+N44</f>
        <v>0</v>
      </c>
      <c r="P44" s="35"/>
    </row>
    <row r="45" spans="1:16" ht="18" customHeight="1">
      <c r="A45" s="9" t="s">
        <v>49</v>
      </c>
      <c r="B45" s="14"/>
      <c r="C45" s="9">
        <f>August!C45+B45</f>
        <v>0</v>
      </c>
      <c r="D45" s="36">
        <f>2+95</f>
        <v>97</v>
      </c>
      <c r="E45" s="9">
        <f>August!E45+D45</f>
        <v>224</v>
      </c>
      <c r="F45" s="37">
        <v>778</v>
      </c>
      <c r="G45" s="9">
        <f>August!G45+F45</f>
        <v>7520</v>
      </c>
      <c r="H45" s="17"/>
      <c r="I45" s="9">
        <f>August!I45+H45</f>
        <v>60</v>
      </c>
      <c r="J45" s="38">
        <v>105</v>
      </c>
      <c r="K45" s="9">
        <f>August!K45+J45</f>
        <v>925</v>
      </c>
      <c r="L45" s="19"/>
      <c r="M45" s="9">
        <f>August!M45+L45</f>
        <v>0</v>
      </c>
      <c r="N45" s="40"/>
      <c r="O45" s="9">
        <f>August!O45+N45</f>
        <v>0</v>
      </c>
      <c r="P45" s="35"/>
    </row>
    <row r="46" spans="1:16" ht="18" customHeight="1">
      <c r="A46" s="9" t="s">
        <v>50</v>
      </c>
      <c r="B46" s="14"/>
      <c r="C46" s="9">
        <f>August!C46+B46</f>
        <v>0</v>
      </c>
      <c r="D46" s="36"/>
      <c r="E46" s="9">
        <f>August!E46+D46</f>
        <v>14</v>
      </c>
      <c r="F46" s="37"/>
      <c r="G46" s="9">
        <f>August!G46+F46</f>
        <v>0</v>
      </c>
      <c r="H46" s="17"/>
      <c r="I46" s="9">
        <f>August!I46+H46</f>
        <v>0</v>
      </c>
      <c r="J46" s="38"/>
      <c r="K46" s="9">
        <f>August!K46+J46</f>
        <v>3</v>
      </c>
      <c r="L46" s="19"/>
      <c r="M46" s="9">
        <f>August!M46+L46</f>
        <v>0</v>
      </c>
      <c r="N46" s="40">
        <v>1</v>
      </c>
      <c r="O46" s="9">
        <f>August!O46+N46</f>
        <v>1</v>
      </c>
      <c r="P46" s="35" t="s">
        <v>89</v>
      </c>
    </row>
    <row r="47" spans="1:16" ht="18" customHeight="1">
      <c r="A47" s="9" t="s">
        <v>51</v>
      </c>
      <c r="B47" s="14"/>
      <c r="C47" s="9">
        <f>August!C47+B47</f>
        <v>0</v>
      </c>
      <c r="D47" s="36">
        <f>13+40</f>
        <v>53</v>
      </c>
      <c r="E47" s="9">
        <f>August!E47+D47</f>
        <v>299</v>
      </c>
      <c r="F47" s="37">
        <f>100+32</f>
        <v>132</v>
      </c>
      <c r="G47" s="9">
        <f>August!G47+F47</f>
        <v>1358</v>
      </c>
      <c r="H47" s="17"/>
      <c r="I47" s="9">
        <f>August!I47+H47</f>
        <v>0</v>
      </c>
      <c r="J47" s="38"/>
      <c r="K47" s="9">
        <f>August!K47+J47</f>
        <v>1</v>
      </c>
      <c r="L47" s="19"/>
      <c r="M47" s="9">
        <f>August!M47+L47</f>
        <v>0</v>
      </c>
      <c r="N47" s="40"/>
      <c r="O47" s="9">
        <f>August!O47+N47</f>
        <v>5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36">
        <v>17</v>
      </c>
      <c r="E48" s="9">
        <f>August!E48+D48</f>
        <v>37</v>
      </c>
      <c r="F48" s="37"/>
      <c r="G48" s="9">
        <f>August!G48+F48</f>
        <v>1</v>
      </c>
      <c r="H48" s="17"/>
      <c r="I48" s="9">
        <f>August!I48+H48</f>
        <v>0</v>
      </c>
      <c r="J48" s="38"/>
      <c r="K48" s="9">
        <f>August!K48+J48</f>
        <v>0</v>
      </c>
      <c r="L48" s="19"/>
      <c r="M48" s="9">
        <f>August!M48+L48</f>
        <v>0</v>
      </c>
      <c r="N48" s="40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36"/>
      <c r="E49" s="9">
        <f>August!E49+D49</f>
        <v>3</v>
      </c>
      <c r="F49" s="37"/>
      <c r="G49" s="9">
        <f>August!G49+F49</f>
        <v>0</v>
      </c>
      <c r="H49" s="17"/>
      <c r="I49" s="9">
        <f>August!I49+H49</f>
        <v>0</v>
      </c>
      <c r="J49" s="38"/>
      <c r="K49" s="9">
        <f>August!K49+J49</f>
        <v>0</v>
      </c>
      <c r="L49" s="19"/>
      <c r="M49" s="9">
        <f>August!M49+L49</f>
        <v>0</v>
      </c>
      <c r="N49" s="40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36">
        <v>2</v>
      </c>
      <c r="E50" s="9">
        <f>August!E50+D50</f>
        <v>4</v>
      </c>
      <c r="F50" s="37"/>
      <c r="G50" s="9">
        <f>August!G50+F50</f>
        <v>0</v>
      </c>
      <c r="H50" s="17"/>
      <c r="I50" s="9">
        <f>August!I50+H50</f>
        <v>0</v>
      </c>
      <c r="J50" s="38"/>
      <c r="K50" s="9">
        <f>August!K50+J50</f>
        <v>0</v>
      </c>
      <c r="L50" s="19"/>
      <c r="M50" s="9">
        <f>August!M50+L50</f>
        <v>0</v>
      </c>
      <c r="N50" s="40"/>
      <c r="O50" s="9">
        <f>August!O50+N50</f>
        <v>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36"/>
      <c r="E51" s="9">
        <f>August!E51+D51</f>
        <v>8</v>
      </c>
      <c r="F51" s="37"/>
      <c r="G51" s="9">
        <f>August!G51+F51</f>
        <v>0</v>
      </c>
      <c r="H51" s="17"/>
      <c r="I51" s="9">
        <f>August!I51+H51</f>
        <v>0</v>
      </c>
      <c r="J51" s="38"/>
      <c r="K51" s="9">
        <f>August!K51+J51</f>
        <v>0</v>
      </c>
      <c r="L51" s="19"/>
      <c r="M51" s="9">
        <f>August!M51+L51</f>
        <v>0</v>
      </c>
      <c r="N51" s="40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36"/>
      <c r="E52" s="9">
        <f>August!E52+D52</f>
        <v>0</v>
      </c>
      <c r="F52" s="37"/>
      <c r="G52" s="9">
        <f>August!G52+F52</f>
        <v>0</v>
      </c>
      <c r="H52" s="17"/>
      <c r="I52" s="9">
        <f>August!I52+H52</f>
        <v>0</v>
      </c>
      <c r="J52" s="38"/>
      <c r="K52" s="9">
        <f>August!K52+J52</f>
        <v>0</v>
      </c>
      <c r="L52" s="19"/>
      <c r="M52" s="9">
        <f>August!M52+L52</f>
        <v>0</v>
      </c>
      <c r="N52" s="40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0</v>
      </c>
      <c r="D53" s="36">
        <v>193</v>
      </c>
      <c r="E53" s="9">
        <f>August!E53+D53</f>
        <v>983</v>
      </c>
      <c r="F53" s="37">
        <v>11</v>
      </c>
      <c r="G53" s="9">
        <f>August!G53+F53</f>
        <v>235</v>
      </c>
      <c r="H53" s="17"/>
      <c r="I53" s="9">
        <f>August!I53+H53</f>
        <v>0</v>
      </c>
      <c r="J53" s="38">
        <v>11</v>
      </c>
      <c r="K53" s="9">
        <f>August!K53+J53</f>
        <v>631</v>
      </c>
      <c r="L53" s="19"/>
      <c r="M53" s="9">
        <f>August!M53+L53</f>
        <v>0</v>
      </c>
      <c r="N53" s="40">
        <v>16</v>
      </c>
      <c r="O53" s="9">
        <f>August!O53+N53</f>
        <v>67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36">
        <v>30</v>
      </c>
      <c r="E54" s="9">
        <f>August!E54+D54</f>
        <v>51</v>
      </c>
      <c r="F54" s="37"/>
      <c r="G54" s="9">
        <f>August!G54+F54</f>
        <v>1258</v>
      </c>
      <c r="H54" s="17"/>
      <c r="I54" s="9">
        <f>August!I54+H54</f>
        <v>0</v>
      </c>
      <c r="J54" s="38">
        <v>1</v>
      </c>
      <c r="K54" s="9">
        <f>August!K54+J54</f>
        <v>3</v>
      </c>
      <c r="L54" s="19"/>
      <c r="M54" s="9">
        <f>August!M54+L54</f>
        <v>0</v>
      </c>
      <c r="N54" s="40"/>
      <c r="O54" s="9">
        <f>August!O54+N54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36</v>
      </c>
      <c r="C55" s="11"/>
      <c r="D55" s="11">
        <f>SUM(D5:D54)</f>
        <v>1401</v>
      </c>
      <c r="E55" s="11"/>
      <c r="F55" s="11">
        <f>SUM(F5:F54)</f>
        <v>3572</v>
      </c>
      <c r="G55" s="11"/>
      <c r="H55" s="11">
        <f>SUM(H5:H54)</f>
        <v>0</v>
      </c>
      <c r="I55" s="11"/>
      <c r="J55" s="11">
        <f>SUM(J5:J54)</f>
        <v>393</v>
      </c>
      <c r="K55" s="11"/>
      <c r="L55" s="11">
        <f>SUM(L5:L54)</f>
        <v>0</v>
      </c>
      <c r="M55" s="11"/>
      <c r="N55" s="11">
        <f>SUM(N5:N54)</f>
        <v>30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105</v>
      </c>
      <c r="D57" s="11"/>
      <c r="E57" s="11">
        <f>August!E57+D55</f>
        <v>6837</v>
      </c>
      <c r="F57" s="11"/>
      <c r="G57" s="11">
        <f>August!G57+F55</f>
        <v>25326</v>
      </c>
      <c r="H57" s="11"/>
      <c r="I57" s="11">
        <f>August!I57+H55</f>
        <v>60</v>
      </c>
      <c r="J57" s="11"/>
      <c r="K57" s="11">
        <f>August!K57+J55</f>
        <v>4931</v>
      </c>
      <c r="L57" s="11"/>
      <c r="M57" s="11">
        <f>August!M57+L55</f>
        <v>0</v>
      </c>
      <c r="N57" s="11"/>
      <c r="O57" s="11">
        <f>August!O57+N55</f>
        <v>290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2017-03-13T15:40:42Z</dcterms:modified>
  <cp:category/>
  <cp:version/>
  <cp:contentType/>
  <cp:contentStatus/>
</cp:coreProperties>
</file>