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0" windowWidth="14400" windowHeight="5115" tabRatio="768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<sst xmlns="http://schemas.openxmlformats.org/spreadsheetml/2006/main" count="997" uniqueCount="82">
  <si>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</si>
  <si>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</si>
  <si>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</si>
  <si>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</si>
  <si>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</si>
  <si>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</si>
  <si>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</si>
  <si>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</si>
  <si>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</si>
  <si>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</si>
  <si>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</si>
  <si>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</si>
  <si>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</si>
  <si>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</si>
  <si>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</si>
  <si>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</si>
  <si>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</si>
  <si>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</si>
  <si>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</si>
  <si>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</si>
  <si>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</si>
  <si>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</si>
  <si>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</si>
  <si>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</si>
  <si>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</si>
  <si>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</si>
  <si>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</si>
  <si>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</si>
  <si>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</si>
  <si>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</si>
  <si>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</si>
  <si>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</si>
  <si>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</si>
  <si>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</si>
  <si>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</si>
  <si>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</si>
  <si>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</si>
  <si>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</si>
  <si>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</si>
  <si>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</si>
  <si>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</si>
  <si>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</si>
  <si>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</si>
  <si>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</si>
  <si>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</si>
  <si>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</si>
  <si>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</si>
  <si>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</si>
  <si>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</si>
  <si>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</si>
  <si>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</si>
  <si>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</si>
  <si>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</si>
  <si>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</si>
  <si>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</si>
  <si>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</si>
  <si>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</si>
  <si>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</si>
  <si>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</si>
  <si>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</si>
  <si>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</si>
  <si>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</si>
  <si>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</si>
  <si>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</si>
  <si>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</si>
  <si>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</si>
  <si>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</si>
  <si>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</si>
  <si>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</si>
  <si>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</si>
  <si>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</si>
  <si>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</si>
  <si>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</si>
  <si>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</si>
  <si>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</si>
  <si>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</si>
  <si>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</si>
  <si>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</si>
  <si>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</si>
  <si>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X</t>
  </si>
  <si>
    <t>x</t>
  </si>
  <si>
    <t>2013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</si>
</sst>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33</v>
      </c>
      <c r="E10" s="9">
        <f t="shared" si="1"/>
        <v>33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6+1</f>
        <v>7</v>
      </c>
      <c r="E11" s="9">
        <f t="shared" si="1"/>
        <v>7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 t="s">
        <v>79</v>
      </c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>
        <f>66</f>
        <v>66</v>
      </c>
      <c r="O17" s="9">
        <f t="shared" si="6"/>
        <v>66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 t="s">
        <v>79</v>
      </c>
    </row>
    <row r="19" spans="1:16" ht="18" customHeight="1">
      <c r="A19" s="9" t="s">
        <v>23</v>
      </c>
      <c r="B19" s="14">
        <f>2</f>
        <v>2</v>
      </c>
      <c r="C19" s="9">
        <f t="shared" si="0"/>
        <v>2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>
        <f>2+3</f>
        <v>5</v>
      </c>
      <c r="E20" s="9">
        <f t="shared" si="1"/>
        <v>5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>
        <f>1</f>
        <v>1</v>
      </c>
      <c r="O20" s="9">
        <f t="shared" si="6"/>
        <v>1</v>
      </c>
      <c r="P20" s="20" t="s">
        <v>80</v>
      </c>
    </row>
    <row r="21" spans="1:16" ht="18" customHeight="1">
      <c r="A21" s="9" t="s">
        <v>25</v>
      </c>
      <c r="B21" s="14"/>
      <c r="C21" s="9">
        <f t="shared" si="0"/>
        <v>0</v>
      </c>
      <c r="D21" s="15">
        <f>1+8+2+6</f>
        <v>17</v>
      </c>
      <c r="E21" s="9">
        <f t="shared" si="1"/>
        <v>17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>
        <v>3</v>
      </c>
      <c r="E25" s="9">
        <f t="shared" si="1"/>
        <v>3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>
        <f>1</f>
        <v>1</v>
      </c>
      <c r="C26" s="9">
        <f t="shared" si="0"/>
        <v>1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19</f>
        <v>19</v>
      </c>
      <c r="C27" s="9">
        <f t="shared" si="0"/>
        <v>19</v>
      </c>
      <c r="D27" s="15">
        <f>12+11+4</f>
        <v>27</v>
      </c>
      <c r="E27" s="9">
        <f t="shared" si="1"/>
        <v>27</v>
      </c>
      <c r="F27" s="16">
        <f>190+43+11</f>
        <v>244</v>
      </c>
      <c r="G27" s="9">
        <f t="shared" si="2"/>
        <v>244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>
        <f>1</f>
        <v>1</v>
      </c>
      <c r="E28" s="9">
        <f t="shared" si="1"/>
        <v>1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/>
    </row>
    <row r="29" spans="1:16" ht="18" customHeight="1">
      <c r="A29" s="9" t="s">
        <v>33</v>
      </c>
      <c r="B29" s="14">
        <f>3+1</f>
        <v>4</v>
      </c>
      <c r="C29" s="9">
        <f t="shared" si="0"/>
        <v>4</v>
      </c>
      <c r="D29" s="15">
        <f>1+1</f>
        <v>2</v>
      </c>
      <c r="E29" s="9">
        <f t="shared" si="1"/>
        <v>2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125</f>
        <v>125</v>
      </c>
      <c r="G30" s="9">
        <f t="shared" si="2"/>
        <v>125</v>
      </c>
      <c r="H30" s="17"/>
      <c r="I30" s="9">
        <f t="shared" si="3"/>
        <v>0</v>
      </c>
      <c r="J30" s="18">
        <f>100+18</f>
        <v>118</v>
      </c>
      <c r="K30" s="9">
        <f t="shared" si="4"/>
        <v>118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2+1+2+2+1</f>
        <v>8</v>
      </c>
      <c r="E31" s="9">
        <f t="shared" si="1"/>
        <v>8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>
        <f>8</f>
        <v>8</v>
      </c>
      <c r="M31" s="9">
        <f t="shared" si="5"/>
        <v>8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2</f>
        <v>2</v>
      </c>
      <c r="E37" s="9">
        <f aca="true" t="shared" si="8" ref="E37:E54">D37</f>
        <v>2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3</f>
        <v>3</v>
      </c>
      <c r="C39" s="9">
        <f t="shared" si="7"/>
        <v>3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f>6+1+3+3</f>
        <v>13</v>
      </c>
      <c r="E40" s="9">
        <f t="shared" si="8"/>
        <v>13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>
        <f>2</f>
        <v>2</v>
      </c>
      <c r="E45" s="9">
        <f t="shared" si="8"/>
        <v>2</v>
      </c>
      <c r="F45" s="16">
        <f>1+41+18+156+6+45+23+26+17+171+4+124+92+18+18+121+74</f>
        <v>955</v>
      </c>
      <c r="G45" s="9">
        <f t="shared" si="9"/>
        <v>955</v>
      </c>
      <c r="H45" s="17"/>
      <c r="I45" s="9">
        <f t="shared" si="10"/>
        <v>0</v>
      </c>
      <c r="J45" s="18">
        <f>36+28+11+83+24+44+52+10+28</f>
        <v>316</v>
      </c>
      <c r="K45" s="9">
        <f t="shared" si="11"/>
        <v>316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>
        <f>12</f>
        <v>12</v>
      </c>
      <c r="C53" s="9">
        <f t="shared" si="7"/>
        <v>12</v>
      </c>
      <c r="D53" s="15">
        <f>11+1</f>
        <v>12</v>
      </c>
      <c r="E53" s="9">
        <f t="shared" si="8"/>
        <v>12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>
        <f>300</f>
        <v>300</v>
      </c>
      <c r="I54" s="9">
        <f t="shared" si="10"/>
        <v>300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41</v>
      </c>
      <c r="C55" s="11"/>
      <c r="D55" s="11">
        <f>SUM(D5:D54)</f>
        <v>139</v>
      </c>
      <c r="E55" s="11"/>
      <c r="F55" s="11">
        <f>SUM(F5:F54)</f>
        <v>1324</v>
      </c>
      <c r="G55" s="11"/>
      <c r="H55" s="11">
        <f>SUM(H5:H54)</f>
        <v>300</v>
      </c>
      <c r="I55" s="11"/>
      <c r="J55" s="11">
        <f>SUM(J5:J54)</f>
        <v>434</v>
      </c>
      <c r="K55" s="11"/>
      <c r="L55" s="11">
        <f>SUM(L5:L54)</f>
        <v>8</v>
      </c>
      <c r="M55" s="11"/>
      <c r="N55" s="11">
        <f>SUM(N5:N54)</f>
        <v>67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41</v>
      </c>
      <c r="D57" s="11"/>
      <c r="E57" s="11">
        <f>D55</f>
        <v>139</v>
      </c>
      <c r="F57" s="11"/>
      <c r="G57" s="11">
        <f>F55</f>
        <v>1324</v>
      </c>
      <c r="H57" s="11"/>
      <c r="I57" s="11">
        <f>H55</f>
        <v>300</v>
      </c>
      <c r="J57" s="11"/>
      <c r="K57" s="11">
        <f>J55</f>
        <v>434</v>
      </c>
      <c r="L57" s="11"/>
      <c r="M57" s="11">
        <f>L55</f>
        <v>8</v>
      </c>
      <c r="N57" s="11"/>
      <c r="O57" s="21">
        <f>N55</f>
        <v>67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1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60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13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8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57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63</v>
      </c>
      <c r="F11" s="16"/>
      <c r="G11" s="9">
        <f>September!G11+F11</f>
        <v>25</v>
      </c>
      <c r="H11" s="17"/>
      <c r="I11" s="9">
        <f>September!I11+H11</f>
        <v>0</v>
      </c>
      <c r="J11" s="18"/>
      <c r="K11" s="9">
        <f>September!K11+J11</f>
        <v>18</v>
      </c>
      <c r="L11" s="19"/>
      <c r="M11" s="9">
        <f>September!M11+L11</f>
        <v>0</v>
      </c>
      <c r="N11" s="19"/>
      <c r="O11" s="9">
        <f>September!O11+N11</f>
        <v>0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35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6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66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116</v>
      </c>
      <c r="F18" s="16"/>
      <c r="G18" s="9">
        <f>September!G18+F18</f>
        <v>42</v>
      </c>
      <c r="H18" s="17"/>
      <c r="I18" s="9">
        <f>September!I18+H18</f>
        <v>0</v>
      </c>
      <c r="J18" s="18"/>
      <c r="K18" s="9">
        <f>September!K18+J18</f>
        <v>46</v>
      </c>
      <c r="L18" s="19"/>
      <c r="M18" s="9">
        <f>September!M18+L18</f>
        <v>0</v>
      </c>
      <c r="N18" s="19"/>
      <c r="O18" s="9">
        <f>September!O18+N18</f>
        <v>0</v>
      </c>
      <c r="P18" s="20"/>
    </row>
    <row r="19" spans="1:16" ht="18" customHeight="1">
      <c r="A19" s="9" t="s">
        <v>23</v>
      </c>
      <c r="B19" s="14"/>
      <c r="C19" s="9">
        <f>September!C19+B19</f>
        <v>10</v>
      </c>
      <c r="D19" s="15"/>
      <c r="E19" s="9">
        <f>September!E19+D19</f>
        <v>8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25</v>
      </c>
      <c r="L19" s="19"/>
      <c r="M19" s="9">
        <f>September!M19+L19</f>
        <v>0</v>
      </c>
      <c r="N19" s="19"/>
      <c r="O19" s="9">
        <f>September!O19+N19</f>
        <v>0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83</v>
      </c>
      <c r="F20" s="16"/>
      <c r="G20" s="9">
        <f>September!G20+F20</f>
        <v>48</v>
      </c>
      <c r="H20" s="17"/>
      <c r="I20" s="9">
        <f>September!I20+H20</f>
        <v>0</v>
      </c>
      <c r="J20" s="18"/>
      <c r="K20" s="9">
        <f>September!K20+J20</f>
        <v>24</v>
      </c>
      <c r="L20" s="19"/>
      <c r="M20" s="9">
        <f>September!M20+L20</f>
        <v>0</v>
      </c>
      <c r="N20" s="19"/>
      <c r="O20" s="9">
        <f>September!O20+N20</f>
        <v>5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61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8</v>
      </c>
      <c r="L21" s="19"/>
      <c r="M21" s="9">
        <f>September!M21+L21</f>
        <v>0</v>
      </c>
      <c r="N21" s="19"/>
      <c r="O21" s="9">
        <f>September!O21+N21</f>
        <v>1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1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5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1</v>
      </c>
      <c r="D26" s="15"/>
      <c r="E26" s="9">
        <f>September!E26+D26</f>
        <v>21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0</v>
      </c>
      <c r="P26" s="20"/>
    </row>
    <row r="27" spans="1:16" ht="18" customHeight="1">
      <c r="A27" s="9" t="s">
        <v>31</v>
      </c>
      <c r="B27" s="14"/>
      <c r="C27" s="9">
        <f>September!C27+B27</f>
        <v>19</v>
      </c>
      <c r="D27" s="15"/>
      <c r="E27" s="9">
        <f>September!E27+D27</f>
        <v>300</v>
      </c>
      <c r="F27" s="16"/>
      <c r="G27" s="9">
        <f>September!G27+F27</f>
        <v>771</v>
      </c>
      <c r="H27" s="17"/>
      <c r="I27" s="9">
        <f>September!I27+H27</f>
        <v>0</v>
      </c>
      <c r="J27" s="18"/>
      <c r="K27" s="9">
        <f>September!K27+J27</f>
        <v>24</v>
      </c>
      <c r="L27" s="19"/>
      <c r="M27" s="9">
        <f>September!M27+L27</f>
        <v>0</v>
      </c>
      <c r="N27" s="19"/>
      <c r="O27" s="9">
        <f>September!O27+N27</f>
        <v>12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3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10</v>
      </c>
      <c r="D29" s="15"/>
      <c r="E29" s="9">
        <f>September!E29+D29</f>
        <v>206</v>
      </c>
      <c r="F29" s="16"/>
      <c r="G29" s="9">
        <f>September!G29+F29</f>
        <v>37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0</v>
      </c>
      <c r="N29" s="19"/>
      <c r="O29" s="9">
        <f>September!O29+N29</f>
        <v>15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33</v>
      </c>
      <c r="F30" s="16"/>
      <c r="G30" s="9">
        <f>September!G30+F30</f>
        <v>1225</v>
      </c>
      <c r="H30" s="17"/>
      <c r="I30" s="9">
        <f>September!I30+H30</f>
        <v>0</v>
      </c>
      <c r="J30" s="18"/>
      <c r="K30" s="9">
        <f>September!K30+J30</f>
        <v>135</v>
      </c>
      <c r="L30" s="19"/>
      <c r="M30" s="9">
        <f>September!M30+L30</f>
        <v>0</v>
      </c>
      <c r="N30" s="19"/>
      <c r="O30" s="9">
        <f>September!O30+N30</f>
        <v>0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287</v>
      </c>
      <c r="F31" s="16"/>
      <c r="G31" s="9">
        <f>September!G31+F31</f>
        <v>182</v>
      </c>
      <c r="H31" s="17"/>
      <c r="I31" s="9">
        <f>September!I31+H31</f>
        <v>89</v>
      </c>
      <c r="J31" s="18"/>
      <c r="K31" s="9">
        <f>September!K31+J31</f>
        <v>120</v>
      </c>
      <c r="L31" s="19"/>
      <c r="M31" s="9">
        <f>September!M31+L31</f>
        <v>49</v>
      </c>
      <c r="N31" s="19"/>
      <c r="O31" s="9">
        <f>September!O31+N31</f>
        <v>6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1</v>
      </c>
      <c r="F32" s="16"/>
      <c r="G32" s="9">
        <f>September!G32+F32</f>
        <v>1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1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44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3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13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7</v>
      </c>
      <c r="L37" s="19"/>
      <c r="M37" s="9">
        <f>September!M37+L37</f>
        <v>0</v>
      </c>
      <c r="N37" s="19"/>
      <c r="O37" s="9">
        <f>September!O37+N37</f>
        <v>4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6</v>
      </c>
      <c r="F38" s="16"/>
      <c r="G38" s="9">
        <f>September!G38+F38</f>
        <v>23</v>
      </c>
      <c r="H38" s="17"/>
      <c r="I38" s="9">
        <f>September!I38+H38</f>
        <v>0</v>
      </c>
      <c r="J38" s="18"/>
      <c r="K38" s="9">
        <f>September!K38+J38</f>
        <v>620</v>
      </c>
      <c r="L38" s="19"/>
      <c r="M38" s="9">
        <f>September!M38+L38</f>
        <v>0</v>
      </c>
      <c r="N38" s="19"/>
      <c r="O38" s="9">
        <f>September!O38+N38</f>
        <v>1</v>
      </c>
      <c r="P38" s="20"/>
    </row>
    <row r="39" spans="1:16" ht="18" customHeight="1">
      <c r="A39" s="9" t="s">
        <v>43</v>
      </c>
      <c r="B39" s="14"/>
      <c r="C39" s="9">
        <f>September!C39+B39</f>
        <v>10</v>
      </c>
      <c r="D39" s="15"/>
      <c r="E39" s="9">
        <f>September!E39+D39</f>
        <v>9</v>
      </c>
      <c r="F39" s="16"/>
      <c r="G39" s="9">
        <f>September!G39+F39</f>
        <v>15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11</v>
      </c>
      <c r="P39" s="20"/>
    </row>
    <row r="40" spans="1:16" ht="18" customHeight="1">
      <c r="A40" s="9" t="s">
        <v>44</v>
      </c>
      <c r="B40" s="14"/>
      <c r="C40" s="9">
        <f>September!C40+B40</f>
        <v>1</v>
      </c>
      <c r="D40" s="15"/>
      <c r="E40" s="9">
        <f>September!E40+D40</f>
        <v>202</v>
      </c>
      <c r="F40" s="16"/>
      <c r="G40" s="9">
        <f>September!G40+F40</f>
        <v>26</v>
      </c>
      <c r="H40" s="17"/>
      <c r="I40" s="9">
        <f>September!I40+H40</f>
        <v>0</v>
      </c>
      <c r="J40" s="18"/>
      <c r="K40" s="9">
        <f>September!K40+J40</f>
        <v>3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2</v>
      </c>
      <c r="D41" s="15"/>
      <c r="E41" s="9">
        <f>September!E41+D41</f>
        <v>4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0</v>
      </c>
      <c r="P41" s="20"/>
    </row>
    <row r="42" spans="1:16" ht="18" customHeight="1">
      <c r="A42" s="9" t="s">
        <v>46</v>
      </c>
      <c r="B42" s="14"/>
      <c r="C42" s="9">
        <f>September!C42+B42</f>
        <v>11</v>
      </c>
      <c r="D42" s="15"/>
      <c r="E42" s="9">
        <f>September!E42+D42</f>
        <v>2</v>
      </c>
      <c r="F42" s="16"/>
      <c r="G42" s="9">
        <f>September!G42+F42</f>
        <v>9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1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8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234</v>
      </c>
      <c r="F45" s="16"/>
      <c r="G45" s="9">
        <f>September!G45+F45</f>
        <v>1294</v>
      </c>
      <c r="H45" s="17"/>
      <c r="I45" s="9">
        <f>September!I45+H45</f>
        <v>1578</v>
      </c>
      <c r="J45" s="18"/>
      <c r="K45" s="9">
        <f>September!K45+J45</f>
        <v>914</v>
      </c>
      <c r="L45" s="19"/>
      <c r="M45" s="9">
        <f>September!M45+L45</f>
        <v>278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12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64</v>
      </c>
      <c r="F47" s="16"/>
      <c r="G47" s="9">
        <f>September!G47+F47</f>
        <v>1</v>
      </c>
      <c r="H47" s="17"/>
      <c r="I47" s="9">
        <f>September!I47+H47</f>
        <v>0</v>
      </c>
      <c r="J47" s="18"/>
      <c r="K47" s="9">
        <f>September!K47+J47</f>
        <v>27</v>
      </c>
      <c r="L47" s="19"/>
      <c r="M47" s="9">
        <f>September!M47+L47</f>
        <v>0</v>
      </c>
      <c r="N47" s="19"/>
      <c r="O47" s="9">
        <f>September!O47+N47</f>
        <v>9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10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2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1</v>
      </c>
      <c r="H50" s="17"/>
      <c r="I50" s="9">
        <f>September!I50+H50</f>
        <v>0</v>
      </c>
      <c r="J50" s="18"/>
      <c r="K50" s="9">
        <f>September!K50+J50</f>
        <v>2</v>
      </c>
      <c r="L50" s="19"/>
      <c r="M50" s="9">
        <f>September!M50+L50</f>
        <v>0</v>
      </c>
      <c r="N50" s="19"/>
      <c r="O50" s="9">
        <f>September!O50+N50</f>
        <v>5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7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1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13</v>
      </c>
      <c r="D53" s="15"/>
      <c r="E53" s="9">
        <f>September!E53+D53</f>
        <v>470</v>
      </c>
      <c r="F53" s="16"/>
      <c r="G53" s="9">
        <f>September!G53+F53</f>
        <v>43</v>
      </c>
      <c r="H53" s="17"/>
      <c r="I53" s="9">
        <f>September!I53+H53</f>
        <v>0</v>
      </c>
      <c r="J53" s="18"/>
      <c r="K53" s="9">
        <f>September!K53+J53</f>
        <v>7</v>
      </c>
      <c r="L53" s="19"/>
      <c r="M53" s="9">
        <f>September!M53+L53</f>
        <v>0</v>
      </c>
      <c r="N53" s="19"/>
      <c r="O53" s="9">
        <f>September!O53+N53</f>
        <v>32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12</v>
      </c>
      <c r="F54" s="16"/>
      <c r="G54" s="9">
        <f>September!G54+F54</f>
        <v>0</v>
      </c>
      <c r="H54" s="17"/>
      <c r="I54" s="9">
        <f>September!I54+H54</f>
        <v>300</v>
      </c>
      <c r="J54" s="18"/>
      <c r="K54" s="9">
        <f>September!K54+J54</f>
        <v>0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77</v>
      </c>
      <c r="D57" s="11"/>
      <c r="E57" s="11">
        <f>September!E57+D55</f>
        <v>2485</v>
      </c>
      <c r="F57" s="11"/>
      <c r="G57" s="11">
        <f>September!G57+F55</f>
        <v>7915</v>
      </c>
      <c r="H57" s="11"/>
      <c r="I57" s="11">
        <f>September!I57+H55</f>
        <v>1967</v>
      </c>
      <c r="J57" s="11"/>
      <c r="K57" s="11">
        <f>September!K57+J55</f>
        <v>1985</v>
      </c>
      <c r="L57" s="11"/>
      <c r="M57" s="11">
        <f>September!M57+L55</f>
        <v>327</v>
      </c>
      <c r="N57" s="11"/>
      <c r="O57" s="11">
        <f>September!O57+N55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1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60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13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8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57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63</v>
      </c>
      <c r="F11" s="16"/>
      <c r="G11" s="9">
        <f>October!G11+F11</f>
        <v>25</v>
      </c>
      <c r="H11" s="17"/>
      <c r="I11" s="9">
        <f>October!I11+H11</f>
        <v>0</v>
      </c>
      <c r="J11" s="18"/>
      <c r="K11" s="9">
        <f>October!K11+J11</f>
        <v>18</v>
      </c>
      <c r="L11" s="19"/>
      <c r="M11" s="9">
        <f>October!M11+L11</f>
        <v>0</v>
      </c>
      <c r="N11" s="19"/>
      <c r="O11" s="9">
        <f>October!O11+N11</f>
        <v>0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35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6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66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116</v>
      </c>
      <c r="F18" s="16"/>
      <c r="G18" s="9">
        <f>October!G18+F18</f>
        <v>42</v>
      </c>
      <c r="H18" s="17"/>
      <c r="I18" s="9">
        <f>October!I18+H18</f>
        <v>0</v>
      </c>
      <c r="J18" s="18"/>
      <c r="K18" s="9">
        <f>October!K18+J18</f>
        <v>46</v>
      </c>
      <c r="L18" s="19"/>
      <c r="M18" s="9">
        <f>October!M18+L18</f>
        <v>0</v>
      </c>
      <c r="N18" s="19"/>
      <c r="O18" s="9">
        <f>October!O18+N18</f>
        <v>0</v>
      </c>
      <c r="P18" s="20"/>
    </row>
    <row r="19" spans="1:16" ht="18" customHeight="1">
      <c r="A19" s="9" t="s">
        <v>23</v>
      </c>
      <c r="B19" s="14"/>
      <c r="C19" s="9">
        <f>October!C19+B19</f>
        <v>10</v>
      </c>
      <c r="D19" s="15"/>
      <c r="E19" s="9">
        <f>October!E19+D19</f>
        <v>8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25</v>
      </c>
      <c r="L19" s="19"/>
      <c r="M19" s="9">
        <f>October!M19+L19</f>
        <v>0</v>
      </c>
      <c r="N19" s="19"/>
      <c r="O19" s="9">
        <f>October!O19+N19</f>
        <v>0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83</v>
      </c>
      <c r="F20" s="16"/>
      <c r="G20" s="9">
        <f>October!G20+F20</f>
        <v>48</v>
      </c>
      <c r="H20" s="17"/>
      <c r="I20" s="9">
        <f>October!I20+H20</f>
        <v>0</v>
      </c>
      <c r="J20" s="18"/>
      <c r="K20" s="9">
        <f>October!K20+J20</f>
        <v>24</v>
      </c>
      <c r="L20" s="19"/>
      <c r="M20" s="9">
        <f>October!M20+L20</f>
        <v>0</v>
      </c>
      <c r="N20" s="19"/>
      <c r="O20" s="9">
        <f>October!O20+N20</f>
        <v>5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61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8</v>
      </c>
      <c r="L21" s="19"/>
      <c r="M21" s="9">
        <f>October!M21+L21</f>
        <v>0</v>
      </c>
      <c r="N21" s="19"/>
      <c r="O21" s="9">
        <f>October!O21+N21</f>
        <v>1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1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1</v>
      </c>
      <c r="D26" s="15"/>
      <c r="E26" s="9">
        <f>October!E26+D26</f>
        <v>21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0</v>
      </c>
      <c r="P26" s="20"/>
    </row>
    <row r="27" spans="1:16" ht="18" customHeight="1">
      <c r="A27" s="9" t="s">
        <v>31</v>
      </c>
      <c r="B27" s="14"/>
      <c r="C27" s="9">
        <f>October!C27+B27</f>
        <v>19</v>
      </c>
      <c r="D27" s="15"/>
      <c r="E27" s="9">
        <f>October!E27+D27</f>
        <v>300</v>
      </c>
      <c r="F27" s="16"/>
      <c r="G27" s="9">
        <f>October!G27+F27</f>
        <v>771</v>
      </c>
      <c r="H27" s="17"/>
      <c r="I27" s="9">
        <f>October!I27+H27</f>
        <v>0</v>
      </c>
      <c r="J27" s="18"/>
      <c r="K27" s="9">
        <f>October!K27+J27</f>
        <v>24</v>
      </c>
      <c r="L27" s="19"/>
      <c r="M27" s="9">
        <f>October!M27+L27</f>
        <v>0</v>
      </c>
      <c r="N27" s="19"/>
      <c r="O27" s="9">
        <f>October!O27+N27</f>
        <v>12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10</v>
      </c>
      <c r="D29" s="15"/>
      <c r="E29" s="9">
        <f>October!E29+D29</f>
        <v>206</v>
      </c>
      <c r="F29" s="16"/>
      <c r="G29" s="9">
        <f>October!G29+F29</f>
        <v>37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0</v>
      </c>
      <c r="N29" s="19"/>
      <c r="O29" s="9">
        <f>October!O29+N29</f>
        <v>15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33</v>
      </c>
      <c r="F30" s="16"/>
      <c r="G30" s="9">
        <f>October!G30+F30</f>
        <v>1225</v>
      </c>
      <c r="H30" s="17"/>
      <c r="I30" s="9">
        <f>October!I30+H30</f>
        <v>0</v>
      </c>
      <c r="J30" s="18"/>
      <c r="K30" s="9">
        <f>October!K30+J30</f>
        <v>135</v>
      </c>
      <c r="L30" s="19"/>
      <c r="M30" s="9">
        <f>October!M30+L30</f>
        <v>0</v>
      </c>
      <c r="N30" s="19"/>
      <c r="O30" s="9">
        <f>October!O30+N30</f>
        <v>0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287</v>
      </c>
      <c r="F31" s="16"/>
      <c r="G31" s="9">
        <f>October!G31+F31</f>
        <v>182</v>
      </c>
      <c r="H31" s="17"/>
      <c r="I31" s="9">
        <f>October!I31+H31</f>
        <v>89</v>
      </c>
      <c r="J31" s="18"/>
      <c r="K31" s="9">
        <f>October!K31+J31</f>
        <v>120</v>
      </c>
      <c r="L31" s="19"/>
      <c r="M31" s="9">
        <f>October!M31+L31</f>
        <v>49</v>
      </c>
      <c r="N31" s="19"/>
      <c r="O31" s="9">
        <f>October!O31+N31</f>
        <v>6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1</v>
      </c>
      <c r="F32" s="16"/>
      <c r="G32" s="9">
        <f>October!G32+F32</f>
        <v>1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1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44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3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0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13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7</v>
      </c>
      <c r="L37" s="19"/>
      <c r="M37" s="9">
        <f>October!M37+L37</f>
        <v>0</v>
      </c>
      <c r="N37" s="19"/>
      <c r="O37" s="9">
        <f>October!O37+N37</f>
        <v>4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6</v>
      </c>
      <c r="F38" s="16"/>
      <c r="G38" s="9">
        <f>October!G38+F38</f>
        <v>23</v>
      </c>
      <c r="H38" s="17"/>
      <c r="I38" s="9">
        <f>October!I38+H38</f>
        <v>0</v>
      </c>
      <c r="J38" s="18"/>
      <c r="K38" s="9">
        <f>October!K38+J38</f>
        <v>620</v>
      </c>
      <c r="L38" s="19"/>
      <c r="M38" s="9">
        <f>October!M38+L38</f>
        <v>0</v>
      </c>
      <c r="N38" s="19"/>
      <c r="O38" s="9">
        <f>October!O38+N38</f>
        <v>1</v>
      </c>
      <c r="P38" s="20"/>
    </row>
    <row r="39" spans="1:16" ht="18" customHeight="1">
      <c r="A39" s="9" t="s">
        <v>43</v>
      </c>
      <c r="B39" s="14"/>
      <c r="C39" s="9">
        <f>October!C39+B39</f>
        <v>10</v>
      </c>
      <c r="D39" s="15"/>
      <c r="E39" s="9">
        <f>October!E39+D39</f>
        <v>9</v>
      </c>
      <c r="F39" s="16"/>
      <c r="G39" s="9">
        <f>October!G39+F39</f>
        <v>15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11</v>
      </c>
      <c r="P39" s="20"/>
    </row>
    <row r="40" spans="1:16" ht="18" customHeight="1">
      <c r="A40" s="9" t="s">
        <v>44</v>
      </c>
      <c r="B40" s="14"/>
      <c r="C40" s="9">
        <f>October!C40+B40</f>
        <v>1</v>
      </c>
      <c r="D40" s="15"/>
      <c r="E40" s="9">
        <f>October!E40+D40</f>
        <v>202</v>
      </c>
      <c r="F40" s="16"/>
      <c r="G40" s="9">
        <f>October!G40+F40</f>
        <v>26</v>
      </c>
      <c r="H40" s="17"/>
      <c r="I40" s="9">
        <f>October!I40+H40</f>
        <v>0</v>
      </c>
      <c r="J40" s="18"/>
      <c r="K40" s="9">
        <f>October!K40+J40</f>
        <v>3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2</v>
      </c>
      <c r="D41" s="15"/>
      <c r="E41" s="9">
        <f>October!E41+D41</f>
        <v>4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0</v>
      </c>
      <c r="P41" s="20"/>
    </row>
    <row r="42" spans="1:16" ht="18" customHeight="1">
      <c r="A42" s="9" t="s">
        <v>46</v>
      </c>
      <c r="B42" s="14"/>
      <c r="C42" s="9">
        <f>October!C42+B42</f>
        <v>11</v>
      </c>
      <c r="D42" s="15"/>
      <c r="E42" s="9">
        <f>October!E42+D42</f>
        <v>2</v>
      </c>
      <c r="F42" s="16"/>
      <c r="G42" s="9">
        <f>October!G42+F42</f>
        <v>9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1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8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234</v>
      </c>
      <c r="F45" s="16"/>
      <c r="G45" s="9">
        <f>October!G45+F45</f>
        <v>1294</v>
      </c>
      <c r="H45" s="17"/>
      <c r="I45" s="9">
        <f>October!I45+H45</f>
        <v>1578</v>
      </c>
      <c r="J45" s="18"/>
      <c r="K45" s="9">
        <f>October!K45+J45</f>
        <v>914</v>
      </c>
      <c r="L45" s="19"/>
      <c r="M45" s="9">
        <f>October!M45+L45</f>
        <v>278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12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64</v>
      </c>
      <c r="F47" s="16"/>
      <c r="G47" s="9">
        <f>October!G47+F47</f>
        <v>1</v>
      </c>
      <c r="H47" s="17"/>
      <c r="I47" s="9">
        <f>October!I47+H47</f>
        <v>0</v>
      </c>
      <c r="J47" s="18"/>
      <c r="K47" s="9">
        <f>October!K47+J47</f>
        <v>27</v>
      </c>
      <c r="L47" s="19"/>
      <c r="M47" s="9">
        <f>October!M47+L47</f>
        <v>0</v>
      </c>
      <c r="N47" s="19"/>
      <c r="O47" s="9">
        <f>October!O47+N47</f>
        <v>9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10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2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1</v>
      </c>
      <c r="H50" s="17"/>
      <c r="I50" s="9">
        <f>October!I50+H50</f>
        <v>0</v>
      </c>
      <c r="J50" s="18"/>
      <c r="K50" s="9">
        <f>October!K50+J50</f>
        <v>2</v>
      </c>
      <c r="L50" s="19"/>
      <c r="M50" s="9">
        <f>October!M50+L50</f>
        <v>0</v>
      </c>
      <c r="N50" s="19"/>
      <c r="O50" s="9">
        <f>October!O50+N50</f>
        <v>5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7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1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13</v>
      </c>
      <c r="D53" s="15"/>
      <c r="E53" s="9">
        <f>October!E53+D53</f>
        <v>470</v>
      </c>
      <c r="F53" s="16"/>
      <c r="G53" s="9">
        <f>October!G53+F53</f>
        <v>43</v>
      </c>
      <c r="H53" s="17"/>
      <c r="I53" s="9">
        <f>October!I53+H53</f>
        <v>0</v>
      </c>
      <c r="J53" s="18"/>
      <c r="K53" s="9">
        <f>October!K53+J53</f>
        <v>7</v>
      </c>
      <c r="L53" s="19"/>
      <c r="M53" s="9">
        <f>October!M53+L53</f>
        <v>0</v>
      </c>
      <c r="N53" s="19"/>
      <c r="O53" s="9">
        <f>October!O53+N53</f>
        <v>32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12</v>
      </c>
      <c r="F54" s="16"/>
      <c r="G54" s="9">
        <f>October!G54+F54</f>
        <v>0</v>
      </c>
      <c r="H54" s="17"/>
      <c r="I54" s="9">
        <f>October!I54+H54</f>
        <v>300</v>
      </c>
      <c r="J54" s="18"/>
      <c r="K54" s="9">
        <f>October!K54+J54</f>
        <v>0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77</v>
      </c>
      <c r="D57" s="11"/>
      <c r="E57" s="11">
        <f>October!E57+D55</f>
        <v>2485</v>
      </c>
      <c r="F57" s="11"/>
      <c r="G57" s="11">
        <f>October!G57+F55</f>
        <v>7915</v>
      </c>
      <c r="H57" s="11"/>
      <c r="I57" s="11">
        <f>October!I57+H55</f>
        <v>1967</v>
      </c>
      <c r="J57" s="11"/>
      <c r="K57" s="11">
        <f>October!K57+J55</f>
        <v>1985</v>
      </c>
      <c r="L57" s="11"/>
      <c r="M57" s="11">
        <f>October!M57+L55</f>
        <v>327</v>
      </c>
      <c r="N57" s="11"/>
      <c r="O57" s="11">
        <f>October!O57+N55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60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13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8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57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63</v>
      </c>
      <c r="F11" s="16"/>
      <c r="G11" s="9">
        <f>November!G11+F11</f>
        <v>25</v>
      </c>
      <c r="H11" s="17"/>
      <c r="I11" s="9">
        <f>November!I11+H11</f>
        <v>0</v>
      </c>
      <c r="J11" s="18"/>
      <c r="K11" s="9">
        <f>November!K11+J11</f>
        <v>18</v>
      </c>
      <c r="L11" s="19"/>
      <c r="M11" s="9">
        <f>November!M11+L11</f>
        <v>0</v>
      </c>
      <c r="N11" s="19"/>
      <c r="O11" s="9">
        <f>November!O11+N11</f>
        <v>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35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6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66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116</v>
      </c>
      <c r="F18" s="16"/>
      <c r="G18" s="9">
        <f>November!G18+F18</f>
        <v>42</v>
      </c>
      <c r="H18" s="17"/>
      <c r="I18" s="9">
        <f>November!I18+H18</f>
        <v>0</v>
      </c>
      <c r="J18" s="18"/>
      <c r="K18" s="9">
        <f>November!K18+J18</f>
        <v>46</v>
      </c>
      <c r="L18" s="19"/>
      <c r="M18" s="9">
        <f>November!M18+L18</f>
        <v>0</v>
      </c>
      <c r="N18" s="19"/>
      <c r="O18" s="9">
        <f>November!O18+N18</f>
        <v>0</v>
      </c>
      <c r="P18" s="20"/>
    </row>
    <row r="19" spans="1:16" ht="18" customHeight="1">
      <c r="A19" s="9" t="s">
        <v>23</v>
      </c>
      <c r="B19" s="14"/>
      <c r="C19" s="9">
        <f>November!C19+B19</f>
        <v>10</v>
      </c>
      <c r="D19" s="15"/>
      <c r="E19" s="9">
        <f>November!E19+D19</f>
        <v>8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25</v>
      </c>
      <c r="L19" s="19"/>
      <c r="M19" s="9">
        <f>November!M19+L19</f>
        <v>0</v>
      </c>
      <c r="N19" s="19"/>
      <c r="O19" s="9">
        <f>November!O19+N19</f>
        <v>0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83</v>
      </c>
      <c r="F20" s="16"/>
      <c r="G20" s="9">
        <f>November!G20+F20</f>
        <v>48</v>
      </c>
      <c r="H20" s="17"/>
      <c r="I20" s="9">
        <f>November!I20+H20</f>
        <v>0</v>
      </c>
      <c r="J20" s="18"/>
      <c r="K20" s="9">
        <f>November!K20+J20</f>
        <v>24</v>
      </c>
      <c r="L20" s="19"/>
      <c r="M20" s="9">
        <f>November!M20+L20</f>
        <v>0</v>
      </c>
      <c r="N20" s="19"/>
      <c r="O20" s="9">
        <f>November!O20+N20</f>
        <v>5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61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8</v>
      </c>
      <c r="L21" s="19"/>
      <c r="M21" s="9">
        <f>November!M21+L21</f>
        <v>0</v>
      </c>
      <c r="N21" s="19"/>
      <c r="O21" s="9">
        <f>November!O21+N21</f>
        <v>1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1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5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1</v>
      </c>
      <c r="D26" s="15"/>
      <c r="E26" s="9">
        <f>November!E26+D26</f>
        <v>21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0</v>
      </c>
      <c r="P26" s="20"/>
    </row>
    <row r="27" spans="1:16" ht="18" customHeight="1">
      <c r="A27" s="9" t="s">
        <v>31</v>
      </c>
      <c r="B27" s="14"/>
      <c r="C27" s="9">
        <f>November!C27+B27</f>
        <v>19</v>
      </c>
      <c r="D27" s="15"/>
      <c r="E27" s="9">
        <f>November!E27+D27</f>
        <v>300</v>
      </c>
      <c r="F27" s="16"/>
      <c r="G27" s="9">
        <f>November!G27+F27</f>
        <v>771</v>
      </c>
      <c r="H27" s="17"/>
      <c r="I27" s="9">
        <f>November!I27+H27</f>
        <v>0</v>
      </c>
      <c r="J27" s="18"/>
      <c r="K27" s="9">
        <f>November!K27+J27</f>
        <v>24</v>
      </c>
      <c r="L27" s="19"/>
      <c r="M27" s="9">
        <f>November!M27+L27</f>
        <v>0</v>
      </c>
      <c r="N27" s="19"/>
      <c r="O27" s="9">
        <f>November!O27+N27</f>
        <v>12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10</v>
      </c>
      <c r="D29" s="15"/>
      <c r="E29" s="9">
        <f>November!E29+D29</f>
        <v>206</v>
      </c>
      <c r="F29" s="16"/>
      <c r="G29" s="9">
        <f>November!G29+F29</f>
        <v>37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0</v>
      </c>
      <c r="N29" s="19"/>
      <c r="O29" s="9">
        <f>November!O29+N29</f>
        <v>15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33</v>
      </c>
      <c r="F30" s="16"/>
      <c r="G30" s="9">
        <f>November!G30+F30</f>
        <v>1225</v>
      </c>
      <c r="H30" s="17"/>
      <c r="I30" s="9">
        <f>November!I30+H30</f>
        <v>0</v>
      </c>
      <c r="J30" s="18"/>
      <c r="K30" s="9">
        <f>November!K30+J30</f>
        <v>135</v>
      </c>
      <c r="L30" s="19"/>
      <c r="M30" s="9">
        <f>November!M30+L30</f>
        <v>0</v>
      </c>
      <c r="N30" s="19"/>
      <c r="O30" s="9">
        <f>November!O30+N30</f>
        <v>0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287</v>
      </c>
      <c r="F31" s="16"/>
      <c r="G31" s="9">
        <f>November!G31+F31</f>
        <v>182</v>
      </c>
      <c r="H31" s="17"/>
      <c r="I31" s="9">
        <f>November!I31+H31</f>
        <v>89</v>
      </c>
      <c r="J31" s="18"/>
      <c r="K31" s="9">
        <f>November!K31+J31</f>
        <v>120</v>
      </c>
      <c r="L31" s="19"/>
      <c r="M31" s="9">
        <f>November!M31+L31</f>
        <v>49</v>
      </c>
      <c r="N31" s="19"/>
      <c r="O31" s="9">
        <f>November!O31+N31</f>
        <v>6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1</v>
      </c>
      <c r="F32" s="16"/>
      <c r="G32" s="9">
        <f>November!G32+F32</f>
        <v>1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1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44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3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0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13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7</v>
      </c>
      <c r="L37" s="19"/>
      <c r="M37" s="9">
        <f>November!M37+L37</f>
        <v>0</v>
      </c>
      <c r="N37" s="19"/>
      <c r="O37" s="9">
        <f>November!O37+N37</f>
        <v>4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6</v>
      </c>
      <c r="F38" s="16"/>
      <c r="G38" s="9">
        <f>November!G38+F38</f>
        <v>23</v>
      </c>
      <c r="H38" s="17"/>
      <c r="I38" s="9">
        <f>November!I38+H38</f>
        <v>0</v>
      </c>
      <c r="J38" s="18"/>
      <c r="K38" s="9">
        <f>November!K38+J38</f>
        <v>620</v>
      </c>
      <c r="L38" s="19"/>
      <c r="M38" s="9">
        <f>November!M38+L38</f>
        <v>0</v>
      </c>
      <c r="N38" s="19"/>
      <c r="O38" s="9">
        <f>November!O38+N38</f>
        <v>1</v>
      </c>
      <c r="P38" s="20"/>
    </row>
    <row r="39" spans="1:16" ht="18" customHeight="1">
      <c r="A39" s="9" t="s">
        <v>43</v>
      </c>
      <c r="B39" s="14"/>
      <c r="C39" s="9">
        <f>November!C39+B39</f>
        <v>10</v>
      </c>
      <c r="D39" s="15"/>
      <c r="E39" s="9">
        <f>November!E39+D39</f>
        <v>9</v>
      </c>
      <c r="F39" s="16"/>
      <c r="G39" s="9">
        <f>November!G39+F39</f>
        <v>15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11</v>
      </c>
      <c r="P39" s="20"/>
    </row>
    <row r="40" spans="1:16" ht="18" customHeight="1">
      <c r="A40" s="9" t="s">
        <v>44</v>
      </c>
      <c r="B40" s="14"/>
      <c r="C40" s="9">
        <f>November!C40+B40</f>
        <v>1</v>
      </c>
      <c r="D40" s="15"/>
      <c r="E40" s="9">
        <f>November!E40+D40</f>
        <v>202</v>
      </c>
      <c r="F40" s="16"/>
      <c r="G40" s="9">
        <f>November!G40+F40</f>
        <v>26</v>
      </c>
      <c r="H40" s="17"/>
      <c r="I40" s="9">
        <f>November!I40+H40</f>
        <v>0</v>
      </c>
      <c r="J40" s="18"/>
      <c r="K40" s="9">
        <f>November!K40+J40</f>
        <v>3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2</v>
      </c>
      <c r="D41" s="15"/>
      <c r="E41" s="9">
        <f>November!E41+D41</f>
        <v>4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0</v>
      </c>
      <c r="P41" s="20"/>
    </row>
    <row r="42" spans="1:16" ht="18" customHeight="1">
      <c r="A42" s="9" t="s">
        <v>46</v>
      </c>
      <c r="B42" s="14"/>
      <c r="C42" s="9">
        <f>November!C42+B42</f>
        <v>11</v>
      </c>
      <c r="D42" s="15"/>
      <c r="E42" s="9">
        <f>November!E42+D42</f>
        <v>2</v>
      </c>
      <c r="F42" s="16"/>
      <c r="G42" s="9">
        <f>November!G42+F42</f>
        <v>9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1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8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234</v>
      </c>
      <c r="F45" s="16"/>
      <c r="G45" s="9">
        <f>November!G45+F45</f>
        <v>1294</v>
      </c>
      <c r="H45" s="17"/>
      <c r="I45" s="9">
        <f>November!I45+H45</f>
        <v>1578</v>
      </c>
      <c r="J45" s="18"/>
      <c r="K45" s="9">
        <f>November!K45+J45</f>
        <v>914</v>
      </c>
      <c r="L45" s="19"/>
      <c r="M45" s="9">
        <f>November!M45+L45</f>
        <v>278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12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64</v>
      </c>
      <c r="F47" s="16"/>
      <c r="G47" s="9">
        <f>November!G47+F47</f>
        <v>1</v>
      </c>
      <c r="H47" s="17"/>
      <c r="I47" s="9">
        <f>November!I47+H47</f>
        <v>0</v>
      </c>
      <c r="J47" s="18"/>
      <c r="K47" s="9">
        <f>November!K47+J47</f>
        <v>27</v>
      </c>
      <c r="L47" s="19"/>
      <c r="M47" s="9">
        <f>November!M47+L47</f>
        <v>0</v>
      </c>
      <c r="N47" s="19"/>
      <c r="O47" s="9">
        <f>November!O47+N47</f>
        <v>9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10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2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1</v>
      </c>
      <c r="H50" s="17"/>
      <c r="I50" s="9">
        <f>November!I50+H50</f>
        <v>0</v>
      </c>
      <c r="J50" s="18"/>
      <c r="K50" s="9">
        <f>November!K50+J50</f>
        <v>2</v>
      </c>
      <c r="L50" s="19"/>
      <c r="M50" s="9">
        <f>November!M50+L50</f>
        <v>0</v>
      </c>
      <c r="N50" s="19"/>
      <c r="O50" s="9">
        <f>November!O50+N50</f>
        <v>5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7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1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13</v>
      </c>
      <c r="D53" s="15"/>
      <c r="E53" s="9">
        <f>November!E53+D53</f>
        <v>470</v>
      </c>
      <c r="F53" s="16"/>
      <c r="G53" s="9">
        <f>November!G53+F53</f>
        <v>43</v>
      </c>
      <c r="H53" s="17"/>
      <c r="I53" s="9">
        <f>November!I53+H53</f>
        <v>0</v>
      </c>
      <c r="J53" s="18"/>
      <c r="K53" s="9">
        <f>November!K53+J53</f>
        <v>7</v>
      </c>
      <c r="L53" s="19"/>
      <c r="M53" s="9">
        <f>November!M53+L53</f>
        <v>0</v>
      </c>
      <c r="N53" s="19"/>
      <c r="O53" s="9">
        <f>November!O53+N53</f>
        <v>32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12</v>
      </c>
      <c r="F54" s="16"/>
      <c r="G54" s="9">
        <f>November!G54+F54</f>
        <v>0</v>
      </c>
      <c r="H54" s="17"/>
      <c r="I54" s="9">
        <f>November!I54+H54</f>
        <v>300</v>
      </c>
      <c r="J54" s="18"/>
      <c r="K54" s="9">
        <f>November!K54+J54</f>
        <v>0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77</v>
      </c>
      <c r="D57" s="11"/>
      <c r="E57" s="11">
        <f>November!E57+D55</f>
        <v>2485</v>
      </c>
      <c r="F57" s="11"/>
      <c r="G57" s="11">
        <f>November!G57+F55</f>
        <v>7915</v>
      </c>
      <c r="H57" s="11"/>
      <c r="I57" s="11">
        <f>November!I57+H55</f>
        <v>1967</v>
      </c>
      <c r="J57" s="11"/>
      <c r="K57" s="11">
        <f>November!K57+J55</f>
        <v>1985</v>
      </c>
      <c r="L57" s="11"/>
      <c r="M57" s="11">
        <f>November!M57+L55</f>
        <v>327</v>
      </c>
      <c r="N57" s="11"/>
      <c r="O57" s="11">
        <f>November!O57+N55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f>1</f>
        <v>1</v>
      </c>
      <c r="E7" s="9">
        <f>January!E7+D7</f>
        <v>1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35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1+2+2</f>
        <v>5</v>
      </c>
      <c r="E11" s="9">
        <f>January!E11+D11</f>
        <v>12</v>
      </c>
      <c r="F11" s="16">
        <f>1</f>
        <v>1</v>
      </c>
      <c r="G11" s="9">
        <f>January!G11+F11</f>
        <v>1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1+3</f>
        <v>4</v>
      </c>
      <c r="E14" s="9">
        <f>January!E14+D14</f>
        <v>4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66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f>1+1+1</f>
        <v>3</v>
      </c>
      <c r="E18" s="9">
        <f>January!E18+D18</f>
        <v>6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7</f>
        <v>7</v>
      </c>
      <c r="C19" s="9">
        <f>January!C19+B19</f>
        <v>9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5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1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/>
      <c r="E21" s="9">
        <f>January!E21+D21</f>
        <v>17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3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19</v>
      </c>
      <c r="D27" s="15">
        <f>6+4</f>
        <v>10</v>
      </c>
      <c r="E27" s="9">
        <f>January!E27+D27</f>
        <v>37</v>
      </c>
      <c r="F27" s="16">
        <f>15+108+110+1+8+1</f>
        <v>243</v>
      </c>
      <c r="G27" s="9">
        <f>January!G27+F27</f>
        <v>487</v>
      </c>
      <c r="H27" s="17"/>
      <c r="I27" s="9">
        <f>January!I27+H27</f>
        <v>0</v>
      </c>
      <c r="J27" s="18">
        <f>2</f>
        <v>2</v>
      </c>
      <c r="K27" s="9">
        <f>January!K27+J27</f>
        <v>2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>
        <f>1</f>
        <v>1</v>
      </c>
      <c r="E28" s="9">
        <f>January!E28+D28</f>
        <v>2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4</v>
      </c>
      <c r="D29" s="15">
        <f>1+1</f>
        <v>2</v>
      </c>
      <c r="E29" s="9">
        <f>January!E29+D29</f>
        <v>4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3</f>
        <v>3</v>
      </c>
      <c r="E30" s="9">
        <f>January!E30+D30</f>
        <v>3</v>
      </c>
      <c r="F30" s="16"/>
      <c r="G30" s="9">
        <f>January!G30+F30</f>
        <v>125</v>
      </c>
      <c r="H30" s="17"/>
      <c r="I30" s="9">
        <f>January!I30+H30</f>
        <v>0</v>
      </c>
      <c r="J30" s="18"/>
      <c r="K30" s="9">
        <f>January!K30+J30</f>
        <v>118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1+1+1+1+2+1</f>
        <v>7</v>
      </c>
      <c r="E31" s="9">
        <f>January!E31+D31</f>
        <v>15</v>
      </c>
      <c r="F31" s="16">
        <f>7</f>
        <v>7</v>
      </c>
      <c r="G31" s="9">
        <f>January!G31+F31</f>
        <v>7</v>
      </c>
      <c r="H31" s="17">
        <f>7+4</f>
        <v>11</v>
      </c>
      <c r="I31" s="9">
        <f>January!I31+H31</f>
        <v>11</v>
      </c>
      <c r="J31" s="18">
        <f>4</f>
        <v>4</v>
      </c>
      <c r="K31" s="9">
        <f>January!K31+J31</f>
        <v>4</v>
      </c>
      <c r="L31" s="19">
        <f>1</f>
        <v>1</v>
      </c>
      <c r="M31" s="9">
        <f>January!M31+L31</f>
        <v>9</v>
      </c>
      <c r="N31" s="19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f>1</f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>
        <f>2</f>
        <v>2</v>
      </c>
      <c r="E36" s="9">
        <f>January!E36+D36</f>
        <v>2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7</f>
        <v>7</v>
      </c>
      <c r="E37" s="9">
        <f>January!E37+D37</f>
        <v>9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1+1</f>
        <v>2</v>
      </c>
      <c r="E38" s="9">
        <f>January!E38+D38</f>
        <v>2</v>
      </c>
      <c r="F38" s="16"/>
      <c r="G38" s="9">
        <f>January!G38+F38</f>
        <v>0</v>
      </c>
      <c r="H38" s="17"/>
      <c r="I38" s="9">
        <f>January!I38+H38</f>
        <v>0</v>
      </c>
      <c r="J38" s="18">
        <f>620</f>
        <v>620</v>
      </c>
      <c r="K38" s="9">
        <f>January!K38+J38</f>
        <v>620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1+3+2</f>
        <v>6</v>
      </c>
      <c r="C39" s="9">
        <f>January!C39+B39</f>
        <v>9</v>
      </c>
      <c r="D39" s="15">
        <f>1</f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>
        <f>1</f>
        <v>1</v>
      </c>
      <c r="C40" s="9">
        <f>January!C40+B40</f>
        <v>1</v>
      </c>
      <c r="D40" s="15">
        <f>3+9+2+4+2</f>
        <v>20</v>
      </c>
      <c r="E40" s="9">
        <f>January!E40+D40</f>
        <v>33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2</f>
        <v>2</v>
      </c>
      <c r="C41" s="9">
        <f>January!C41+B41</f>
        <v>2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>
        <f>7</f>
        <v>7</v>
      </c>
      <c r="C42" s="9">
        <f>January!C42+B42</f>
        <v>7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4+1+1+1+1+2</f>
        <v>10</v>
      </c>
      <c r="E45" s="9">
        <f>January!E45+D45</f>
        <v>12</v>
      </c>
      <c r="F45" s="16">
        <f>164+90+3+135+81+19+44+219</f>
        <v>755</v>
      </c>
      <c r="G45" s="9">
        <f>January!G45+F45</f>
        <v>1710</v>
      </c>
      <c r="H45" s="17">
        <f>130+76</f>
        <v>206</v>
      </c>
      <c r="I45" s="9">
        <f>January!I45+H45</f>
        <v>206</v>
      </c>
      <c r="J45" s="18">
        <f>6+20+2+4</f>
        <v>32</v>
      </c>
      <c r="K45" s="9">
        <f>January!K45+J45</f>
        <v>348</v>
      </c>
      <c r="L45" s="19">
        <f>2+16+59</f>
        <v>77</v>
      </c>
      <c r="M45" s="9">
        <f>January!M45+L45</f>
        <v>77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5</f>
        <v>5</v>
      </c>
      <c r="E47" s="9">
        <f>January!E47+D47</f>
        <v>5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f>4</f>
        <v>4</v>
      </c>
      <c r="E48" s="9">
        <f>January!E48+D48</f>
        <v>4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5</f>
        <v>5</v>
      </c>
      <c r="E50" s="9">
        <f>January!E50+D50</f>
        <v>5</v>
      </c>
      <c r="F50" s="16"/>
      <c r="G50" s="9">
        <f>January!G50+F50</f>
        <v>0</v>
      </c>
      <c r="H50" s="17"/>
      <c r="I50" s="9">
        <f>January!I50+H50</f>
        <v>0</v>
      </c>
      <c r="J50" s="18">
        <f>2</f>
        <v>2</v>
      </c>
      <c r="K50" s="9">
        <f>January!K50+J50</f>
        <v>2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12</v>
      </c>
      <c r="D53" s="15">
        <f>16+3</f>
        <v>19</v>
      </c>
      <c r="E53" s="9">
        <f>January!E53+D53</f>
        <v>31</v>
      </c>
      <c r="F53" s="16"/>
      <c r="G53" s="9">
        <f>E53</f>
        <v>31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</f>
        <v>1</v>
      </c>
      <c r="E54" s="9">
        <f>January!E54+D54</f>
        <v>1</v>
      </c>
      <c r="F54" s="16"/>
      <c r="G54" s="9">
        <f>January!G54+F54</f>
        <v>0</v>
      </c>
      <c r="H54" s="17"/>
      <c r="I54" s="9">
        <f>January!I54+H54</f>
        <v>300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23</v>
      </c>
      <c r="C55" s="11"/>
      <c r="D55" s="11">
        <f>SUM(D5:D54)</f>
        <v>118</v>
      </c>
      <c r="E55" s="11"/>
      <c r="F55" s="11">
        <f>SUM(F5:F54)</f>
        <v>1006</v>
      </c>
      <c r="G55" s="11"/>
      <c r="H55" s="11">
        <f>SUM(H5:H54)</f>
        <v>217</v>
      </c>
      <c r="I55" s="11"/>
      <c r="J55" s="11">
        <f>SUM(J5:J54)</f>
        <v>660</v>
      </c>
      <c r="K55" s="11"/>
      <c r="L55" s="11">
        <f>SUM(L5:L54)</f>
        <v>78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64</v>
      </c>
      <c r="D57" s="11"/>
      <c r="E57" s="11">
        <f>January!E57+D55</f>
        <v>257</v>
      </c>
      <c r="F57" s="11"/>
      <c r="G57" s="11">
        <f>January!G57+F55</f>
        <v>2330</v>
      </c>
      <c r="H57" s="11"/>
      <c r="I57" s="11">
        <f>January!I57+H55</f>
        <v>517</v>
      </c>
      <c r="J57" s="11"/>
      <c r="K57" s="11">
        <f>January!K57+J55</f>
        <v>1094</v>
      </c>
      <c r="L57" s="11"/>
      <c r="M57" s="11">
        <f>January!M57+L55</f>
        <v>86</v>
      </c>
      <c r="N57" s="11"/>
      <c r="O57" s="11">
        <f>January!O57+N55</f>
        <v>67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19+3</f>
        <v>22</v>
      </c>
      <c r="E7" s="9">
        <f>February!E7+D7</f>
        <v>23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/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>
        <f>1</f>
        <v>1</v>
      </c>
      <c r="E9" s="9">
        <f>February!E9+D9</f>
        <v>4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10</v>
      </c>
      <c r="E10" s="9">
        <f>February!E10+D10</f>
        <v>45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4+4+3</f>
        <v>11</v>
      </c>
      <c r="E11" s="9">
        <f>February!E11+D11</f>
        <v>23</v>
      </c>
      <c r="F11" s="16">
        <f>23</f>
        <v>23</v>
      </c>
      <c r="G11" s="9">
        <f>February!G11+F11</f>
        <v>24</v>
      </c>
      <c r="H11" s="17"/>
      <c r="I11" s="9">
        <f>February!I11+H11</f>
        <v>0</v>
      </c>
      <c r="J11" s="18">
        <f>18</f>
        <v>18</v>
      </c>
      <c r="K11" s="9">
        <f>February!K11+J11</f>
        <v>18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f>12</f>
        <v>12</v>
      </c>
      <c r="E14" s="9">
        <f>February!E14+D14</f>
        <v>16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66</v>
      </c>
      <c r="P17" s="20"/>
    </row>
    <row r="18" spans="1:16" ht="18" customHeight="1">
      <c r="A18" s="9" t="s">
        <v>22</v>
      </c>
      <c r="B18" s="14"/>
      <c r="C18" s="9">
        <f>February!C18+B18</f>
        <v>0</v>
      </c>
      <c r="D18" s="15">
        <f>8</f>
        <v>8</v>
      </c>
      <c r="E18" s="9">
        <f>February!E18+D18</f>
        <v>14</v>
      </c>
      <c r="F18" s="16">
        <f>1</f>
        <v>1</v>
      </c>
      <c r="G18" s="9">
        <f>February!G18+F18</f>
        <v>1</v>
      </c>
      <c r="H18" s="17"/>
      <c r="I18" s="9">
        <f>February!I18+H18</f>
        <v>0</v>
      </c>
      <c r="J18" s="18">
        <v>7</v>
      </c>
      <c r="K18" s="9">
        <f>February!K18+J18</f>
        <v>7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/>
      <c r="C19" s="9">
        <f>February!C19+B19</f>
        <v>9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7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1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2+1+1+3</f>
        <v>7</v>
      </c>
      <c r="E21" s="9">
        <f>February!E21+D21</f>
        <v>24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>
        <f>1</f>
        <v>1</v>
      </c>
      <c r="E23" s="9">
        <f>February!E23+D23</f>
        <v>1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>
        <v>1</v>
      </c>
      <c r="E24" s="9">
        <f>February!E24+D24</f>
        <v>1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>
        <v>2</v>
      </c>
      <c r="E25" s="9">
        <f>February!E25+D25</f>
        <v>5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1</v>
      </c>
      <c r="D26" s="15">
        <f>2</f>
        <v>2</v>
      </c>
      <c r="E26" s="9">
        <f>February!E26+D26</f>
        <v>2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/>
      <c r="C27" s="9">
        <f>February!C27+B27</f>
        <v>19</v>
      </c>
      <c r="D27" s="15">
        <f>8+3</f>
        <v>11</v>
      </c>
      <c r="E27" s="9">
        <f>February!E27+D27</f>
        <v>48</v>
      </c>
      <c r="F27" s="16">
        <f>163</f>
        <v>163</v>
      </c>
      <c r="G27" s="9">
        <f>February!G27+F27</f>
        <v>650</v>
      </c>
      <c r="H27" s="17"/>
      <c r="I27" s="9">
        <f>February!I27+H27</f>
        <v>0</v>
      </c>
      <c r="J27" s="18"/>
      <c r="K27" s="9">
        <f>February!K27+J27</f>
        <v>2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/>
      <c r="C29" s="9">
        <f>February!C29+B29</f>
        <v>4</v>
      </c>
      <c r="D29" s="15">
        <f>1+2+10+2+2+1+2+1+1+1</f>
        <v>23</v>
      </c>
      <c r="E29" s="9">
        <f>February!E29+D29</f>
        <v>27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8</f>
        <v>8</v>
      </c>
      <c r="E30" s="9">
        <f>February!E30+D30</f>
        <v>11</v>
      </c>
      <c r="F30" s="16">
        <f>338</f>
        <v>338</v>
      </c>
      <c r="G30" s="9">
        <f>February!G30+F30</f>
        <v>463</v>
      </c>
      <c r="H30" s="17"/>
      <c r="I30" s="9">
        <f>February!I30+H30</f>
        <v>0</v>
      </c>
      <c r="J30" s="18"/>
      <c r="K30" s="9">
        <f>February!K30+J30</f>
        <v>118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1+1+1+1+3</f>
        <v>7</v>
      </c>
      <c r="E31" s="9">
        <f>February!E31+D31</f>
        <v>22</v>
      </c>
      <c r="F31" s="16"/>
      <c r="G31" s="9">
        <f>February!G31+F31</f>
        <v>7</v>
      </c>
      <c r="H31" s="17">
        <f>78</f>
        <v>78</v>
      </c>
      <c r="I31" s="9">
        <f>February!I31+H31</f>
        <v>89</v>
      </c>
      <c r="J31" s="18">
        <f>20</f>
        <v>20</v>
      </c>
      <c r="K31" s="9">
        <f>February!K31+J31</f>
        <v>24</v>
      </c>
      <c r="L31" s="19">
        <f>8+2</f>
        <v>10</v>
      </c>
      <c r="M31" s="9">
        <f>February!M31+L31</f>
        <v>19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1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>
        <f>3</f>
        <v>3</v>
      </c>
      <c r="E37" s="9">
        <f>February!E37+D37</f>
        <v>12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</f>
        <v>1</v>
      </c>
      <c r="E38" s="9">
        <f>February!E38+D38</f>
        <v>3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620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/>
      <c r="C39" s="9">
        <f>February!C39+B39</f>
        <v>9</v>
      </c>
      <c r="D39" s="15">
        <f>1</f>
        <v>1</v>
      </c>
      <c r="E39" s="9">
        <f>February!E39+D39</f>
        <v>2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1</v>
      </c>
      <c r="D40" s="15">
        <f>1+4+1+5+1</f>
        <v>12</v>
      </c>
      <c r="E40" s="9">
        <f>February!E40+D40</f>
        <v>45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 t="s">
        <v>79</v>
      </c>
    </row>
    <row r="41" spans="1:16" ht="18" customHeight="1">
      <c r="A41" s="9" t="s">
        <v>45</v>
      </c>
      <c r="B41" s="14"/>
      <c r="C41" s="9">
        <f>February!C41+B41</f>
        <v>2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February!C42+B42</f>
        <v>9</v>
      </c>
      <c r="D42" s="15">
        <f>1</f>
        <v>1</v>
      </c>
      <c r="E42" s="9">
        <f>February!E42+D42</f>
        <v>2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1+2+1+6+2+4+19+7+72+5+1</f>
        <v>120</v>
      </c>
      <c r="E45" s="9">
        <f>February!E45+D45</f>
        <v>132</v>
      </c>
      <c r="F45" s="16">
        <f>59+5+71+7+68+58+58+19+145+2+35+121+81+164+87+189+39+11+52+104+11+55+101</f>
        <v>1542</v>
      </c>
      <c r="G45" s="9">
        <f>February!G45+F45</f>
        <v>3252</v>
      </c>
      <c r="H45" s="17">
        <f>53+198+59+147+157</f>
        <v>614</v>
      </c>
      <c r="I45" s="9">
        <f>February!I45+H45</f>
        <v>820</v>
      </c>
      <c r="J45" s="18">
        <f>11+35+33+32+93+9+28+23+23</f>
        <v>287</v>
      </c>
      <c r="K45" s="9">
        <f>February!K45+J45</f>
        <v>635</v>
      </c>
      <c r="L45" s="19">
        <f>33+25+4+53</f>
        <v>115</v>
      </c>
      <c r="M45" s="9">
        <f>February!M45+L45</f>
        <v>192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1+6+4+5</f>
        <v>16</v>
      </c>
      <c r="E47" s="9">
        <f>February!E47+D47</f>
        <v>21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0"/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4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>
        <f>1+1</f>
        <v>2</v>
      </c>
      <c r="E49" s="9">
        <f>February!E49+D49</f>
        <v>2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5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2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>
        <f>2+3</f>
        <v>5</v>
      </c>
      <c r="E51" s="9">
        <f>February!E51+D51</f>
        <v>5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/>
      <c r="C53" s="9">
        <f>February!C53+B53</f>
        <v>12</v>
      </c>
      <c r="D53" s="15">
        <f>32+7</f>
        <v>39</v>
      </c>
      <c r="E53" s="9">
        <f>February!E53+D53</f>
        <v>70</v>
      </c>
      <c r="F53" s="16"/>
      <c r="G53" s="9">
        <f>February!G53+F53</f>
        <v>31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/>
      <c r="O53" s="9">
        <f>February!O53+N53</f>
        <v>0</v>
      </c>
      <c r="P53" s="20"/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0</v>
      </c>
      <c r="H54" s="17"/>
      <c r="I54" s="9">
        <f>February!I54+H54</f>
        <v>300</v>
      </c>
      <c r="J54" s="18"/>
      <c r="K54" s="9">
        <f>February!K54+J54</f>
        <v>0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329</v>
      </c>
      <c r="E55" s="11"/>
      <c r="F55" s="11">
        <f>SUM(F5:F54)</f>
        <v>2067</v>
      </c>
      <c r="G55" s="11"/>
      <c r="H55" s="11">
        <f>SUM(H5:H54)</f>
        <v>692</v>
      </c>
      <c r="I55" s="11"/>
      <c r="J55" s="11">
        <f>SUM(J5:J54)</f>
        <v>332</v>
      </c>
      <c r="K55" s="11"/>
      <c r="L55" s="11">
        <f>SUM(L5:L54)</f>
        <v>125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66</v>
      </c>
      <c r="D57" s="11"/>
      <c r="E57" s="11">
        <f>February!E57+D55</f>
        <v>586</v>
      </c>
      <c r="F57" s="11"/>
      <c r="G57" s="11">
        <f>February!G57+F55</f>
        <v>4397</v>
      </c>
      <c r="H57" s="11"/>
      <c r="I57" s="11">
        <f>February!I57+H55</f>
        <v>1209</v>
      </c>
      <c r="J57" s="11"/>
      <c r="K57" s="11">
        <f>February!K57+J55</f>
        <v>1426</v>
      </c>
      <c r="L57" s="11"/>
      <c r="M57" s="11">
        <f>February!M57+L55</f>
        <v>211</v>
      </c>
      <c r="N57" s="11"/>
      <c r="O57" s="11">
        <f>February!O57+N55</f>
        <v>67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23+7</f>
        <v>30</v>
      </c>
      <c r="E7" s="9">
        <f>March!E7+D7</f>
        <v>53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>
        <f>1+1+2+4</f>
        <v>8</v>
      </c>
      <c r="E8" s="9">
        <f>March!E8+D8</f>
        <v>8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>
        <v>4</v>
      </c>
      <c r="E10" s="9">
        <f>March!E10+D10</f>
        <v>49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1+3+1+2</f>
        <v>7</v>
      </c>
      <c r="E11" s="9">
        <f>March!E11+D11</f>
        <v>30</v>
      </c>
      <c r="F11" s="16">
        <f>1</f>
        <v>1</v>
      </c>
      <c r="G11" s="9">
        <f>March!G11+F11</f>
        <v>25</v>
      </c>
      <c r="H11" s="17"/>
      <c r="I11" s="9">
        <f>March!I11+H11</f>
        <v>0</v>
      </c>
      <c r="J11" s="18"/>
      <c r="K11" s="9">
        <f>March!K11+J11</f>
        <v>18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1+1+3</f>
        <v>5</v>
      </c>
      <c r="E14" s="9">
        <f>March!E14+D14</f>
        <v>21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>
        <f>2</f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66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>
        <f>4+13+2+5+2+8+5</f>
        <v>39</v>
      </c>
      <c r="E18" s="9">
        <f>March!E18+D18</f>
        <v>53</v>
      </c>
      <c r="F18" s="16">
        <f>10+10+6+7</f>
        <v>33</v>
      </c>
      <c r="G18" s="9">
        <f>March!G18+F18</f>
        <v>34</v>
      </c>
      <c r="H18" s="17"/>
      <c r="I18" s="9">
        <f>March!I18+H18</f>
        <v>0</v>
      </c>
      <c r="J18" s="18">
        <f>36+3</f>
        <v>39</v>
      </c>
      <c r="K18" s="9">
        <f>March!K18+J18</f>
        <v>46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March!C19+B19</f>
        <v>10</v>
      </c>
      <c r="D19" s="15">
        <f>3+1+1</f>
        <v>5</v>
      </c>
      <c r="E19" s="9">
        <f>March!E19+D19</f>
        <v>6</v>
      </c>
      <c r="F19" s="16">
        <f>7</f>
        <v>7</v>
      </c>
      <c r="G19" s="9">
        <f>March!G19+F19</f>
        <v>7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4+2+1+1</f>
        <v>8</v>
      </c>
      <c r="E20" s="9">
        <f>March!E20+D20</f>
        <v>15</v>
      </c>
      <c r="F20" s="16">
        <f>46</f>
        <v>46</v>
      </c>
      <c r="G20" s="9">
        <f>March!G20+F20</f>
        <v>46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1</v>
      </c>
      <c r="P20" s="20" t="s">
        <v>80</v>
      </c>
    </row>
    <row r="21" spans="1:16" ht="18" customHeight="1">
      <c r="A21" s="9" t="s">
        <v>25</v>
      </c>
      <c r="B21" s="14"/>
      <c r="C21" s="9">
        <f>March!C21+B21</f>
        <v>0</v>
      </c>
      <c r="D21" s="15">
        <f>1+1+4+2</f>
        <v>8</v>
      </c>
      <c r="E21" s="9">
        <f>March!E21+D21</f>
        <v>32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>
        <f>1</f>
        <v>1</v>
      </c>
      <c r="O21" s="9">
        <f>March!O21+N21</f>
        <v>1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1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1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5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1</v>
      </c>
      <c r="D26" s="15">
        <f>3+2</f>
        <v>5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 t="s">
        <v>80</v>
      </c>
    </row>
    <row r="27" spans="1:16" ht="18" customHeight="1">
      <c r="A27" s="9" t="s">
        <v>31</v>
      </c>
      <c r="B27" s="14"/>
      <c r="C27" s="9">
        <f>March!C27+B27</f>
        <v>19</v>
      </c>
      <c r="D27" s="15">
        <f>26+18+8+1+9+14+2+4+19</f>
        <v>101</v>
      </c>
      <c r="E27" s="9">
        <f>March!E27+D27</f>
        <v>149</v>
      </c>
      <c r="F27" s="16">
        <f>3+9+18+20</f>
        <v>50</v>
      </c>
      <c r="G27" s="9">
        <f>March!G27+F27</f>
        <v>700</v>
      </c>
      <c r="H27" s="17"/>
      <c r="I27" s="9">
        <f>March!I27+H27</f>
        <v>0</v>
      </c>
      <c r="J27" s="18">
        <v>11</v>
      </c>
      <c r="K27" s="9">
        <f>March!K27+J27</f>
        <v>13</v>
      </c>
      <c r="L27" s="19"/>
      <c r="M27" s="9">
        <f>March!M27+L27</f>
        <v>0</v>
      </c>
      <c r="N27" s="19"/>
      <c r="O27" s="9">
        <f>March!O27+N27</f>
        <v>0</v>
      </c>
      <c r="P27" s="20" t="s">
        <v>80</v>
      </c>
    </row>
    <row r="28" spans="1:16" ht="18" customHeight="1">
      <c r="A28" s="9" t="s">
        <v>32</v>
      </c>
      <c r="B28" s="14"/>
      <c r="C28" s="9">
        <f>March!C28+B28</f>
        <v>0</v>
      </c>
      <c r="D28" s="15">
        <f>1</f>
        <v>1</v>
      </c>
      <c r="E28" s="9">
        <f>March!E28+D28</f>
        <v>3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>
        <f>6</f>
        <v>6</v>
      </c>
      <c r="C29" s="9">
        <f>March!C29+B29</f>
        <v>10</v>
      </c>
      <c r="D29" s="15">
        <f>2+1+12+1+6+3+4+14+1+14+6+11+4+4+2+8</f>
        <v>93</v>
      </c>
      <c r="E29" s="9">
        <f>March!E29+D29</f>
        <v>120</v>
      </c>
      <c r="F29" s="16">
        <f>12+22+1</f>
        <v>35</v>
      </c>
      <c r="G29" s="9">
        <f>March!G29+F29</f>
        <v>35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19">
        <f>6+1</f>
        <v>7</v>
      </c>
      <c r="O29" s="9">
        <f>March!O29+N29</f>
        <v>7</v>
      </c>
      <c r="P29" s="20" t="s">
        <v>80</v>
      </c>
    </row>
    <row r="30" spans="1:16" ht="18" customHeight="1">
      <c r="A30" s="9" t="s">
        <v>34</v>
      </c>
      <c r="B30" s="14"/>
      <c r="C30" s="9">
        <f>March!C30+B30</f>
        <v>0</v>
      </c>
      <c r="D30" s="15">
        <f>2+1+1</f>
        <v>4</v>
      </c>
      <c r="E30" s="9">
        <f>March!E30+D30</f>
        <v>15</v>
      </c>
      <c r="F30" s="16">
        <f>490</f>
        <v>490</v>
      </c>
      <c r="G30" s="9">
        <f>March!G30+F30</f>
        <v>953</v>
      </c>
      <c r="H30" s="17"/>
      <c r="I30" s="9">
        <f>March!I30+H30</f>
        <v>0</v>
      </c>
      <c r="J30" s="18"/>
      <c r="K30" s="9">
        <f>March!K30+J30</f>
        <v>118</v>
      </c>
      <c r="L30" s="19"/>
      <c r="M30" s="9">
        <f>March!M30+L30</f>
        <v>0</v>
      </c>
      <c r="N30" s="19"/>
      <c r="O30" s="9">
        <f>March!O30+N30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March!C31+B31</f>
        <v>0</v>
      </c>
      <c r="D31" s="15">
        <f>2+1+2+2+4+1+3+3+1+6+11+12+19+51</f>
        <v>118</v>
      </c>
      <c r="E31" s="9">
        <f>March!E31+D31</f>
        <v>140</v>
      </c>
      <c r="F31" s="16">
        <f>7+2+5+1+4+5+2+2+8+2</f>
        <v>38</v>
      </c>
      <c r="G31" s="9">
        <f>March!G31+F31</f>
        <v>45</v>
      </c>
      <c r="H31" s="17"/>
      <c r="I31" s="9">
        <f>March!I31+H31</f>
        <v>89</v>
      </c>
      <c r="J31" s="18">
        <f>1+1+33</f>
        <v>35</v>
      </c>
      <c r="K31" s="9">
        <f>March!K31+J31</f>
        <v>59</v>
      </c>
      <c r="L31" s="19"/>
      <c r="M31" s="9">
        <f>March!M31+L31</f>
        <v>19</v>
      </c>
      <c r="N31" s="19"/>
      <c r="O31" s="9">
        <f>March!O31+N31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1</v>
      </c>
      <c r="F33" s="16"/>
      <c r="G33" s="9">
        <f>March!G33+F33</f>
        <v>0</v>
      </c>
      <c r="H33" s="17"/>
      <c r="I33" s="9">
        <f>March!I33+H33</f>
        <v>0</v>
      </c>
      <c r="J33" s="18">
        <f>1</f>
        <v>1</v>
      </c>
      <c r="K33" s="9">
        <f>March!K33+J33</f>
        <v>1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>
        <v>1</v>
      </c>
      <c r="E36" s="9">
        <f>March!E36+D36</f>
        <v>3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12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>
        <f>3</f>
        <v>3</v>
      </c>
      <c r="E38" s="9">
        <f>March!E38+D38</f>
        <v>6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620</v>
      </c>
      <c r="L38" s="19"/>
      <c r="M38" s="9">
        <f>March!M38+L38</f>
        <v>0</v>
      </c>
      <c r="N38" s="19">
        <f>1</f>
        <v>1</v>
      </c>
      <c r="O38" s="9">
        <f>March!O38+N38</f>
        <v>1</v>
      </c>
      <c r="P38" s="20"/>
    </row>
    <row r="39" spans="1:16" ht="18" customHeight="1">
      <c r="A39" s="9" t="s">
        <v>43</v>
      </c>
      <c r="B39" s="14">
        <f>1</f>
        <v>1</v>
      </c>
      <c r="C39" s="9">
        <f>March!C39+B39</f>
        <v>10</v>
      </c>
      <c r="D39" s="15">
        <f>1+2+2</f>
        <v>5</v>
      </c>
      <c r="E39" s="9">
        <f>March!E39+D39</f>
        <v>7</v>
      </c>
      <c r="F39" s="16">
        <f>4+2</f>
        <v>6</v>
      </c>
      <c r="G39" s="9">
        <f>March!G39+F39</f>
        <v>6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1</v>
      </c>
      <c r="D40" s="15">
        <f>19+22+7+14+13+8+1</f>
        <v>84</v>
      </c>
      <c r="E40" s="9">
        <f>March!E40+D40</f>
        <v>129</v>
      </c>
      <c r="F40" s="16">
        <f>15</f>
        <v>15</v>
      </c>
      <c r="G40" s="9">
        <f>March!G40+F40</f>
        <v>15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2</v>
      </c>
      <c r="D41" s="15">
        <f>4</f>
        <v>4</v>
      </c>
      <c r="E41" s="9">
        <f>March!E41+D41</f>
        <v>4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March!C42+B42</f>
        <v>11</v>
      </c>
      <c r="D42" s="15"/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>
        <f>1</f>
        <v>1</v>
      </c>
      <c r="O42" s="9">
        <f>March!O42+N42</f>
        <v>1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2+6</f>
        <v>8</v>
      </c>
      <c r="E44" s="9">
        <f>March!E44+D44</f>
        <v>8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2+1+1+1+2+2+1</f>
        <v>10</v>
      </c>
      <c r="E45" s="9">
        <f>March!E45+D45</f>
        <v>142</v>
      </c>
      <c r="F45" s="16">
        <f>27+155+35+78+6+9+2+7+118+64+47+71+55+55+206+3</f>
        <v>938</v>
      </c>
      <c r="G45" s="9">
        <v>0</v>
      </c>
      <c r="H45" s="17">
        <f>253</f>
        <v>253</v>
      </c>
      <c r="I45" s="9">
        <f>March!I45+H45</f>
        <v>1073</v>
      </c>
      <c r="J45" s="18">
        <f>6+3+1+14+11+27+5</f>
        <v>67</v>
      </c>
      <c r="K45" s="9">
        <f>March!K45+J45</f>
        <v>702</v>
      </c>
      <c r="L45" s="19">
        <f>19</f>
        <v>19</v>
      </c>
      <c r="M45" s="9">
        <f>March!M45+L45</f>
        <v>211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1+3</f>
        <v>4</v>
      </c>
      <c r="E46" s="9">
        <f>March!E46+D46</f>
        <v>4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2+2</f>
        <v>4</v>
      </c>
      <c r="E47" s="9">
        <f>March!E47+D47</f>
        <v>25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>
        <f>1</f>
        <v>1</v>
      </c>
      <c r="O47" s="9">
        <f>March!O47+N47</f>
        <v>1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5+1</f>
        <v>6</v>
      </c>
      <c r="E48" s="9">
        <f>March!E48+D48</f>
        <v>10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2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>
        <v>1</v>
      </c>
      <c r="E50" s="9">
        <f>March!E50+D50</f>
        <v>6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2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>
        <f>2</f>
        <v>2</v>
      </c>
      <c r="E51" s="9">
        <f>March!E51+D51</f>
        <v>7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>
        <f>1</f>
        <v>1</v>
      </c>
      <c r="O51" s="9">
        <f>March!O51+N51</f>
        <v>1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March!C53+B53</f>
        <v>13</v>
      </c>
      <c r="D53" s="15">
        <f>26+18+23+11+10+10+1+13+1+52</f>
        <v>165</v>
      </c>
      <c r="E53" s="9">
        <f>March!E53+D53</f>
        <v>235</v>
      </c>
      <c r="F53" s="16">
        <f>1</f>
        <v>1</v>
      </c>
      <c r="G53" s="9">
        <f>March!G53+F53</f>
        <v>32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3+5+5+7+3</f>
        <v>23</v>
      </c>
      <c r="O53" s="9">
        <f>March!O53+N53</f>
        <v>23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3+1</f>
        <v>4</v>
      </c>
      <c r="E54" s="9">
        <f>March!E54+D54</f>
        <v>5</v>
      </c>
      <c r="F54" s="16"/>
      <c r="G54" s="9">
        <f>March!G54+F54</f>
        <v>0</v>
      </c>
      <c r="H54" s="17"/>
      <c r="I54" s="9">
        <f>March!I54+H54</f>
        <v>300</v>
      </c>
      <c r="J54" s="18"/>
      <c r="K54" s="9">
        <f>March!K54+J54</f>
        <v>0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11</v>
      </c>
      <c r="C55" s="11"/>
      <c r="D55" s="11">
        <f>SUM(D5:D54)</f>
        <v>739</v>
      </c>
      <c r="E55" s="11"/>
      <c r="F55" s="11">
        <f>SUM(F5:F54)</f>
        <v>1660</v>
      </c>
      <c r="G55" s="11"/>
      <c r="H55" s="11">
        <f>SUM(H5:H54)</f>
        <v>253</v>
      </c>
      <c r="I55" s="11"/>
      <c r="J55" s="11">
        <f>SUM(J5:J54)</f>
        <v>153</v>
      </c>
      <c r="K55" s="11"/>
      <c r="L55" s="11">
        <f>SUM(L5:L54)</f>
        <v>19</v>
      </c>
      <c r="M55" s="11"/>
      <c r="N55" s="11">
        <f>SUM(N5:N54)</f>
        <v>35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77</v>
      </c>
      <c r="D57" s="11"/>
      <c r="E57" s="11">
        <f>March!E57+D55</f>
        <v>1325</v>
      </c>
      <c r="F57" s="11"/>
      <c r="G57" s="11">
        <f>March!G57+F55</f>
        <v>6057</v>
      </c>
      <c r="H57" s="11"/>
      <c r="I57" s="11">
        <f>March!I57+H55</f>
        <v>1462</v>
      </c>
      <c r="J57" s="11"/>
      <c r="K57" s="11">
        <f>March!K57+J55</f>
        <v>1579</v>
      </c>
      <c r="L57" s="11"/>
      <c r="M57" s="11">
        <f>March!M57+L55</f>
        <v>230</v>
      </c>
      <c r="N57" s="11"/>
      <c r="O57" s="11">
        <f>March!O57+N55</f>
        <v>102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>
        <f>1</f>
        <v>1</v>
      </c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3+3+1</f>
        <v>7</v>
      </c>
      <c r="E7" s="9">
        <f>April!E7+D7</f>
        <v>60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5</f>
        <v>5</v>
      </c>
      <c r="E8" s="9">
        <f>April!E8+D8</f>
        <v>13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>
        <f>4</f>
        <v>4</v>
      </c>
      <c r="E9" s="9">
        <f>April!E9+D9</f>
        <v>8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>
        <v>8</v>
      </c>
      <c r="E10" s="9">
        <f>April!E10+D10</f>
        <v>57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1+1+1+3</f>
        <v>6</v>
      </c>
      <c r="E11" s="9">
        <f>April!E11+D11</f>
        <v>36</v>
      </c>
      <c r="F11" s="16"/>
      <c r="G11" s="9">
        <f>April!G11+F11</f>
        <v>25</v>
      </c>
      <c r="H11" s="17"/>
      <c r="I11" s="9">
        <f>April!I11+H11</f>
        <v>0</v>
      </c>
      <c r="J11" s="18"/>
      <c r="K11" s="9">
        <f>April!K11+J11</f>
        <v>18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6+5+2+1</f>
        <v>14</v>
      </c>
      <c r="E14" s="9">
        <f>April!E14+D14</f>
        <v>35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79</v>
      </c>
    </row>
    <row r="15" spans="1:16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5</f>
        <v>5</v>
      </c>
      <c r="E17" s="9">
        <f>April!E17+D17</f>
        <v>6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66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>
        <f>9+11+18+25</f>
        <v>63</v>
      </c>
      <c r="E18" s="9">
        <f>April!E18+D18</f>
        <v>116</v>
      </c>
      <c r="F18" s="16">
        <f>8</f>
        <v>8</v>
      </c>
      <c r="G18" s="9">
        <f>April!G18+F18</f>
        <v>42</v>
      </c>
      <c r="H18" s="17"/>
      <c r="I18" s="9">
        <f>April!I18+H18</f>
        <v>0</v>
      </c>
      <c r="J18" s="18"/>
      <c r="K18" s="9">
        <f>April!K18+J18</f>
        <v>46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10</v>
      </c>
      <c r="D19" s="15">
        <f>2</f>
        <v>2</v>
      </c>
      <c r="E19" s="9">
        <f>April!E19+D19</f>
        <v>8</v>
      </c>
      <c r="F19" s="16">
        <f>6</f>
        <v>6</v>
      </c>
      <c r="G19" s="9">
        <f>April!G19+F19</f>
        <v>13</v>
      </c>
      <c r="H19" s="17"/>
      <c r="I19" s="9">
        <f>April!I19+H19</f>
        <v>0</v>
      </c>
      <c r="J19" s="18">
        <f>18+7</f>
        <v>25</v>
      </c>
      <c r="K19" s="9">
        <f>April!K19+J19</f>
        <v>25</v>
      </c>
      <c r="L19" s="19"/>
      <c r="M19" s="9">
        <f>April!M19+L19</f>
        <v>0</v>
      </c>
      <c r="N19" s="19"/>
      <c r="O19" s="9">
        <f>April!O19+N19</f>
        <v>0</v>
      </c>
      <c r="P19" s="20" t="s">
        <v>79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5+1+2+3+2+1+1+10+2</f>
        <v>27</v>
      </c>
      <c r="E20" s="9">
        <f>April!E20+D20</f>
        <v>42</v>
      </c>
      <c r="F20" s="16">
        <f>1+1</f>
        <v>2</v>
      </c>
      <c r="G20" s="9">
        <f>April!G20+F20</f>
        <v>48</v>
      </c>
      <c r="H20" s="17"/>
      <c r="I20" s="9">
        <f>April!I20+H20</f>
        <v>0</v>
      </c>
      <c r="J20" s="18">
        <f>24</f>
        <v>24</v>
      </c>
      <c r="K20" s="9">
        <f>April!K20+J20</f>
        <v>24</v>
      </c>
      <c r="L20" s="19"/>
      <c r="M20" s="9">
        <f>April!M20+L20</f>
        <v>0</v>
      </c>
      <c r="N20" s="19">
        <f>4</f>
        <v>4</v>
      </c>
      <c r="O20" s="9">
        <f>April!O20+N20</f>
        <v>5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6+6+3+2+3+7</f>
        <v>27</v>
      </c>
      <c r="E21" s="9">
        <f>April!E21+D21</f>
        <v>59</v>
      </c>
      <c r="F21" s="16"/>
      <c r="G21" s="9">
        <f>April!G21+F21</f>
        <v>0</v>
      </c>
      <c r="H21" s="17"/>
      <c r="I21" s="9">
        <f>April!I21+H21</f>
        <v>0</v>
      </c>
      <c r="J21" s="18">
        <f>8</f>
        <v>8</v>
      </c>
      <c r="K21" s="9">
        <f>April!K21+J21</f>
        <v>8</v>
      </c>
      <c r="L21" s="19"/>
      <c r="M21" s="9">
        <f>April!M21+L21</f>
        <v>0</v>
      </c>
      <c r="N21" s="19"/>
      <c r="O21" s="9">
        <f>April!O21+N21</f>
        <v>1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1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5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1</v>
      </c>
      <c r="D26" s="15">
        <v>14</v>
      </c>
      <c r="E26" s="9">
        <f>April!E26+D26</f>
        <v>21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19</v>
      </c>
      <c r="D27" s="15">
        <f>26+7+15+8+1+4+1+2+3+4+31+21+5+23</f>
        <v>151</v>
      </c>
      <c r="E27" s="9">
        <f>April!E27+D27</f>
        <v>300</v>
      </c>
      <c r="F27" s="16">
        <f>13+9+19+20+10</f>
        <v>71</v>
      </c>
      <c r="G27" s="9">
        <f>April!G27+F27</f>
        <v>771</v>
      </c>
      <c r="H27" s="17"/>
      <c r="I27" s="9">
        <f>April!I27+H27</f>
        <v>0</v>
      </c>
      <c r="J27" s="18">
        <f>11</f>
        <v>11</v>
      </c>
      <c r="K27" s="9">
        <f>April!K27+J27</f>
        <v>24</v>
      </c>
      <c r="L27" s="19"/>
      <c r="M27" s="9">
        <f>April!M27+L27</f>
        <v>0</v>
      </c>
      <c r="N27" s="19">
        <f>12</f>
        <v>12</v>
      </c>
      <c r="O27" s="9">
        <f>April!O27+N27</f>
        <v>12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3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10</v>
      </c>
      <c r="D29" s="15">
        <f>1+1+4+2+4+5+3+1+1+6+8+6+7+21+11</f>
        <v>81</v>
      </c>
      <c r="E29" s="9">
        <f>April!E29+D29</f>
        <v>201</v>
      </c>
      <c r="F29" s="16">
        <f>2</f>
        <v>2</v>
      </c>
      <c r="G29" s="9">
        <f>April!G29+F29</f>
        <v>37</v>
      </c>
      <c r="H29" s="17"/>
      <c r="I29" s="9">
        <f>April!I29+H29</f>
        <v>0</v>
      </c>
      <c r="J29" s="18">
        <f>2+1</f>
        <v>3</v>
      </c>
      <c r="K29" s="9">
        <f>April!K29+J29</f>
        <v>3</v>
      </c>
      <c r="L29" s="19"/>
      <c r="M29" s="9">
        <f>April!M29+L29</f>
        <v>0</v>
      </c>
      <c r="N29" s="19">
        <f>7+1</f>
        <v>8</v>
      </c>
      <c r="O29" s="9">
        <f>April!O29+N29</f>
        <v>15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11+7</f>
        <v>18</v>
      </c>
      <c r="E30" s="9">
        <f>April!E30+D30</f>
        <v>33</v>
      </c>
      <c r="F30" s="16">
        <f>272</f>
        <v>272</v>
      </c>
      <c r="G30" s="9">
        <f>April!G30+F30</f>
        <v>1225</v>
      </c>
      <c r="H30" s="17"/>
      <c r="I30" s="9">
        <f>April!I30+H30</f>
        <v>0</v>
      </c>
      <c r="J30" s="18">
        <f>17</f>
        <v>17</v>
      </c>
      <c r="K30" s="9">
        <f>April!K30+J30</f>
        <v>135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4+1+1+7+1+12+6+3+1+1+1+4+42</f>
        <v>84</v>
      </c>
      <c r="E31" s="9">
        <f>April!E31+D31</f>
        <v>224</v>
      </c>
      <c r="F31" s="16">
        <f>78+2+11+4+10+8+10+1</f>
        <v>124</v>
      </c>
      <c r="G31" s="9">
        <f>April!G31+F31</f>
        <v>169</v>
      </c>
      <c r="H31" s="17"/>
      <c r="I31" s="9">
        <f>April!I31+H31</f>
        <v>89</v>
      </c>
      <c r="J31" s="18">
        <f>2+33+5+4</f>
        <v>44</v>
      </c>
      <c r="K31" s="9">
        <f>April!K31+J31</f>
        <v>103</v>
      </c>
      <c r="L31" s="19">
        <f>30</f>
        <v>30</v>
      </c>
      <c r="M31" s="9">
        <f>April!M31+L31</f>
        <v>49</v>
      </c>
      <c r="N31" s="19">
        <f>6</f>
        <v>6</v>
      </c>
      <c r="O31" s="9">
        <f>April!O31+N31</f>
        <v>6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>
        <f>1</f>
        <v>1</v>
      </c>
      <c r="E32" s="9">
        <f>April!E32+D32</f>
        <v>1</v>
      </c>
      <c r="F32" s="16">
        <f>1</f>
        <v>1</v>
      </c>
      <c r="G32" s="9">
        <f>April!G32+F32</f>
        <v>1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1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1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>
        <f>1</f>
        <v>1</v>
      </c>
      <c r="E34" s="9">
        <f>April!E34+D34</f>
        <v>2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20+21+3</f>
        <v>44</v>
      </c>
      <c r="E35" s="9">
        <f>April!E35+D35</f>
        <v>44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1</f>
        <v>1</v>
      </c>
      <c r="E37" s="9">
        <f>April!E37+D37</f>
        <v>13</v>
      </c>
      <c r="F37" s="16"/>
      <c r="G37" s="9">
        <f>April!G37+F37</f>
        <v>0</v>
      </c>
      <c r="H37" s="17"/>
      <c r="I37" s="9">
        <f>April!I37+H37</f>
        <v>0</v>
      </c>
      <c r="J37" s="18">
        <f>7</f>
        <v>7</v>
      </c>
      <c r="K37" s="9">
        <f>April!K37+J37</f>
        <v>7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6</v>
      </c>
      <c r="F38" s="16">
        <f>23</f>
        <v>23</v>
      </c>
      <c r="G38" s="9">
        <f>April!G38+F38</f>
        <v>23</v>
      </c>
      <c r="H38" s="17"/>
      <c r="I38" s="9">
        <f>April!I38+H38</f>
        <v>0</v>
      </c>
      <c r="J38" s="18"/>
      <c r="K38" s="9">
        <f>April!K38+J38</f>
        <v>620</v>
      </c>
      <c r="L38" s="19"/>
      <c r="M38" s="9">
        <f>April!M38+L38</f>
        <v>0</v>
      </c>
      <c r="N38" s="19"/>
      <c r="O38" s="9">
        <f>April!O38+N38</f>
        <v>1</v>
      </c>
      <c r="P38" s="20"/>
    </row>
    <row r="39" spans="1:16" ht="18" customHeight="1">
      <c r="A39" s="9" t="s">
        <v>43</v>
      </c>
      <c r="B39" s="14"/>
      <c r="C39" s="9">
        <f>April!C39+B39</f>
        <v>10</v>
      </c>
      <c r="D39" s="15"/>
      <c r="E39" s="9">
        <f>April!E39+D39</f>
        <v>7</v>
      </c>
      <c r="F39" s="16">
        <f>2+7</f>
        <v>9</v>
      </c>
      <c r="G39" s="9">
        <f>April!G39+F39</f>
        <v>15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1</v>
      </c>
      <c r="D40" s="15">
        <f>6+6+11+13+14+14+1</f>
        <v>65</v>
      </c>
      <c r="E40" s="9">
        <f>April!E40+D40</f>
        <v>194</v>
      </c>
      <c r="F40" s="16">
        <f>8+3</f>
        <v>11</v>
      </c>
      <c r="G40" s="9">
        <f>April!G40+F40</f>
        <v>26</v>
      </c>
      <c r="H40" s="17"/>
      <c r="I40" s="9">
        <f>April!I40+H40</f>
        <v>0</v>
      </c>
      <c r="J40" s="18">
        <f>3</f>
        <v>3</v>
      </c>
      <c r="K40" s="9">
        <f>April!K40+J40</f>
        <v>3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2</v>
      </c>
      <c r="D41" s="15"/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>
        <f>1</f>
        <v>1</v>
      </c>
      <c r="K41" s="9">
        <f>April!K41+J41</f>
        <v>1</v>
      </c>
      <c r="L41" s="19"/>
      <c r="M41" s="9">
        <f>April!M41+L41</f>
        <v>0</v>
      </c>
      <c r="N41" s="19"/>
      <c r="O41" s="9">
        <f>April!O41+N41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April!C42+B42</f>
        <v>11</v>
      </c>
      <c r="D42" s="15"/>
      <c r="E42" s="9">
        <f>April!E42+D42</f>
        <v>2</v>
      </c>
      <c r="F42" s="16">
        <f>9</f>
        <v>9</v>
      </c>
      <c r="G42" s="9">
        <f>April!G42+F42</f>
        <v>9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1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8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1+1+40+23+1+1+9+5+2</f>
        <v>83</v>
      </c>
      <c r="E45" s="9">
        <f>April!E45+D45</f>
        <v>225</v>
      </c>
      <c r="F45" s="16">
        <f>5+41+41+9+9+3+62+66+5+1+32+97+78+3+110+85+104+4+67+70+133+36+85+57+47+44</f>
        <v>1294</v>
      </c>
      <c r="G45" s="9">
        <f>April!G45+F45</f>
        <v>1294</v>
      </c>
      <c r="H45" s="17">
        <f>87+179+239</f>
        <v>505</v>
      </c>
      <c r="I45" s="9">
        <f>April!I45+H45</f>
        <v>1578</v>
      </c>
      <c r="J45" s="18">
        <f>1+3+5+28+1+10+64+35+25+16+16+8</f>
        <v>212</v>
      </c>
      <c r="K45" s="9">
        <f>April!K45+J45</f>
        <v>914</v>
      </c>
      <c r="L45" s="19">
        <f>7+47+13</f>
        <v>67</v>
      </c>
      <c r="M45" s="9">
        <f>April!M45+L45</f>
        <v>278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6+2</f>
        <v>8</v>
      </c>
      <c r="E46" s="9">
        <f>April!E46+D46</f>
        <v>12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0" t="s">
        <v>79</v>
      </c>
    </row>
    <row r="47" spans="1:16" ht="18" customHeight="1">
      <c r="A47" s="9" t="s">
        <v>51</v>
      </c>
      <c r="B47" s="14"/>
      <c r="C47" s="9">
        <f>April!C47+B47</f>
        <v>0</v>
      </c>
      <c r="D47" s="15">
        <f>1+14+12+9+3</f>
        <v>39</v>
      </c>
      <c r="E47" s="9">
        <f>April!E47+D47</f>
        <v>64</v>
      </c>
      <c r="F47" s="16">
        <f>1</f>
        <v>1</v>
      </c>
      <c r="G47" s="9">
        <f>April!G47+F47</f>
        <v>1</v>
      </c>
      <c r="H47" s="17"/>
      <c r="I47" s="9">
        <f>April!I47+H47</f>
        <v>0</v>
      </c>
      <c r="J47" s="18">
        <f>3</f>
        <v>3</v>
      </c>
      <c r="K47" s="9">
        <f>April!K47+J47</f>
        <v>3</v>
      </c>
      <c r="L47" s="19"/>
      <c r="M47" s="9">
        <f>April!M47+L47</f>
        <v>0</v>
      </c>
      <c r="N47" s="19">
        <f>8</f>
        <v>8</v>
      </c>
      <c r="O47" s="9">
        <f>April!O47+N47</f>
        <v>9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10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2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v>1</v>
      </c>
      <c r="E50" s="9">
        <f>April!E50+D50</f>
        <v>7</v>
      </c>
      <c r="F50" s="16">
        <f>1</f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2</v>
      </c>
      <c r="L50" s="19"/>
      <c r="M50" s="9">
        <f>April!M50+L50</f>
        <v>0</v>
      </c>
      <c r="N50" s="19">
        <f>4+1</f>
        <v>5</v>
      </c>
      <c r="O50" s="9">
        <f>April!O50+N50</f>
        <v>5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1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13</v>
      </c>
      <c r="D53" s="15">
        <f>2+14+19+14+19+17+5+5+27+2+2+109</f>
        <v>235</v>
      </c>
      <c r="E53" s="9">
        <f>April!E53+D53</f>
        <v>470</v>
      </c>
      <c r="F53" s="16">
        <f>8+3</f>
        <v>11</v>
      </c>
      <c r="G53" s="9">
        <f>April!G53+F53</f>
        <v>43</v>
      </c>
      <c r="H53" s="17"/>
      <c r="I53" s="9">
        <f>April!I53+H53</f>
        <v>0</v>
      </c>
      <c r="J53" s="18">
        <f>7</f>
        <v>7</v>
      </c>
      <c r="K53" s="9">
        <f>April!K53+J53</f>
        <v>7</v>
      </c>
      <c r="L53" s="19"/>
      <c r="M53" s="9">
        <f>April!M53+L53</f>
        <v>0</v>
      </c>
      <c r="N53" s="19">
        <f>4+5</f>
        <v>9</v>
      </c>
      <c r="O53" s="9">
        <f>April!O53+N53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7</f>
        <v>7</v>
      </c>
      <c r="E54" s="9">
        <f>April!E54+D54</f>
        <v>12</v>
      </c>
      <c r="F54" s="16"/>
      <c r="G54" s="9">
        <f>April!G54+F54</f>
        <v>0</v>
      </c>
      <c r="H54" s="17"/>
      <c r="I54" s="9">
        <f>April!I54+H54</f>
        <v>300</v>
      </c>
      <c r="J54" s="18"/>
      <c r="K54" s="9">
        <f>April!K54+J54</f>
        <v>0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1003</v>
      </c>
      <c r="E55" s="11"/>
      <c r="F55" s="11">
        <f>SUM(F5:F54)</f>
        <v>1845</v>
      </c>
      <c r="G55" s="11"/>
      <c r="H55" s="11">
        <f>SUM(H5:H54)</f>
        <v>505</v>
      </c>
      <c r="I55" s="11"/>
      <c r="J55" s="11">
        <f>SUM(J5:J54)</f>
        <v>365</v>
      </c>
      <c r="K55" s="11"/>
      <c r="L55" s="11">
        <f>SUM(L5:L54)</f>
        <v>97</v>
      </c>
      <c r="M55" s="11"/>
      <c r="N55" s="11">
        <f>SUM(N5:N54)</f>
        <v>52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77</v>
      </c>
      <c r="D57" s="11"/>
      <c r="E57" s="11">
        <f>April!E57+D55</f>
        <v>2328</v>
      </c>
      <c r="F57" s="11"/>
      <c r="G57" s="11">
        <f>April!G57+F55</f>
        <v>7902</v>
      </c>
      <c r="H57" s="11"/>
      <c r="I57" s="11">
        <f>April!I57+H55</f>
        <v>1967</v>
      </c>
      <c r="J57" s="11"/>
      <c r="K57" s="11">
        <f>April!K57+J55</f>
        <v>1944</v>
      </c>
      <c r="L57" s="11"/>
      <c r="M57" s="11">
        <f>April!M57+L55</f>
        <v>327</v>
      </c>
      <c r="N57" s="11"/>
      <c r="O57" s="11">
        <f>April!O57+N55</f>
        <v>154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/>
      <c r="E7" s="9">
        <f>May!E7+D7</f>
        <v>60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/>
      <c r="E8" s="9">
        <f>May!E8+D8</f>
        <v>13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/>
      <c r="E9" s="9">
        <f>May!E9+D9</f>
        <v>8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/>
      <c r="E10" s="9">
        <f>May!E10+D10</f>
        <v>57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19+1+7</f>
        <v>27</v>
      </c>
      <c r="E11" s="9">
        <f>May!E11+D11</f>
        <v>63</v>
      </c>
      <c r="F11" s="16"/>
      <c r="G11" s="9">
        <f>May!G11+F11</f>
        <v>25</v>
      </c>
      <c r="H11" s="17"/>
      <c r="I11" s="9">
        <f>May!I11+H11</f>
        <v>0</v>
      </c>
      <c r="J11" s="18"/>
      <c r="K11" s="9">
        <f>May!K11+J11</f>
        <v>18</v>
      </c>
      <c r="L11" s="19"/>
      <c r="M11" s="9">
        <f>May!M11+L11</f>
        <v>0</v>
      </c>
      <c r="N11" s="19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/>
      <c r="E14" s="9">
        <f>May!E14+D14</f>
        <v>35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/>
      <c r="E17" s="9">
        <f>May!E17+D17</f>
        <v>6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66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/>
      <c r="E18" s="9">
        <f>May!E18+D18</f>
        <v>116</v>
      </c>
      <c r="F18" s="16"/>
      <c r="G18" s="9">
        <f>May!G18+F18</f>
        <v>42</v>
      </c>
      <c r="H18" s="17"/>
      <c r="I18" s="9">
        <f>May!I18+H18</f>
        <v>0</v>
      </c>
      <c r="J18" s="18"/>
      <c r="K18" s="9">
        <f>May!K18+J18</f>
        <v>46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10</v>
      </c>
      <c r="D19" s="15"/>
      <c r="E19" s="9">
        <f>May!E19+D19</f>
        <v>8</v>
      </c>
      <c r="F19" s="16"/>
      <c r="G19" s="9">
        <f>May!G19+F19</f>
        <v>13</v>
      </c>
      <c r="H19" s="17"/>
      <c r="I19" s="9">
        <f>May!I19+H19</f>
        <v>0</v>
      </c>
      <c r="J19" s="18"/>
      <c r="K19" s="9">
        <f>May!K19+J19</f>
        <v>25</v>
      </c>
      <c r="L19" s="19"/>
      <c r="M19" s="9">
        <f>May!M19+L19</f>
        <v>0</v>
      </c>
      <c r="N19" s="19"/>
      <c r="O19" s="9">
        <f>May!O19+N19</f>
        <v>0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1+9+16+15</f>
        <v>41</v>
      </c>
      <c r="E20" s="9">
        <f>May!E20+D20</f>
        <v>83</v>
      </c>
      <c r="F20" s="16"/>
      <c r="G20" s="9">
        <f>May!G20+F20</f>
        <v>48</v>
      </c>
      <c r="H20" s="17"/>
      <c r="I20" s="9">
        <f>May!I20+H20</f>
        <v>0</v>
      </c>
      <c r="J20" s="18"/>
      <c r="K20" s="9">
        <f>May!K20+J20</f>
        <v>24</v>
      </c>
      <c r="L20" s="19"/>
      <c r="M20" s="9">
        <f>May!M20+L20</f>
        <v>0</v>
      </c>
      <c r="N20" s="19"/>
      <c r="O20" s="9">
        <f>May!O20+N20</f>
        <v>5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2</f>
        <v>2</v>
      </c>
      <c r="E21" s="9">
        <f>May!E21+D21</f>
        <v>61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8</v>
      </c>
      <c r="L21" s="19"/>
      <c r="M21" s="9">
        <f>May!M21+L21</f>
        <v>0</v>
      </c>
      <c r="N21" s="19"/>
      <c r="O21" s="9">
        <f>May!O21+N21</f>
        <v>1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1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5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1</v>
      </c>
      <c r="D26" s="15"/>
      <c r="E26" s="9">
        <f>May!E26+D26</f>
        <v>21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0"/>
    </row>
    <row r="27" spans="1:16" ht="18" customHeight="1">
      <c r="A27" s="9" t="s">
        <v>31</v>
      </c>
      <c r="B27" s="14"/>
      <c r="C27" s="9">
        <f>May!C27+B27</f>
        <v>19</v>
      </c>
      <c r="D27" s="15"/>
      <c r="E27" s="9">
        <f>May!E27+D27</f>
        <v>300</v>
      </c>
      <c r="F27" s="16"/>
      <c r="G27" s="9">
        <f>May!G27+F27</f>
        <v>771</v>
      </c>
      <c r="H27" s="17"/>
      <c r="I27" s="9">
        <f>May!I27+H27</f>
        <v>0</v>
      </c>
      <c r="J27" s="18"/>
      <c r="K27" s="9">
        <f>May!K27+J27</f>
        <v>24</v>
      </c>
      <c r="L27" s="19"/>
      <c r="M27" s="9">
        <f>May!M27+L27</f>
        <v>0</v>
      </c>
      <c r="N27" s="19"/>
      <c r="O27" s="9">
        <f>May!O27+N27</f>
        <v>12</v>
      </c>
      <c r="P27" s="20" t="s">
        <v>79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3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10</v>
      </c>
      <c r="D29" s="15">
        <f>2+1+2</f>
        <v>5</v>
      </c>
      <c r="E29" s="9">
        <f>May!E29+D29</f>
        <v>206</v>
      </c>
      <c r="F29" s="16"/>
      <c r="G29" s="9">
        <f>May!G29+F29</f>
        <v>37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0</v>
      </c>
      <c r="N29" s="19"/>
      <c r="O29" s="9">
        <f>May!O29+N29</f>
        <v>15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/>
      <c r="E30" s="9">
        <f>May!E30+D30</f>
        <v>33</v>
      </c>
      <c r="F30" s="16"/>
      <c r="G30" s="9">
        <f>May!G30+F30</f>
        <v>1225</v>
      </c>
      <c r="H30" s="17"/>
      <c r="I30" s="9">
        <f>May!I30+H30</f>
        <v>0</v>
      </c>
      <c r="J30" s="18"/>
      <c r="K30" s="9">
        <f>May!K30+J30</f>
        <v>135</v>
      </c>
      <c r="L30" s="19"/>
      <c r="M30" s="9">
        <f>May!M30+L30</f>
        <v>0</v>
      </c>
      <c r="N30" s="19"/>
      <c r="O30" s="9">
        <f>May!O30+N30</f>
        <v>0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10+1+2+5+2+3+4+9+1+12+3+2+2+1+1+5</f>
        <v>63</v>
      </c>
      <c r="E31" s="9">
        <f>May!E31+D31</f>
        <v>287</v>
      </c>
      <c r="F31" s="16">
        <f>13</f>
        <v>13</v>
      </c>
      <c r="G31" s="9">
        <f>May!G31+F31</f>
        <v>182</v>
      </c>
      <c r="H31" s="17"/>
      <c r="I31" s="9">
        <f>May!I31+H31</f>
        <v>89</v>
      </c>
      <c r="J31" s="18">
        <f>11+6</f>
        <v>17</v>
      </c>
      <c r="K31" s="9">
        <f>May!K31+J31</f>
        <v>120</v>
      </c>
      <c r="L31" s="19"/>
      <c r="M31" s="9">
        <f>May!M31+L31</f>
        <v>49</v>
      </c>
      <c r="N31" s="19"/>
      <c r="O31" s="9">
        <f>May!O31+N31</f>
        <v>6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v>0</v>
      </c>
      <c r="E32" s="9">
        <f>May!E32+D32</f>
        <v>1</v>
      </c>
      <c r="F32" s="16"/>
      <c r="G32" s="9">
        <f>May!G32+F32</f>
        <v>1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1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44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13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7</v>
      </c>
      <c r="L37" s="19"/>
      <c r="M37" s="9">
        <f>May!M37+L37</f>
        <v>0</v>
      </c>
      <c r="N37" s="19">
        <f>4</f>
        <v>4</v>
      </c>
      <c r="O37" s="9">
        <f>May!O37+N37</f>
        <v>4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/>
      <c r="E38" s="9">
        <f>May!E38+D38</f>
        <v>6</v>
      </c>
      <c r="F38" s="16"/>
      <c r="G38" s="9">
        <f>May!G38+F38</f>
        <v>23</v>
      </c>
      <c r="H38" s="17"/>
      <c r="I38" s="9">
        <f>May!I38+H38</f>
        <v>0</v>
      </c>
      <c r="J38" s="18"/>
      <c r="K38" s="9">
        <f>May!K38+J38</f>
        <v>620</v>
      </c>
      <c r="L38" s="19"/>
      <c r="M38" s="9">
        <f>May!M38+L38</f>
        <v>0</v>
      </c>
      <c r="N38" s="19"/>
      <c r="O38" s="9">
        <f>May!O38+N38</f>
        <v>1</v>
      </c>
      <c r="P38" s="20"/>
    </row>
    <row r="39" spans="1:16" ht="18" customHeight="1">
      <c r="A39" s="9" t="s">
        <v>43</v>
      </c>
      <c r="B39" s="14"/>
      <c r="C39" s="9">
        <f>May!C39+B39</f>
        <v>10</v>
      </c>
      <c r="D39" s="15">
        <f>2</f>
        <v>2</v>
      </c>
      <c r="E39" s="9">
        <f>May!E39+D39</f>
        <v>9</v>
      </c>
      <c r="F39" s="16"/>
      <c r="G39" s="9">
        <f>May!G39+F39</f>
        <v>15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4+7</f>
        <v>11</v>
      </c>
      <c r="O39" s="9">
        <f>May!O39+N39</f>
        <v>11</v>
      </c>
      <c r="P39" s="20"/>
    </row>
    <row r="40" spans="1:16" ht="18" customHeight="1">
      <c r="A40" s="9" t="s">
        <v>44</v>
      </c>
      <c r="B40" s="14"/>
      <c r="C40" s="9">
        <f>May!C40+B40</f>
        <v>1</v>
      </c>
      <c r="D40" s="15">
        <f>8</f>
        <v>8</v>
      </c>
      <c r="E40" s="9">
        <f>May!E40+D40</f>
        <v>202</v>
      </c>
      <c r="F40" s="16"/>
      <c r="G40" s="9">
        <f>May!G40+F40</f>
        <v>26</v>
      </c>
      <c r="H40" s="17"/>
      <c r="I40" s="9">
        <f>May!I40+H40</f>
        <v>0</v>
      </c>
      <c r="J40" s="18"/>
      <c r="K40" s="9">
        <f>May!K40+J40</f>
        <v>3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2</v>
      </c>
      <c r="D41" s="15"/>
      <c r="E41" s="9">
        <f>May!E41+D41</f>
        <v>4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1</v>
      </c>
      <c r="L41" s="19"/>
      <c r="M41" s="9">
        <f>May!M41+L41</f>
        <v>0</v>
      </c>
      <c r="N41" s="19"/>
      <c r="O41" s="9">
        <f>May!O41+N41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May!C42+B42</f>
        <v>11</v>
      </c>
      <c r="D42" s="15"/>
      <c r="E42" s="9">
        <f>May!E42+D42</f>
        <v>2</v>
      </c>
      <c r="F42" s="16"/>
      <c r="G42" s="9">
        <f>May!G42+F42</f>
        <v>9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1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8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4+1+4</f>
        <v>9</v>
      </c>
      <c r="E45" s="9">
        <f>May!E45+D45</f>
        <v>234</v>
      </c>
      <c r="F45" s="16"/>
      <c r="G45" s="9">
        <f>May!G45+F45</f>
        <v>1294</v>
      </c>
      <c r="H45" s="17"/>
      <c r="I45" s="9">
        <f>May!I45+H45</f>
        <v>1578</v>
      </c>
      <c r="J45" s="18"/>
      <c r="K45" s="9">
        <f>May!K45+J45</f>
        <v>914</v>
      </c>
      <c r="L45" s="19"/>
      <c r="M45" s="9">
        <f>May!M45+L45</f>
        <v>278</v>
      </c>
      <c r="N45" s="19"/>
      <c r="O45" s="9">
        <f>May!O45+N45</f>
        <v>0</v>
      </c>
      <c r="P45" s="20" t="s">
        <v>79</v>
      </c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12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/>
      <c r="E47" s="9">
        <f>May!E47+D47</f>
        <v>64</v>
      </c>
      <c r="F47" s="16"/>
      <c r="G47" s="9">
        <f>May!G47+F47</f>
        <v>1</v>
      </c>
      <c r="H47" s="17"/>
      <c r="I47" s="9">
        <f>May!I47+H47</f>
        <v>0</v>
      </c>
      <c r="J47" s="18">
        <f>24</f>
        <v>24</v>
      </c>
      <c r="K47" s="9">
        <f>May!K47+J47</f>
        <v>27</v>
      </c>
      <c r="L47" s="19"/>
      <c r="M47" s="9">
        <f>May!M47+L47</f>
        <v>0</v>
      </c>
      <c r="N47" s="19"/>
      <c r="O47" s="9">
        <f>May!O47+N47</f>
        <v>9</v>
      </c>
      <c r="P47" s="20" t="s">
        <v>79</v>
      </c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10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2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7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2</v>
      </c>
      <c r="L50" s="19"/>
      <c r="M50" s="9">
        <f>May!M50+L50</f>
        <v>0</v>
      </c>
      <c r="N50" s="19"/>
      <c r="O50" s="9">
        <f>May!O50+N50</f>
        <v>5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7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1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13</v>
      </c>
      <c r="D53" s="15"/>
      <c r="E53" s="9">
        <f>May!E53+D53</f>
        <v>470</v>
      </c>
      <c r="F53" s="16"/>
      <c r="G53" s="9">
        <f>May!G53+F53</f>
        <v>43</v>
      </c>
      <c r="H53" s="17"/>
      <c r="I53" s="9">
        <f>May!I53+H53</f>
        <v>0</v>
      </c>
      <c r="J53" s="18"/>
      <c r="K53" s="9">
        <f>May!K53+J53</f>
        <v>7</v>
      </c>
      <c r="L53" s="19"/>
      <c r="M53" s="9">
        <f>May!M53+L53</f>
        <v>0</v>
      </c>
      <c r="N53" s="19"/>
      <c r="O53" s="9">
        <f>May!O53+N53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/>
      <c r="E54" s="9">
        <f>May!E54+D54</f>
        <v>12</v>
      </c>
      <c r="F54" s="16"/>
      <c r="G54" s="9">
        <f>May!G54+F54</f>
        <v>0</v>
      </c>
      <c r="H54" s="17"/>
      <c r="I54" s="9">
        <f>May!I54+H54</f>
        <v>300</v>
      </c>
      <c r="J54" s="18"/>
      <c r="K54" s="9">
        <f>May!K54+J54</f>
        <v>0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157</v>
      </c>
      <c r="E55" s="11"/>
      <c r="F55" s="11">
        <f>SUM(F5:F54)</f>
        <v>13</v>
      </c>
      <c r="G55" s="11"/>
      <c r="H55" s="11">
        <f>SUM(H5:H54)</f>
        <v>0</v>
      </c>
      <c r="I55" s="11"/>
      <c r="J55" s="11">
        <f>SUM(J5:J54)</f>
        <v>41</v>
      </c>
      <c r="K55" s="11"/>
      <c r="L55" s="11">
        <f>SUM(L5:L54)</f>
        <v>0</v>
      </c>
      <c r="M55" s="11"/>
      <c r="N55" s="11">
        <f>SUM(N5:N54)</f>
        <v>15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77</v>
      </c>
      <c r="D57" s="11"/>
      <c r="E57" s="11">
        <f>May!E57+D55</f>
        <v>2485</v>
      </c>
      <c r="F57" s="11"/>
      <c r="G57" s="11">
        <f>May!G57+F55</f>
        <v>7915</v>
      </c>
      <c r="H57" s="11"/>
      <c r="I57" s="11">
        <f>May!I57+H55</f>
        <v>1967</v>
      </c>
      <c r="J57" s="11"/>
      <c r="K57" s="11">
        <f>May!K57+J55</f>
        <v>1985</v>
      </c>
      <c r="L57" s="11"/>
      <c r="M57" s="11">
        <f>May!M57+L55</f>
        <v>327</v>
      </c>
      <c r="N57" s="11"/>
      <c r="O57" s="11">
        <f>May!O57+N55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60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13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8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/>
      <c r="E10" s="9">
        <f>June!E10+D10</f>
        <v>57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/>
      <c r="E11" s="9">
        <f>June!E11+D11</f>
        <v>63</v>
      </c>
      <c r="F11" s="16"/>
      <c r="G11" s="9">
        <f>June!G11+F11</f>
        <v>25</v>
      </c>
      <c r="H11" s="17"/>
      <c r="I11" s="9">
        <f>June!I11+H11</f>
        <v>0</v>
      </c>
      <c r="J11" s="18"/>
      <c r="K11" s="9">
        <f>June!K11+J11</f>
        <v>18</v>
      </c>
      <c r="L11" s="19"/>
      <c r="M11" s="9">
        <f>June!M11+L11</f>
        <v>0</v>
      </c>
      <c r="N11" s="19"/>
      <c r="O11" s="9">
        <f>June!O11+N11</f>
        <v>0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/>
      <c r="E14" s="9">
        <f>June!E14+D14</f>
        <v>35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6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66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/>
      <c r="E18" s="9">
        <f>June!E18+D18</f>
        <v>116</v>
      </c>
      <c r="F18" s="16"/>
      <c r="G18" s="9">
        <f>June!G18+F18</f>
        <v>42</v>
      </c>
      <c r="H18" s="17"/>
      <c r="I18" s="9">
        <f>June!I18+H18</f>
        <v>0</v>
      </c>
      <c r="J18" s="18"/>
      <c r="K18" s="9">
        <f>June!K18+J18</f>
        <v>46</v>
      </c>
      <c r="L18" s="19"/>
      <c r="M18" s="9">
        <f>June!M18+L18</f>
        <v>0</v>
      </c>
      <c r="N18" s="19"/>
      <c r="O18" s="9">
        <f>June!O18+N18</f>
        <v>0</v>
      </c>
      <c r="P18" s="20"/>
    </row>
    <row r="19" spans="1:16" ht="18" customHeight="1">
      <c r="A19" s="9" t="s">
        <v>23</v>
      </c>
      <c r="B19" s="14"/>
      <c r="C19" s="9">
        <f>June!C19+B19</f>
        <v>10</v>
      </c>
      <c r="D19" s="15"/>
      <c r="E19" s="9">
        <f>June!E19+D19</f>
        <v>8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25</v>
      </c>
      <c r="L19" s="19"/>
      <c r="M19" s="9">
        <f>June!M19+L19</f>
        <v>0</v>
      </c>
      <c r="N19" s="19"/>
      <c r="O19" s="9">
        <f>June!O19+N19</f>
        <v>0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/>
      <c r="E20" s="9">
        <f>June!E20+D20</f>
        <v>83</v>
      </c>
      <c r="F20" s="16"/>
      <c r="G20" s="9">
        <f>June!G20+F20</f>
        <v>48</v>
      </c>
      <c r="H20" s="17"/>
      <c r="I20" s="9">
        <f>June!I20+H20</f>
        <v>0</v>
      </c>
      <c r="J20" s="18"/>
      <c r="K20" s="9">
        <f>June!K20+J20</f>
        <v>24</v>
      </c>
      <c r="L20" s="19"/>
      <c r="M20" s="9">
        <f>June!M20+L20</f>
        <v>0</v>
      </c>
      <c r="N20" s="19"/>
      <c r="O20" s="9">
        <f>June!O20+N20</f>
        <v>5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/>
      <c r="E21" s="9">
        <f>June!E21+D21</f>
        <v>61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8</v>
      </c>
      <c r="L21" s="19"/>
      <c r="M21" s="9">
        <f>June!M21+L21</f>
        <v>0</v>
      </c>
      <c r="N21" s="19"/>
      <c r="O21" s="9">
        <f>June!O21+N21</f>
        <v>1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1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5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1</v>
      </c>
      <c r="D26" s="15"/>
      <c r="E26" s="9">
        <f>June!E26+D26</f>
        <v>21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0</v>
      </c>
      <c r="P26" s="20"/>
    </row>
    <row r="27" spans="1:16" ht="18" customHeight="1">
      <c r="A27" s="9" t="s">
        <v>31</v>
      </c>
      <c r="B27" s="14"/>
      <c r="C27" s="9">
        <f>June!C27+B27</f>
        <v>19</v>
      </c>
      <c r="D27" s="15"/>
      <c r="E27" s="9">
        <f>June!E27+D27</f>
        <v>300</v>
      </c>
      <c r="F27" s="16"/>
      <c r="G27" s="9">
        <f>June!G27+F27</f>
        <v>771</v>
      </c>
      <c r="H27" s="17"/>
      <c r="I27" s="9">
        <f>June!I27+H27</f>
        <v>0</v>
      </c>
      <c r="J27" s="18"/>
      <c r="K27" s="9">
        <f>June!K27+J27</f>
        <v>24</v>
      </c>
      <c r="L27" s="19"/>
      <c r="M27" s="9">
        <f>June!M27+L27</f>
        <v>0</v>
      </c>
      <c r="N27" s="19"/>
      <c r="O27" s="9">
        <f>June!O27+N27</f>
        <v>12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3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10</v>
      </c>
      <c r="D29" s="15"/>
      <c r="E29" s="9">
        <f>June!E29+D29</f>
        <v>206</v>
      </c>
      <c r="F29" s="16"/>
      <c r="G29" s="9">
        <f>June!G29+F29</f>
        <v>37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0</v>
      </c>
      <c r="N29" s="19"/>
      <c r="O29" s="9">
        <f>June!O29+N29</f>
        <v>15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33</v>
      </c>
      <c r="F30" s="16"/>
      <c r="G30" s="9">
        <f>June!G30+F30</f>
        <v>1225</v>
      </c>
      <c r="H30" s="17"/>
      <c r="I30" s="9">
        <f>June!I30+H30</f>
        <v>0</v>
      </c>
      <c r="J30" s="18"/>
      <c r="K30" s="9">
        <f>June!K30+J30</f>
        <v>135</v>
      </c>
      <c r="L30" s="19"/>
      <c r="M30" s="9">
        <f>June!M30+L30</f>
        <v>0</v>
      </c>
      <c r="N30" s="19"/>
      <c r="O30" s="9">
        <f>June!O30+N30</f>
        <v>0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/>
      <c r="E31" s="9">
        <f>June!E31+D31</f>
        <v>287</v>
      </c>
      <c r="F31" s="16"/>
      <c r="G31" s="9">
        <f>June!G31+F31</f>
        <v>182</v>
      </c>
      <c r="H31" s="17"/>
      <c r="I31" s="9">
        <f>June!I31+H31</f>
        <v>89</v>
      </c>
      <c r="J31" s="18"/>
      <c r="K31" s="9">
        <f>June!K31+J31</f>
        <v>120</v>
      </c>
      <c r="L31" s="19"/>
      <c r="M31" s="9">
        <f>June!M31+L31</f>
        <v>49</v>
      </c>
      <c r="N31" s="19"/>
      <c r="O31" s="9">
        <f>June!O31+N31</f>
        <v>6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1</v>
      </c>
      <c r="F32" s="16"/>
      <c r="G32" s="9">
        <f>June!G32+F32</f>
        <v>1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1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/>
      <c r="E35" s="9">
        <f>June!E35+D35</f>
        <v>44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3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13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7</v>
      </c>
      <c r="L37" s="19"/>
      <c r="M37" s="9">
        <f>June!M37+L37</f>
        <v>0</v>
      </c>
      <c r="N37" s="19"/>
      <c r="O37" s="9">
        <f>June!O37+N37</f>
        <v>4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6</v>
      </c>
      <c r="F38" s="16"/>
      <c r="G38" s="9">
        <f>June!G38+F38</f>
        <v>23</v>
      </c>
      <c r="H38" s="17"/>
      <c r="I38" s="9">
        <f>June!I38+H38</f>
        <v>0</v>
      </c>
      <c r="J38" s="18"/>
      <c r="K38" s="9">
        <f>June!K38+J38</f>
        <v>620</v>
      </c>
      <c r="L38" s="19"/>
      <c r="M38" s="9">
        <f>June!M38+L38</f>
        <v>0</v>
      </c>
      <c r="N38" s="19"/>
      <c r="O38" s="9">
        <f>June!O38+N38</f>
        <v>1</v>
      </c>
      <c r="P38" s="20"/>
    </row>
    <row r="39" spans="1:16" ht="18" customHeight="1">
      <c r="A39" s="9" t="s">
        <v>43</v>
      </c>
      <c r="B39" s="14"/>
      <c r="C39" s="9">
        <f>June!C39+B39</f>
        <v>10</v>
      </c>
      <c r="D39" s="15"/>
      <c r="E39" s="9">
        <f>June!E39+D39</f>
        <v>9</v>
      </c>
      <c r="F39" s="16"/>
      <c r="G39" s="9">
        <f>June!G39+F39</f>
        <v>15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11</v>
      </c>
      <c r="P39" s="20"/>
    </row>
    <row r="40" spans="1:16" ht="18" customHeight="1">
      <c r="A40" s="9" t="s">
        <v>44</v>
      </c>
      <c r="B40" s="14"/>
      <c r="C40" s="9">
        <f>June!C40+B40</f>
        <v>1</v>
      </c>
      <c r="D40" s="15"/>
      <c r="E40" s="9">
        <f>June!E40+D40</f>
        <v>202</v>
      </c>
      <c r="F40" s="16"/>
      <c r="G40" s="9">
        <f>June!G40+F40</f>
        <v>26</v>
      </c>
      <c r="H40" s="17"/>
      <c r="I40" s="9">
        <f>June!I40+H40</f>
        <v>0</v>
      </c>
      <c r="J40" s="18"/>
      <c r="K40" s="9">
        <f>June!K40+J40</f>
        <v>3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2</v>
      </c>
      <c r="D41" s="15"/>
      <c r="E41" s="9">
        <f>June!E41+D41</f>
        <v>4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11</v>
      </c>
      <c r="D42" s="15"/>
      <c r="E42" s="9">
        <f>June!E42+D42</f>
        <v>2</v>
      </c>
      <c r="F42" s="16"/>
      <c r="G42" s="9">
        <f>June!G42+F42</f>
        <v>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1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8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/>
      <c r="E45" s="9">
        <f>June!E45+D45</f>
        <v>234</v>
      </c>
      <c r="F45" s="16"/>
      <c r="G45" s="9">
        <f>June!G45+F45</f>
        <v>1294</v>
      </c>
      <c r="H45" s="17"/>
      <c r="I45" s="9">
        <f>June!I45+H45</f>
        <v>1578</v>
      </c>
      <c r="J45" s="18"/>
      <c r="K45" s="9">
        <f>June!K45+J45</f>
        <v>914</v>
      </c>
      <c r="L45" s="19"/>
      <c r="M45" s="9">
        <f>June!M45+L45</f>
        <v>278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/>
      <c r="E46" s="9">
        <f>June!E46+D46</f>
        <v>12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/>
      <c r="E47" s="9">
        <f>June!E47+D47</f>
        <v>64</v>
      </c>
      <c r="F47" s="16"/>
      <c r="G47" s="9">
        <f>June!G47+F47</f>
        <v>1</v>
      </c>
      <c r="H47" s="17"/>
      <c r="I47" s="9">
        <f>June!I47+H47</f>
        <v>0</v>
      </c>
      <c r="J47" s="18"/>
      <c r="K47" s="9">
        <f>June!K47+J47</f>
        <v>27</v>
      </c>
      <c r="L47" s="19"/>
      <c r="M47" s="9">
        <f>June!M47+L47</f>
        <v>0</v>
      </c>
      <c r="N47" s="19"/>
      <c r="O47" s="9">
        <f>June!O47+N47</f>
        <v>9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10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2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7</v>
      </c>
      <c r="F50" s="16"/>
      <c r="G50" s="9">
        <f>June!G50+F50</f>
        <v>1</v>
      </c>
      <c r="H50" s="17"/>
      <c r="I50" s="9">
        <f>June!I50+H50</f>
        <v>0</v>
      </c>
      <c r="J50" s="18"/>
      <c r="K50" s="9">
        <f>June!K50+J50</f>
        <v>2</v>
      </c>
      <c r="L50" s="19"/>
      <c r="M50" s="9">
        <f>June!M50+L50</f>
        <v>0</v>
      </c>
      <c r="N50" s="19"/>
      <c r="O50" s="9">
        <f>June!O50+N50</f>
        <v>5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7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/>
      <c r="O51" s="9">
        <f>June!O51+N51</f>
        <v>1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13</v>
      </c>
      <c r="D53" s="15"/>
      <c r="E53" s="9">
        <f>June!E53+D53</f>
        <v>470</v>
      </c>
      <c r="F53" s="16"/>
      <c r="G53" s="9">
        <f>June!G53+F53</f>
        <v>43</v>
      </c>
      <c r="H53" s="17"/>
      <c r="I53" s="9">
        <f>June!I53+H53</f>
        <v>0</v>
      </c>
      <c r="J53" s="18"/>
      <c r="K53" s="9">
        <f>June!K53+J53</f>
        <v>7</v>
      </c>
      <c r="L53" s="19"/>
      <c r="M53" s="9">
        <f>June!M53+L53</f>
        <v>0</v>
      </c>
      <c r="N53" s="19"/>
      <c r="O53" s="9">
        <f>June!O53+N53</f>
        <v>32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12</v>
      </c>
      <c r="F54" s="16"/>
      <c r="G54" s="9">
        <f>June!G54+F54</f>
        <v>0</v>
      </c>
      <c r="H54" s="17"/>
      <c r="I54" s="9">
        <f>June!I54+H54</f>
        <v>300</v>
      </c>
      <c r="J54" s="18"/>
      <c r="K54" s="9">
        <f>June!K54+J54</f>
        <v>0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77</v>
      </c>
      <c r="D57" s="11"/>
      <c r="E57" s="11">
        <f>June!E57+D55</f>
        <v>2485</v>
      </c>
      <c r="F57" s="11"/>
      <c r="G57" s="11">
        <f>June!G57+F55</f>
        <v>7915</v>
      </c>
      <c r="H57" s="11"/>
      <c r="I57" s="11">
        <f>June!I57+H55</f>
        <v>1967</v>
      </c>
      <c r="J57" s="11"/>
      <c r="K57" s="11">
        <f>June!K57+J55</f>
        <v>1985</v>
      </c>
      <c r="L57" s="11"/>
      <c r="M57" s="11">
        <f>June!M57+L55</f>
        <v>327</v>
      </c>
      <c r="N57" s="11"/>
      <c r="O57" s="11">
        <f>June!O57+N55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60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13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8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0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57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/>
      <c r="E11" s="9">
        <f>July!E11+D11</f>
        <v>63</v>
      </c>
      <c r="F11" s="16"/>
      <c r="G11" s="9">
        <f>July!G11+F11</f>
        <v>25</v>
      </c>
      <c r="H11" s="17"/>
      <c r="I11" s="9">
        <f>July!I11+H11</f>
        <v>0</v>
      </c>
      <c r="J11" s="18"/>
      <c r="K11" s="9">
        <f>July!K11+J11</f>
        <v>18</v>
      </c>
      <c r="L11" s="19"/>
      <c r="M11" s="9">
        <f>July!M11+L11</f>
        <v>0</v>
      </c>
      <c r="N11" s="19"/>
      <c r="O11" s="9">
        <f>July!O11+N11</f>
        <v>0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35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6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66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116</v>
      </c>
      <c r="F18" s="16"/>
      <c r="G18" s="9">
        <f>July!G18+F18</f>
        <v>42</v>
      </c>
      <c r="H18" s="17"/>
      <c r="I18" s="9">
        <f>July!I18+H18</f>
        <v>0</v>
      </c>
      <c r="J18" s="18"/>
      <c r="K18" s="9">
        <f>July!K18+J18</f>
        <v>46</v>
      </c>
      <c r="L18" s="19"/>
      <c r="M18" s="9">
        <f>July!M18+L18</f>
        <v>0</v>
      </c>
      <c r="N18" s="19"/>
      <c r="O18" s="9">
        <f>July!O18+N18</f>
        <v>0</v>
      </c>
      <c r="P18" s="20"/>
    </row>
    <row r="19" spans="1:16" ht="18" customHeight="1">
      <c r="A19" s="9" t="s">
        <v>23</v>
      </c>
      <c r="B19" s="14"/>
      <c r="C19" s="9">
        <f>July!C19+B19</f>
        <v>10</v>
      </c>
      <c r="D19" s="15"/>
      <c r="E19" s="9">
        <f>July!E19+D19</f>
        <v>8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25</v>
      </c>
      <c r="L19" s="19"/>
      <c r="M19" s="9">
        <f>July!M19+L19</f>
        <v>0</v>
      </c>
      <c r="N19" s="19"/>
      <c r="O19" s="9">
        <f>July!O19+N19</f>
        <v>0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/>
      <c r="E20" s="9">
        <f>July!E20+D20</f>
        <v>83</v>
      </c>
      <c r="F20" s="16"/>
      <c r="G20" s="9">
        <f>July!G20+F20</f>
        <v>48</v>
      </c>
      <c r="H20" s="17"/>
      <c r="I20" s="9">
        <f>July!I20+H20</f>
        <v>0</v>
      </c>
      <c r="J20" s="18"/>
      <c r="K20" s="9">
        <f>July!K20+J20</f>
        <v>24</v>
      </c>
      <c r="L20" s="19"/>
      <c r="M20" s="9">
        <f>July!M20+L20</f>
        <v>0</v>
      </c>
      <c r="N20" s="19"/>
      <c r="O20" s="9">
        <f>July!O20+N20</f>
        <v>5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/>
      <c r="E21" s="9">
        <f>July!E21+D21</f>
        <v>61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8</v>
      </c>
      <c r="L21" s="19"/>
      <c r="M21" s="9">
        <f>July!M21+L21</f>
        <v>0</v>
      </c>
      <c r="N21" s="19"/>
      <c r="O21" s="9">
        <f>July!O21+N21</f>
        <v>1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1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5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1</v>
      </c>
      <c r="D26" s="15"/>
      <c r="E26" s="9">
        <f>July!E26+D26</f>
        <v>21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0</v>
      </c>
      <c r="P26" s="20"/>
    </row>
    <row r="27" spans="1:16" ht="18" customHeight="1">
      <c r="A27" s="9" t="s">
        <v>31</v>
      </c>
      <c r="B27" s="14"/>
      <c r="C27" s="9">
        <f>July!C27+B27</f>
        <v>19</v>
      </c>
      <c r="D27" s="15"/>
      <c r="E27" s="9">
        <f>July!E27+D27</f>
        <v>300</v>
      </c>
      <c r="F27" s="16"/>
      <c r="G27" s="9">
        <f>July!G27+F27</f>
        <v>771</v>
      </c>
      <c r="H27" s="17"/>
      <c r="I27" s="9">
        <f>July!I27+H27</f>
        <v>0</v>
      </c>
      <c r="J27" s="18"/>
      <c r="K27" s="9">
        <f>July!K27+J27</f>
        <v>24</v>
      </c>
      <c r="L27" s="19"/>
      <c r="M27" s="9">
        <f>July!M26+L26</f>
        <v>0</v>
      </c>
      <c r="N27" s="19"/>
      <c r="O27" s="9">
        <f>July!O27+N27</f>
        <v>12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3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10</v>
      </c>
      <c r="D29" s="15"/>
      <c r="E29" s="9">
        <f>July!E29+D29</f>
        <v>206</v>
      </c>
      <c r="F29" s="16"/>
      <c r="G29" s="9">
        <f>July!G29+F29</f>
        <v>37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0</v>
      </c>
      <c r="N29" s="19"/>
      <c r="O29" s="9">
        <f>July!O29+N29</f>
        <v>15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33</v>
      </c>
      <c r="F30" s="16"/>
      <c r="G30" s="9">
        <f>July!G30+F30</f>
        <v>1225</v>
      </c>
      <c r="H30" s="17"/>
      <c r="I30" s="9">
        <f>July!I30+H30</f>
        <v>0</v>
      </c>
      <c r="J30" s="18"/>
      <c r="K30" s="9">
        <f>July!K30+J30</f>
        <v>135</v>
      </c>
      <c r="L30" s="19"/>
      <c r="M30" s="9">
        <f>July!M30+L30</f>
        <v>0</v>
      </c>
      <c r="N30" s="19"/>
      <c r="O30" s="9">
        <f>July!O30+N30</f>
        <v>0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/>
      <c r="E31" s="9">
        <f>July!E31+D31</f>
        <v>287</v>
      </c>
      <c r="F31" s="16"/>
      <c r="G31" s="9">
        <f>July!G31+F31</f>
        <v>182</v>
      </c>
      <c r="H31" s="17"/>
      <c r="I31" s="9">
        <f>July!I31+H31</f>
        <v>89</v>
      </c>
      <c r="J31" s="18"/>
      <c r="K31" s="9">
        <f>July!K31+J31</f>
        <v>120</v>
      </c>
      <c r="L31" s="19"/>
      <c r="M31" s="9">
        <f>July!M31+L31</f>
        <v>49</v>
      </c>
      <c r="N31" s="19"/>
      <c r="O31" s="9">
        <f>July!O31+N31</f>
        <v>6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1</v>
      </c>
      <c r="F32" s="16"/>
      <c r="G32" s="9">
        <f>July!G32+F32</f>
        <v>1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1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44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3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0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13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7</v>
      </c>
      <c r="L37" s="19"/>
      <c r="M37" s="9">
        <f>July!M37+L37</f>
        <v>0</v>
      </c>
      <c r="N37" s="19"/>
      <c r="O37" s="9">
        <f>July!O37+N37</f>
        <v>4</v>
      </c>
      <c r="P37" s="20" t="s">
        <v>80</v>
      </c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6</v>
      </c>
      <c r="F38" s="16"/>
      <c r="G38" s="9">
        <f>July!G38+F38</f>
        <v>23</v>
      </c>
      <c r="H38" s="17"/>
      <c r="I38" s="9">
        <f>July!I38+H38</f>
        <v>0</v>
      </c>
      <c r="J38" s="18"/>
      <c r="K38" s="9">
        <f>July!K38+J38</f>
        <v>620</v>
      </c>
      <c r="L38" s="19"/>
      <c r="M38" s="9">
        <f>July!M38+L38</f>
        <v>0</v>
      </c>
      <c r="N38" s="19"/>
      <c r="O38" s="9">
        <f>July!O38+N38</f>
        <v>1</v>
      </c>
      <c r="P38" s="20"/>
    </row>
    <row r="39" spans="1:16" ht="18" customHeight="1">
      <c r="A39" s="9" t="s">
        <v>43</v>
      </c>
      <c r="B39" s="14"/>
      <c r="C39" s="9">
        <f>July!C39+B39</f>
        <v>10</v>
      </c>
      <c r="D39" s="15"/>
      <c r="E39" s="9">
        <f>July!E39+D39</f>
        <v>9</v>
      </c>
      <c r="F39" s="16"/>
      <c r="G39" s="9">
        <f>July!G39+F39</f>
        <v>15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11</v>
      </c>
      <c r="P39" s="20"/>
    </row>
    <row r="40" spans="1:16" ht="18" customHeight="1">
      <c r="A40" s="9" t="s">
        <v>44</v>
      </c>
      <c r="B40" s="14"/>
      <c r="C40" s="9">
        <f>July!C40+B40</f>
        <v>1</v>
      </c>
      <c r="D40" s="15"/>
      <c r="E40" s="9">
        <f>July!E40+D40</f>
        <v>202</v>
      </c>
      <c r="F40" s="16"/>
      <c r="G40" s="9">
        <f>July!G40+F40</f>
        <v>26</v>
      </c>
      <c r="H40" s="17"/>
      <c r="I40" s="9">
        <f>July!I40+H40</f>
        <v>0</v>
      </c>
      <c r="J40" s="18"/>
      <c r="K40" s="9">
        <f>July!K40+J40</f>
        <v>3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2</v>
      </c>
      <c r="D41" s="15"/>
      <c r="E41" s="9">
        <f>July!E41+D41</f>
        <v>4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0</v>
      </c>
      <c r="P41" s="20"/>
    </row>
    <row r="42" spans="1:16" ht="18" customHeight="1">
      <c r="A42" s="9" t="s">
        <v>46</v>
      </c>
      <c r="B42" s="14"/>
      <c r="C42" s="9">
        <f>July!C42+B42</f>
        <v>11</v>
      </c>
      <c r="D42" s="15"/>
      <c r="E42" s="9">
        <f>July!E42+D42</f>
        <v>2</v>
      </c>
      <c r="F42" s="16"/>
      <c r="G42" s="9">
        <f>July!G42+F42</f>
        <v>9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1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8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/>
      <c r="E45" s="9">
        <f>July!E45+D45</f>
        <v>234</v>
      </c>
      <c r="F45" s="16"/>
      <c r="G45" s="9">
        <f>July!G45+F45</f>
        <v>1294</v>
      </c>
      <c r="H45" s="17"/>
      <c r="I45" s="9">
        <f>July!I45+H45</f>
        <v>1578</v>
      </c>
      <c r="J45" s="18"/>
      <c r="K45" s="9">
        <f>July!K45+J45</f>
        <v>914</v>
      </c>
      <c r="L45" s="19"/>
      <c r="M45" s="9">
        <f>July!M45+L45</f>
        <v>278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/>
      <c r="E46" s="9">
        <f>July!E46+D46</f>
        <v>12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64</v>
      </c>
      <c r="F47" s="16"/>
      <c r="G47" s="9">
        <f>July!G47+F47</f>
        <v>1</v>
      </c>
      <c r="H47" s="17"/>
      <c r="I47" s="9">
        <f>July!I47+H47</f>
        <v>0</v>
      </c>
      <c r="J47" s="18"/>
      <c r="K47" s="9">
        <f>July!K47+J47</f>
        <v>27</v>
      </c>
      <c r="L47" s="19"/>
      <c r="M47" s="9">
        <f>July!M47+L47</f>
        <v>0</v>
      </c>
      <c r="N47" s="19"/>
      <c r="O47" s="9">
        <f>July!O47+N47</f>
        <v>9</v>
      </c>
      <c r="P47" s="20" t="s">
        <v>80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10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2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7</v>
      </c>
      <c r="F50" s="16"/>
      <c r="G50" s="9">
        <f>July!G50+F50</f>
        <v>1</v>
      </c>
      <c r="H50" s="17"/>
      <c r="I50" s="9">
        <f>July!I50+H50</f>
        <v>0</v>
      </c>
      <c r="J50" s="18"/>
      <c r="K50" s="9">
        <f>July!K50+J50</f>
        <v>2</v>
      </c>
      <c r="L50" s="19"/>
      <c r="M50" s="9">
        <f>July!M50+L50</f>
        <v>0</v>
      </c>
      <c r="N50" s="19"/>
      <c r="O50" s="9">
        <f>July!O50+N50</f>
        <v>5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7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1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13</v>
      </c>
      <c r="D53" s="15"/>
      <c r="E53" s="9">
        <f>July!E53+D53</f>
        <v>470</v>
      </c>
      <c r="F53" s="16"/>
      <c r="G53" s="9">
        <f>July!G53+F53</f>
        <v>43</v>
      </c>
      <c r="H53" s="17"/>
      <c r="I53" s="9">
        <f>July!I53+H53</f>
        <v>0</v>
      </c>
      <c r="J53" s="18"/>
      <c r="K53" s="9">
        <f>July!K53+J53</f>
        <v>7</v>
      </c>
      <c r="L53" s="19"/>
      <c r="M53" s="9">
        <f>July!M53+L53</f>
        <v>0</v>
      </c>
      <c r="N53" s="19"/>
      <c r="O53" s="9">
        <f>July!O53+N53</f>
        <v>32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12</v>
      </c>
      <c r="F54" s="16"/>
      <c r="G54" s="9">
        <f>July!G54+F54</f>
        <v>0</v>
      </c>
      <c r="H54" s="17"/>
      <c r="I54" s="9">
        <f>July!I54+H54</f>
        <v>300</v>
      </c>
      <c r="J54" s="18"/>
      <c r="K54" s="9">
        <f>July!K54+J54</f>
        <v>0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77</v>
      </c>
      <c r="D57" s="11"/>
      <c r="E57" s="11">
        <f>July!E57+D55</f>
        <v>2485</v>
      </c>
      <c r="F57" s="11"/>
      <c r="G57" s="11">
        <f>July!G57+F55</f>
        <v>7915</v>
      </c>
      <c r="H57" s="11"/>
      <c r="I57" s="11">
        <f>July!I57+H55</f>
        <v>1967</v>
      </c>
      <c r="J57" s="11"/>
      <c r="K57" s="11">
        <f>July!K57+J55</f>
        <v>1985</v>
      </c>
      <c r="L57" s="11"/>
      <c r="M57" s="11">
        <f>July!M57+L55</f>
        <v>327</v>
      </c>
      <c r="N57" s="11"/>
      <c r="O57" s="11">
        <f>July!O57+N55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60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13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8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57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63</v>
      </c>
      <c r="F11" s="16"/>
      <c r="G11" s="9">
        <f>August!G11+F11</f>
        <v>25</v>
      </c>
      <c r="H11" s="17"/>
      <c r="I11" s="9">
        <f>August!I11+H11</f>
        <v>0</v>
      </c>
      <c r="J11" s="18"/>
      <c r="K11" s="9">
        <f>August!K11+J11</f>
        <v>18</v>
      </c>
      <c r="L11" s="19"/>
      <c r="M11" s="9">
        <f>August!M11+L11</f>
        <v>0</v>
      </c>
      <c r="N11" s="19"/>
      <c r="O11" s="9">
        <f>August!O11+N11</f>
        <v>0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35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6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66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116</v>
      </c>
      <c r="F18" s="16"/>
      <c r="G18" s="9">
        <f>August!G18+F18</f>
        <v>42</v>
      </c>
      <c r="H18" s="17"/>
      <c r="I18" s="9">
        <f>August!I18+H18</f>
        <v>0</v>
      </c>
      <c r="J18" s="18"/>
      <c r="K18" s="9">
        <f>August!K18+J18</f>
        <v>46</v>
      </c>
      <c r="L18" s="19"/>
      <c r="M18" s="9">
        <f>August!M18+L18</f>
        <v>0</v>
      </c>
      <c r="N18" s="19"/>
      <c r="O18" s="9">
        <f>August!O18+N18</f>
        <v>0</v>
      </c>
      <c r="P18" s="20"/>
    </row>
    <row r="19" spans="1:16" ht="18" customHeight="1">
      <c r="A19" s="9" t="s">
        <v>23</v>
      </c>
      <c r="B19" s="14"/>
      <c r="C19" s="9">
        <f>August!C19+B19</f>
        <v>10</v>
      </c>
      <c r="D19" s="15"/>
      <c r="E19" s="9">
        <f>August!E19+D19</f>
        <v>8</v>
      </c>
      <c r="F19" s="16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25</v>
      </c>
      <c r="L19" s="19"/>
      <c r="M19" s="9">
        <f>August!M19+L19</f>
        <v>0</v>
      </c>
      <c r="N19" s="19"/>
      <c r="O19" s="9">
        <f>August!O19+N19</f>
        <v>0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83</v>
      </c>
      <c r="F20" s="16"/>
      <c r="G20" s="9">
        <f>August!G20+F20</f>
        <v>48</v>
      </c>
      <c r="H20" s="17"/>
      <c r="I20" s="9">
        <f>August!I20+H20</f>
        <v>0</v>
      </c>
      <c r="J20" s="18"/>
      <c r="K20" s="9">
        <f>August!K20+J20</f>
        <v>24</v>
      </c>
      <c r="L20" s="19"/>
      <c r="M20" s="9">
        <f>August!M20+L20</f>
        <v>0</v>
      </c>
      <c r="N20" s="19"/>
      <c r="O20" s="9">
        <f>August!O20+N20</f>
        <v>5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61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8</v>
      </c>
      <c r="L21" s="19"/>
      <c r="M21" s="9">
        <f>August!M21+L21</f>
        <v>0</v>
      </c>
      <c r="N21" s="19"/>
      <c r="O21" s="9">
        <f>August!O21+N21</f>
        <v>1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1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5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1</v>
      </c>
      <c r="D26" s="15"/>
      <c r="E26" s="9">
        <f>August!E26+D26</f>
        <v>21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0</v>
      </c>
      <c r="P26" s="20"/>
    </row>
    <row r="27" spans="1:16" ht="18" customHeight="1">
      <c r="A27" s="9" t="s">
        <v>31</v>
      </c>
      <c r="B27" s="14"/>
      <c r="C27" s="9">
        <f>August!C27+B27</f>
        <v>19</v>
      </c>
      <c r="D27" s="15"/>
      <c r="E27" s="9">
        <f>August!E27+D27</f>
        <v>300</v>
      </c>
      <c r="F27" s="16"/>
      <c r="G27" s="9">
        <f>August!G27+F27</f>
        <v>771</v>
      </c>
      <c r="H27" s="17"/>
      <c r="I27" s="9">
        <f>August!I27+H27</f>
        <v>0</v>
      </c>
      <c r="J27" s="18"/>
      <c r="K27" s="9">
        <f>August!K27+J27</f>
        <v>24</v>
      </c>
      <c r="L27" s="19"/>
      <c r="M27" s="9">
        <f>August!M27+L27</f>
        <v>0</v>
      </c>
      <c r="N27" s="19"/>
      <c r="O27" s="9">
        <f>August!O27+N27</f>
        <v>12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3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10</v>
      </c>
      <c r="D29" s="15"/>
      <c r="E29" s="9">
        <f>August!E29+D29</f>
        <v>206</v>
      </c>
      <c r="F29" s="16"/>
      <c r="G29" s="9">
        <f>August!G29+F29</f>
        <v>37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0</v>
      </c>
      <c r="N29" s="19"/>
      <c r="O29" s="9">
        <f>August!O29+N29</f>
        <v>15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33</v>
      </c>
      <c r="F30" s="16"/>
      <c r="G30" s="9">
        <f>August!G30+F30</f>
        <v>1225</v>
      </c>
      <c r="H30" s="17"/>
      <c r="I30" s="9">
        <f>August!I30+H30</f>
        <v>0</v>
      </c>
      <c r="J30" s="18"/>
      <c r="K30" s="9">
        <f>August!K30+J30</f>
        <v>135</v>
      </c>
      <c r="L30" s="19"/>
      <c r="M30" s="9">
        <f>August!M30+L30</f>
        <v>0</v>
      </c>
      <c r="N30" s="19"/>
      <c r="O30" s="9">
        <f>August!O30+N30</f>
        <v>0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287</v>
      </c>
      <c r="F31" s="16"/>
      <c r="G31" s="9">
        <f>August!G31+F31</f>
        <v>182</v>
      </c>
      <c r="H31" s="17"/>
      <c r="I31" s="9">
        <f>August!I31+H31</f>
        <v>89</v>
      </c>
      <c r="J31" s="18"/>
      <c r="K31" s="9">
        <f>August!K31+J31</f>
        <v>120</v>
      </c>
      <c r="L31" s="19"/>
      <c r="M31" s="9">
        <f>August!M31+L31</f>
        <v>49</v>
      </c>
      <c r="N31" s="19"/>
      <c r="O31" s="9">
        <f>August!O31+N31</f>
        <v>6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1</v>
      </c>
      <c r="F32" s="16"/>
      <c r="G32" s="9">
        <f>August!G32+F32</f>
        <v>1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1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44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3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13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7</v>
      </c>
      <c r="L37" s="19"/>
      <c r="M37" s="9">
        <f>August!M37+L37</f>
        <v>0</v>
      </c>
      <c r="N37" s="19"/>
      <c r="O37" s="9">
        <f>August!O37+N37</f>
        <v>4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6</v>
      </c>
      <c r="F38" s="16"/>
      <c r="G38" s="9">
        <f>August!G38+F38</f>
        <v>23</v>
      </c>
      <c r="H38" s="17"/>
      <c r="I38" s="9">
        <f>August!I38+H38</f>
        <v>0</v>
      </c>
      <c r="J38" s="18"/>
      <c r="K38" s="9">
        <f>August!K38+J38</f>
        <v>620</v>
      </c>
      <c r="L38" s="19"/>
      <c r="M38" s="9">
        <f>August!M38+L38</f>
        <v>0</v>
      </c>
      <c r="N38" s="19"/>
      <c r="O38" s="9">
        <f>August!O38+N38</f>
        <v>1</v>
      </c>
      <c r="P38" s="20"/>
    </row>
    <row r="39" spans="1:16" ht="18" customHeight="1">
      <c r="A39" s="9" t="s">
        <v>43</v>
      </c>
      <c r="B39" s="14"/>
      <c r="C39" s="9">
        <f>August!C39+B39</f>
        <v>10</v>
      </c>
      <c r="D39" s="15"/>
      <c r="E39" s="9">
        <f>August!E39+D39</f>
        <v>9</v>
      </c>
      <c r="F39" s="16"/>
      <c r="G39" s="9">
        <f>August!G39+F39</f>
        <v>15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11</v>
      </c>
      <c r="P39" s="20"/>
    </row>
    <row r="40" spans="1:16" ht="18" customHeight="1">
      <c r="A40" s="9" t="s">
        <v>44</v>
      </c>
      <c r="B40" s="14"/>
      <c r="C40" s="9">
        <f>August!C40+B40</f>
        <v>1</v>
      </c>
      <c r="D40" s="15"/>
      <c r="E40" s="9">
        <f>August!E40+D40</f>
        <v>202</v>
      </c>
      <c r="F40" s="16"/>
      <c r="G40" s="9">
        <f>August!G40+F40</f>
        <v>26</v>
      </c>
      <c r="H40" s="17"/>
      <c r="I40" s="9">
        <f>August!I40+H40</f>
        <v>0</v>
      </c>
      <c r="J40" s="18"/>
      <c r="K40" s="9">
        <f>August!K40+J40</f>
        <v>3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2</v>
      </c>
      <c r="D41" s="15"/>
      <c r="E41" s="9">
        <f>August!E41+D41</f>
        <v>4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0</v>
      </c>
      <c r="P41" s="20"/>
    </row>
    <row r="42" spans="1:16" ht="18" customHeight="1">
      <c r="A42" s="9" t="s">
        <v>46</v>
      </c>
      <c r="B42" s="14"/>
      <c r="C42" s="9">
        <f>August!C42+B42</f>
        <v>11</v>
      </c>
      <c r="D42" s="15"/>
      <c r="E42" s="9">
        <f>August!E42+D42</f>
        <v>2</v>
      </c>
      <c r="F42" s="16"/>
      <c r="G42" s="9">
        <f>August!G42+F42</f>
        <v>9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1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8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234</v>
      </c>
      <c r="F45" s="16"/>
      <c r="G45" s="9">
        <f>August!G45+F45</f>
        <v>1294</v>
      </c>
      <c r="H45" s="17"/>
      <c r="I45" s="9">
        <f>August!I45+H45</f>
        <v>1578</v>
      </c>
      <c r="J45" s="18"/>
      <c r="K45" s="9">
        <f>August!K45+J45</f>
        <v>914</v>
      </c>
      <c r="L45" s="19"/>
      <c r="M45" s="9">
        <f>August!M45+L45</f>
        <v>278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12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64</v>
      </c>
      <c r="F47" s="16"/>
      <c r="G47" s="9">
        <f>August!G47+F47</f>
        <v>1</v>
      </c>
      <c r="H47" s="17"/>
      <c r="I47" s="9">
        <f>August!I47+H47</f>
        <v>0</v>
      </c>
      <c r="J47" s="18"/>
      <c r="K47" s="9">
        <f>August!K47+J47</f>
        <v>27</v>
      </c>
      <c r="L47" s="19"/>
      <c r="M47" s="9">
        <f>August!M47+L47</f>
        <v>0</v>
      </c>
      <c r="N47" s="19"/>
      <c r="O47" s="9">
        <f>August!O47+N47</f>
        <v>9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10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2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7</v>
      </c>
      <c r="F50" s="16"/>
      <c r="G50" s="9">
        <f>August!G50+F50</f>
        <v>1</v>
      </c>
      <c r="H50" s="17"/>
      <c r="I50" s="9">
        <f>August!I50+H50</f>
        <v>0</v>
      </c>
      <c r="J50" s="18"/>
      <c r="K50" s="9">
        <f>August!K50+J50</f>
        <v>2</v>
      </c>
      <c r="L50" s="19"/>
      <c r="M50" s="9">
        <f>August!M50+L50</f>
        <v>0</v>
      </c>
      <c r="N50" s="19"/>
      <c r="O50" s="9">
        <f>August!O50+N50</f>
        <v>5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7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1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13</v>
      </c>
      <c r="D53" s="15"/>
      <c r="E53" s="9">
        <f>August!E53+D53</f>
        <v>470</v>
      </c>
      <c r="F53" s="16"/>
      <c r="G53" s="9">
        <f>August!G53+F53</f>
        <v>43</v>
      </c>
      <c r="H53" s="17"/>
      <c r="I53" s="9">
        <f>August!I53+H53</f>
        <v>0</v>
      </c>
      <c r="J53" s="18"/>
      <c r="K53" s="9">
        <f>August!K53+J53</f>
        <v>7</v>
      </c>
      <c r="L53" s="19"/>
      <c r="M53" s="9">
        <f>August!M53+L53</f>
        <v>0</v>
      </c>
      <c r="N53" s="19"/>
      <c r="O53" s="9">
        <f>August!O53+N53</f>
        <v>32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12</v>
      </c>
      <c r="F54" s="16"/>
      <c r="G54" s="9">
        <f>August!G54+F54</f>
        <v>0</v>
      </c>
      <c r="H54" s="17"/>
      <c r="I54" s="9">
        <f>August!I54+H54</f>
        <v>300</v>
      </c>
      <c r="J54" s="18"/>
      <c r="K54" s="9">
        <f>August!K54+J54</f>
        <v>0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77</v>
      </c>
      <c r="D57" s="11"/>
      <c r="E57" s="11">
        <f>August!E57+D55</f>
        <v>2485</v>
      </c>
      <c r="F57" s="11"/>
      <c r="G57" s="11">
        <f>August!G57+F55</f>
        <v>7915</v>
      </c>
      <c r="H57" s="11"/>
      <c r="I57" s="11">
        <f>August!I57+H55</f>
        <v>1967</v>
      </c>
      <c r="J57" s="11"/>
      <c r="K57" s="11">
        <f>August!K57+J55</f>
        <v>1985</v>
      </c>
      <c r="L57" s="11"/>
      <c r="M57" s="11">
        <f>August!M57+L55</f>
        <v>327</v>
      </c>
      <c r="N57" s="11"/>
      <c r="O57" s="11">
        <f>August!O57+N55</f>
        <v>169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Margaret Noon</cp:lastModifiedBy>
  <cp:lastPrinted>2010-12-22T16:56:11Z</cp:lastPrinted>
  <dcterms:created xsi:type="dcterms:W3CDTF">2010-10-14T14:44:25Z</dcterms:created>
  <dcterms:modified xsi:type="dcterms:W3CDTF">2013-06-21T12:07:39Z</dcterms:modified>
  <cp:category/>
  <cp:version/>
  <cp:contentType/>
  <cp:contentStatus/>
</cp:coreProperties>
</file>