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<sst xmlns="http://schemas.openxmlformats.org/spreadsheetml/2006/main" count="852" uniqueCount="76">
  <si>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</si>
  <si>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</si>
  <si>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</si>
  <si>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</si>
  <si>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</si>
  <si>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</si>
  <si>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</si>
  <si>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</si>
  <si>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</si>
  <si>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</si>
  <si>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</si>
  <si>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</si>
  <si>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</si>
  <si>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</si>
  <si>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</si>
  <si>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</si>
  <si>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</si>
  <si>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</si>
  <si>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</si>
  <si>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</si>
  <si>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</si>
  <si>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</si>
  <si>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</si>
  <si>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</si>
  <si>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</si>
  <si>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</si>
  <si>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</si>
  <si>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</si>
  <si>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</si>
  <si>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</si>
  <si>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</si>
  <si>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</si>
  <si>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</si>
  <si>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</si>
  <si>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</si>
  <si>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</si>
  <si>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</si>
  <si>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</si>
  <si>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</si>
  <si>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</si>
  <si>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</si>
  <si>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</si>
  <si>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</si>
  <si>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</si>
  <si>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</si>
  <si>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</si>
  <si>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</si>
  <si>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</si>
  <si>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</si>
  <si>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</si>
  <si>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</si>
  <si>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</si>
  <si>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</si>
  <si>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</si>
  <si>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</si>
  <si>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</si>
  <si>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</si>
  <si>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</si>
  <si>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</si>
  <si>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</si>
  <si>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</si>
  <si>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</si>
  <si>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</si>
  <si>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</si>
  <si>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</si>
  <si>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</si>
  <si>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</si>
  <si>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</si>
  <si>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</si>
  <si>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</si>
  <si>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</si>
  <si>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</si>
  <si>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</si>
  <si>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</si>
  <si>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</si>
  <si>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2012 Cattle Imported Into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</si>
</sst>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>
        <f>264+80</f>
        <v>344</v>
      </c>
      <c r="C7" s="9">
        <f t="shared" si="0"/>
        <v>344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73+92+86+98+113</f>
        <v>462</v>
      </c>
      <c r="C8" s="9">
        <f t="shared" si="0"/>
        <v>462</v>
      </c>
      <c r="D8" s="15">
        <f>25</f>
        <v>25</v>
      </c>
      <c r="E8" s="9">
        <f t="shared" si="1"/>
        <v>25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544+309+638</f>
        <v>1491</v>
      </c>
      <c r="G9" s="9">
        <f t="shared" si="2"/>
        <v>1491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/>
      <c r="C10" s="9">
        <f t="shared" si="0"/>
        <v>0</v>
      </c>
      <c r="D10" s="15">
        <v>23</v>
      </c>
      <c r="E10" s="9">
        <f t="shared" si="1"/>
        <v>23</v>
      </c>
      <c r="F10" s="17">
        <v>9</v>
      </c>
      <c r="G10" s="9">
        <f t="shared" si="2"/>
        <v>9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43+35+75+67</f>
        <v>220</v>
      </c>
      <c r="C11" s="9">
        <f t="shared" si="0"/>
        <v>220</v>
      </c>
      <c r="D11" s="15">
        <f>35+8+1+8+1+1+46+3</f>
        <v>103</v>
      </c>
      <c r="E11" s="9">
        <f t="shared" si="1"/>
        <v>103</v>
      </c>
      <c r="F11" s="17">
        <f>1</f>
        <v>1</v>
      </c>
      <c r="G11" s="9">
        <f t="shared" si="2"/>
        <v>1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37+26+70</f>
        <v>133</v>
      </c>
      <c r="C15" s="9">
        <f t="shared" si="0"/>
        <v>133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80+147+83+30+42+234+64</f>
        <v>680</v>
      </c>
      <c r="C17" s="9">
        <f t="shared" si="0"/>
        <v>680</v>
      </c>
      <c r="D17" s="15">
        <v>3</v>
      </c>
      <c r="E17" s="9">
        <f t="shared" si="1"/>
        <v>3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5+27+16+4+38+162+8+12+30+48+54+8+9+10+5+85+86+71+8+13+58</f>
        <v>757</v>
      </c>
      <c r="C18" s="9">
        <f t="shared" si="0"/>
        <v>757</v>
      </c>
      <c r="D18" s="15">
        <f>10+11+60+7+29+1+1+1+1+4+84+4+4+2+4+8+3+4+17+4+28+1+1</f>
        <v>289</v>
      </c>
      <c r="E18" s="9">
        <f t="shared" si="1"/>
        <v>289</v>
      </c>
      <c r="F18" s="17">
        <f>12+12</f>
        <v>24</v>
      </c>
      <c r="G18" s="9">
        <f t="shared" si="2"/>
        <v>24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67+60+28+100+242</f>
        <v>497</v>
      </c>
      <c r="C19" s="9">
        <f t="shared" si="0"/>
        <v>497</v>
      </c>
      <c r="D19" s="15">
        <f>1+1+1+1+1+1</f>
        <v>6</v>
      </c>
      <c r="E19" s="9">
        <f t="shared" si="1"/>
        <v>6</v>
      </c>
      <c r="F19" s="17"/>
      <c r="G19" s="9">
        <f t="shared" si="2"/>
        <v>0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57+60+361+63+60+263+45+72+134+123+196+104+70+83+44+172+10+14+108+1+17+63+195+29+68+80</f>
        <v>2492</v>
      </c>
      <c r="C20" s="9">
        <f t="shared" si="0"/>
        <v>2492</v>
      </c>
      <c r="D20" s="15">
        <f>2+4+1+10+60+2+3+1+2+3+12</f>
        <v>100</v>
      </c>
      <c r="E20" s="9">
        <f t="shared" si="1"/>
        <v>100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191+130+60+78+126+69+69+190+344+66+122+67+140+215+64+60+81+78+117+94+60+73+65+675+7+53+59+131+69+72+202+108+68+83+71+82+61+58+118+81+52+132+60+148+30+1+8+11+139+70+129+64+79+50+252+66+37+72+71+151+61+62+74+190+61+81+57+39+20+123+58+134+222+122+65+188+64+73+225+64+65+66+74+70+770+61+62</f>
        <v>9330</v>
      </c>
      <c r="C21" s="9">
        <f t="shared" si="0"/>
        <v>9330</v>
      </c>
      <c r="D21" s="15">
        <f>1+3+6</f>
        <v>10</v>
      </c>
      <c r="E21" s="9">
        <f t="shared" si="1"/>
        <v>10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>
        <f>4</f>
        <v>4</v>
      </c>
      <c r="E24" s="9">
        <f t="shared" si="1"/>
        <v>4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v>490</v>
      </c>
      <c r="C26" s="9">
        <f t="shared" si="0"/>
        <v>490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25+4+14+80+55+60+89+5+7+83+26+77+6+1+115+676+25+3+4+110+65+39+132+114+118+22+44+27+25+27+60+3+68+83+185+50+5+18+16+35+54+10+96+45+175+320+665+16+35+26+32+27+65+27+26+51+80+75+30+29+48+54+19+4+1+34+3+4+19+39+44+45+3+6+58+30+26+34+45+12+32+8+59+5+10+85+131+150+72+79+57+72+82+2</f>
        <v>5857</v>
      </c>
      <c r="C27" s="9">
        <f t="shared" si="0"/>
        <v>5857</v>
      </c>
      <c r="D27" s="15">
        <f>4+8+15+9+10+14+5+5+3+1+9+20+9+1</f>
        <v>113</v>
      </c>
      <c r="E27" s="9">
        <f t="shared" si="1"/>
        <v>113</v>
      </c>
      <c r="F27" s="17">
        <f>9+3+54+60+120+11+2+125+27+3+30+19+4+105+132+2</f>
        <v>706</v>
      </c>
      <c r="G27" s="9">
        <f t="shared" si="2"/>
        <v>706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>
        <f>63+70+60+68</f>
        <v>261</v>
      </c>
      <c r="C28" s="9">
        <f t="shared" si="0"/>
        <v>261</v>
      </c>
      <c r="D28" s="15">
        <f>2+4</f>
        <v>6</v>
      </c>
      <c r="E28" s="9">
        <f t="shared" si="1"/>
        <v>6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136+72+39+42+54+58+87+83+51+33+40+204+37+12+18+47+29+100+50+23+21+85+84+92+260+33+63+110+104+84+32+100+60+60+238+56+67+52+47+33+63+84+70+70+70+70+84+35+77+21+86+122+56+68+86+125+89+67+21+86+122+56+68+86+125+89+67+85+55+30+107+81+143+65+56+31+101+70+82+58+264+130+45+145+222+131+40+77+198+81+151+67+16+80+17+53+80+79+60+76+70+132+34+96+53+78+52+74+88+79+76+75+82+84+162+62+61+190+156+100+79+85+81+70+150+92+45+69+14+32+38+28+68+35+74+74+128+63+18+45+16+114+109+46+84+151+81+170+70+50+33+35+139+13+190+211+97+70+73+85+85+156+158+81+67+97+13+21+85+72+202+98+65+70+125+74+90+99+96+84+78+80+84+124+82+59+82+80+41+23+78+79+80+80+39+2+60+71+62+81+86+78+76+172+28+31+31+81+46+77+18+82+86+36+16+99+96+84+78+80+84+124+82+59+82+80+41+23+78+79+80+80+39+2+71+62+81+86+78+76+172+28+31+31+81+46+77+18+82</f>
        <v>19401</v>
      </c>
      <c r="C29" s="9">
        <f t="shared" si="0"/>
        <v>19401</v>
      </c>
      <c r="D29" s="15">
        <f>1+2+11+16+64+18+9+13+16+14+12+4+39+5+39+39+40+12+22+22+12+15+22+16+76+36+65+3+1+8+8+16+8+8+4+10+11+62+20+46+62+60</f>
        <v>967</v>
      </c>
      <c r="E29" s="9">
        <f t="shared" si="1"/>
        <v>967</v>
      </c>
      <c r="F29" s="17"/>
      <c r="G29" s="9">
        <f t="shared" si="2"/>
        <v>0</v>
      </c>
      <c r="H29" s="19">
        <f>3</f>
        <v>3</v>
      </c>
      <c r="I29" s="9">
        <f t="shared" si="3"/>
        <v>3</v>
      </c>
    </row>
    <row r="30" spans="1:9" s="5" customFormat="1" ht="18" customHeight="1">
      <c r="A30" s="9" t="s">
        <v>32</v>
      </c>
      <c r="B30" s="13">
        <f>30+135+309+309+47+9+213+42+12+14+530+68+7+58+133+69+12+24+61+27+7+104+24+22+75+10+2+36+72+17+50+4+4+37+10+9+7+10+34+77+92+180+67+60+158+95+193+786+26+500+40+35+22+28+357+90+8+62+87+77+79+12+20+11+1+2</f>
        <v>5808</v>
      </c>
      <c r="C30" s="9">
        <f t="shared" si="0"/>
        <v>5808</v>
      </c>
      <c r="D30" s="15">
        <f>56+205+206+305+160+2</f>
        <v>934</v>
      </c>
      <c r="E30" s="9">
        <f t="shared" si="1"/>
        <v>934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5+281+74+118+45+94+94+95</f>
        <v>806</v>
      </c>
      <c r="C31" s="9">
        <f t="shared" si="0"/>
        <v>806</v>
      </c>
      <c r="D31" s="15">
        <f>2+29+94+118+65+49+46+2+50+50+1+1+18+11+24+8+60+18+11+46+4+61+30+2+20+60+10</f>
        <v>890</v>
      </c>
      <c r="E31" s="9">
        <f t="shared" si="1"/>
        <v>890</v>
      </c>
      <c r="F31" s="17">
        <f>40+98</f>
        <v>138</v>
      </c>
      <c r="G31" s="9">
        <f t="shared" si="2"/>
        <v>138</v>
      </c>
      <c r="H31" s="19"/>
      <c r="I31" s="9">
        <f t="shared" si="3"/>
        <v>0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>
        <f>101+262</f>
        <v>363</v>
      </c>
      <c r="C35" s="9">
        <f t="shared" si="0"/>
        <v>363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>
        <f>40+8+6+5+10+7+9+14</f>
        <v>99</v>
      </c>
      <c r="E36" s="9">
        <f t="shared" si="1"/>
        <v>99</v>
      </c>
      <c r="F36" s="17">
        <f>37+49+10+24+177+87</f>
        <v>384</v>
      </c>
      <c r="G36" s="9">
        <f t="shared" si="2"/>
        <v>384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>
        <f>97</f>
        <v>97</v>
      </c>
      <c r="C37" s="9">
        <f aca="true" t="shared" si="4" ref="C37:C54">B37</f>
        <v>97</v>
      </c>
      <c r="D37" s="15"/>
      <c r="E37" s="9">
        <f aca="true" t="shared" si="5" ref="E37:E54">D37</f>
        <v>0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31+16+80+93+80+11+39+36+28+96+95+80+102+324+78+82+327+20+202+8+5+161+79+77+308+780+25+86+618</f>
        <v>3967</v>
      </c>
      <c r="C38" s="9">
        <f t="shared" si="4"/>
        <v>3967</v>
      </c>
      <c r="D38" s="15">
        <f>23+40+96+15+76+27+4</f>
        <v>281</v>
      </c>
      <c r="E38" s="9">
        <f t="shared" si="5"/>
        <v>281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>
        <f>50+44+60+90+90+10+90+2+266+5+263+25+94+224+326+211+91+18+32+61+134+44+308+83+79+177+150+175+225+194+80+88+179+137+90+104+43+40+92+35+66+208+95+105+93+62+65+196+111+80+152+74+105+19+75+102+82+106+27+140+145+32+70+65+70+246+65+65+65+10+97+160+114+250+210+52+45+87+87+92+102+55+66+39+110+20+71+45+54+37+83+95+72+151+140+227+155+150</f>
        <v>10171</v>
      </c>
      <c r="C39" s="9">
        <f t="shared" si="4"/>
        <v>10171</v>
      </c>
      <c r="D39" s="15">
        <f>1</f>
        <v>1</v>
      </c>
      <c r="E39" s="9">
        <f t="shared" si="5"/>
        <v>1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83+39</f>
        <v>122</v>
      </c>
      <c r="C40" s="9">
        <f t="shared" si="4"/>
        <v>122</v>
      </c>
      <c r="D40" s="15">
        <f>51+1+1+51+7+16+16+32+16+16+1+16+2+1+1+1+2+3+8+1+1+70+15+15</f>
        <v>344</v>
      </c>
      <c r="E40" s="9">
        <f t="shared" si="5"/>
        <v>344</v>
      </c>
      <c r="F40" s="17"/>
      <c r="G40" s="9">
        <f t="shared" si="6"/>
        <v>0</v>
      </c>
      <c r="H40" s="19">
        <f>39</f>
        <v>39</v>
      </c>
      <c r="I40" s="9">
        <f t="shared" si="7"/>
        <v>39</v>
      </c>
    </row>
    <row r="41" spans="1:9" s="5" customFormat="1" ht="18" customHeight="1">
      <c r="A41" s="9" t="s">
        <v>43</v>
      </c>
      <c r="B41" s="13">
        <f>49+185+74</f>
        <v>308</v>
      </c>
      <c r="C41" s="9">
        <f t="shared" si="4"/>
        <v>308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 t="shared" si="4"/>
        <v>90</v>
      </c>
      <c r="D42" s="15">
        <f>10+2</f>
        <v>12</v>
      </c>
      <c r="E42" s="9">
        <f t="shared" si="5"/>
        <v>12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129+11+99+85+124+88+64+29+86</f>
        <v>715</v>
      </c>
      <c r="C44" s="9">
        <f t="shared" si="4"/>
        <v>715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192+96+48+100+34+80+123+66+90+90+95+110+107+80+102+21+56+10+67+54+80+94+67+67+97+145+91+96+231+117+149+76+21+15+89+51+83+65+54+8+93+116+43+34+48+11+19+181+158+29+90+34+14+80+170+10+24+45+17+392+380+48+51+12+106+68+66+86+44+142+60+117+56+150+43+22+63+13+26+53+13+77+3+17+160+16+72+32+56+18+207+50+71+15+61+23+4+67+22+21+27+15+8+1+23+66+82+75+28+58+28+29+30+56+11+5+22+47+154+4+17+29+93+65+28+42+68+18+1+43+21+210+75+58+24+86+47+91+62+82+244+161+4+42+45+25+100+165+138+10+13+16+28+96+128+152+75+162+291+88+80+71+80+193+91+277+315+9+2+153+71+35+31+41+27+14+35+71+25+84+94+70+50+103+35+75+52+103+187+104+95+11+12+157+63+100+435+160+319+73+33+15+89+73+34+35+54+118+87+250+7+70+136+75+713+93+80+215+90+146+13+18+125+37+209+21+35+83+80+35+86+100+101+20+113+50+78+8+36+76+38+136+44+16+5+39+19+29+41+13+5+23+12+3+57+11+11+33+84+101+333+92+13+85+108+86+77+211+164+62+80+34+83+103+371+72+85+78+86+80+147+4+19+109+21+29+60+63+52+36+17+26+25+123+71+12+16+21+26+7+403+54+106+35+153+76+11+68+47+76+14+86+174+80+141+21+9+108+16+4+86+62+23+17+16+108+160+69+66+166+71+50+105+118+225+142+160+53+19+195+87+168+177+33+46+129+93+62+5+5+152+65+54+42+5+80+92+61+81+169+15+39+85+94+66+214+72+104+17+169+127+177+102+87+58+89+87+76+6+11+54+31+86+14+20+79+97+60+23+89+102+6+34+27+230+33+23+41+61+22+5+65+279+11+36+37+10+19+88+80+123+14+16+24+68+15+15+81+59+89+219+113+21+82+93+28+91+20</f>
        <v>32922</v>
      </c>
      <c r="C45" s="9">
        <f t="shared" si="4"/>
        <v>32922</v>
      </c>
      <c r="D45" s="15">
        <f>1+17+24+19+46+15+4+8+15+25+61+44+24+24+21+26+24+4+12+40+17+13+26+39+7+95+16+4+41+10+50+6+30+44+10+11+28+91+15+15+8+15+11+10+5+14+11+44+59+31+15+15+15+19+15+10+50+20+3+36+8+4+15+15+30+8+15+12+15+1+6+15+12+13+10+6+16+9+10</f>
        <v>1648</v>
      </c>
      <c r="E45" s="9">
        <f t="shared" si="5"/>
        <v>1648</v>
      </c>
      <c r="F45" s="17">
        <f>1+1</f>
        <v>2</v>
      </c>
      <c r="G45" s="9">
        <f t="shared" si="6"/>
        <v>2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/>
      <c r="C46" s="9">
        <f t="shared" si="4"/>
        <v>0</v>
      </c>
      <c r="D46" s="15"/>
      <c r="E46" s="9">
        <f t="shared" si="5"/>
        <v>0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>
        <f>100+100+233+127</f>
        <v>560</v>
      </c>
      <c r="C47" s="9">
        <f t="shared" si="4"/>
        <v>560</v>
      </c>
      <c r="D47" s="15">
        <f>31+15+2+11</f>
        <v>59</v>
      </c>
      <c r="E47" s="9">
        <f t="shared" si="5"/>
        <v>59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/>
      <c r="C48" s="9">
        <f t="shared" si="4"/>
        <v>0</v>
      </c>
      <c r="D48" s="15">
        <f>80</f>
        <v>80</v>
      </c>
      <c r="E48" s="9">
        <f t="shared" si="5"/>
        <v>80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153+133+120+100+64+150+180+58+58+175+62+57+64+1289+67+155+125+90+91+150+72+65+76+56+131+108+65+170+78+60+32+32+130+32+32+113</f>
        <v>4593</v>
      </c>
      <c r="C50" s="9">
        <f t="shared" si="4"/>
        <v>4593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/>
      <c r="C51" s="9">
        <f t="shared" si="4"/>
        <v>0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53+63+34+53+55+114+65+70</f>
        <v>507</v>
      </c>
      <c r="C52" s="9">
        <f t="shared" si="4"/>
        <v>507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135+58+245+85+149+31+15+19+45+20+30+12+15+8+7+74+26+281+66+244+34+58+70+204+8+15+57+65+63+245</f>
        <v>2384</v>
      </c>
      <c r="C53" s="9">
        <f t="shared" si="4"/>
        <v>2384</v>
      </c>
      <c r="D53" s="15">
        <f>39+1+15+4+16+17+27+5+15+13+4</f>
        <v>156</v>
      </c>
      <c r="E53" s="9">
        <f t="shared" si="5"/>
        <v>156</v>
      </c>
      <c r="F53" s="17">
        <f>109+16+9+80+81+49+8+72+38+4+18+30+12+1+1+5+6+2+1+8+9+32+12+16+18+5+9+12+8+3+72</f>
        <v>746</v>
      </c>
      <c r="G53" s="9">
        <f t="shared" si="6"/>
        <v>746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85+93+105+91+49+70+50+146</f>
        <v>689</v>
      </c>
      <c r="C54" s="9">
        <f t="shared" si="4"/>
        <v>689</v>
      </c>
      <c r="D54" s="16">
        <f>15+2+1+41+109+86+57+194</f>
        <v>505</v>
      </c>
      <c r="E54" s="9">
        <f t="shared" si="5"/>
        <v>505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105026</v>
      </c>
      <c r="C55" s="11"/>
      <c r="D55" s="11">
        <f>SUM(D5:D54)</f>
        <v>6658</v>
      </c>
      <c r="E55" s="11"/>
      <c r="F55" s="11">
        <f>SUM(F5:F54)</f>
        <v>3501</v>
      </c>
      <c r="G55" s="11"/>
      <c r="H55" s="11">
        <f>SUM(H5:H54)</f>
        <v>42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105026</v>
      </c>
      <c r="D57" s="11"/>
      <c r="E57" s="11">
        <f>D55</f>
        <v>6658</v>
      </c>
      <c r="F57" s="11"/>
      <c r="G57" s="11">
        <f>F55</f>
        <v>3501</v>
      </c>
      <c r="H57" s="11"/>
      <c r="I57" s="11">
        <f>H55</f>
        <v>42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0</v>
      </c>
      <c r="D5" s="15"/>
      <c r="E5" s="9">
        <f>September!E5+D5</f>
        <v>0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344</v>
      </c>
      <c r="D7" s="15"/>
      <c r="E7" s="9">
        <f>September!E7+D7</f>
        <v>0</v>
      </c>
      <c r="F7" s="17"/>
      <c r="G7" s="9">
        <f>September!G7+F7</f>
        <v>0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1252</v>
      </c>
      <c r="D8" s="15"/>
      <c r="E8" s="9">
        <f>September!E8+D8</f>
        <v>25</v>
      </c>
      <c r="F8" s="17"/>
      <c r="G8" s="9">
        <f>September!G8+F8</f>
        <v>131</v>
      </c>
      <c r="H8" s="19"/>
      <c r="I8" s="9">
        <f>September!I8+H8</f>
        <v>0</v>
      </c>
    </row>
    <row r="9" spans="1:9" s="5" customFormat="1" ht="18" customHeight="1">
      <c r="A9" s="9" t="s">
        <v>11</v>
      </c>
      <c r="B9" s="13"/>
      <c r="C9" s="9">
        <f>September!C9+B9</f>
        <v>0</v>
      </c>
      <c r="D9" s="15"/>
      <c r="E9" s="9">
        <f>September!E9+D9</f>
        <v>4</v>
      </c>
      <c r="F9" s="17"/>
      <c r="G9" s="9">
        <f>September!G9+F9</f>
        <v>2606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110</v>
      </c>
      <c r="D10" s="15"/>
      <c r="E10" s="9">
        <f>September!E10+D10</f>
        <v>31</v>
      </c>
      <c r="F10" s="17"/>
      <c r="G10" s="9">
        <f>September!G10+F10</f>
        <v>10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241</v>
      </c>
      <c r="D11" s="15"/>
      <c r="E11" s="9">
        <f>September!E11+D11</f>
        <v>430</v>
      </c>
      <c r="F11" s="17"/>
      <c r="G11" s="9">
        <f>September!G11+F11</f>
        <v>120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42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361</v>
      </c>
      <c r="D15" s="15"/>
      <c r="E15" s="9">
        <f>September!E15+D15</f>
        <v>0</v>
      </c>
      <c r="F15" s="17"/>
      <c r="G15" s="9">
        <f>September!G15+F15</f>
        <v>284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1069</v>
      </c>
      <c r="D17" s="15"/>
      <c r="E17" s="9">
        <f>September!E17+D17</f>
        <v>29</v>
      </c>
      <c r="F17" s="17"/>
      <c r="G17" s="9">
        <f>September!G17+F17</f>
        <v>0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2000</v>
      </c>
      <c r="D18" s="15"/>
      <c r="E18" s="9">
        <f>September!E18+D18</f>
        <v>689</v>
      </c>
      <c r="F18" s="17"/>
      <c r="G18" s="9">
        <f>September!G18+F18</f>
        <v>92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3568</v>
      </c>
      <c r="D19" s="15"/>
      <c r="E19" s="9">
        <f>September!E19+D19</f>
        <v>167</v>
      </c>
      <c r="F19" s="17"/>
      <c r="G19" s="9">
        <f>September!G19+F19</f>
        <v>548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10138</v>
      </c>
      <c r="D20" s="15"/>
      <c r="E20" s="9">
        <f>September!E20+D20</f>
        <v>374</v>
      </c>
      <c r="F20" s="17"/>
      <c r="G20" s="9">
        <f>September!G20+F20</f>
        <v>512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30175</v>
      </c>
      <c r="D21" s="15"/>
      <c r="E21" s="9">
        <f>September!E21+D21</f>
        <v>104</v>
      </c>
      <c r="F21" s="17"/>
      <c r="G21" s="9">
        <f>September!G21+F21</f>
        <v>0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1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4</v>
      </c>
      <c r="F24" s="17"/>
      <c r="G24" s="9">
        <f>September!G24+F24</f>
        <v>0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1084</v>
      </c>
      <c r="D26" s="15"/>
      <c r="E26" s="9">
        <f>September!E26+D26</f>
        <v>7</v>
      </c>
      <c r="F26" s="17"/>
      <c r="G26" s="9">
        <f>September!G26+F26</f>
        <v>5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15116</v>
      </c>
      <c r="D27" s="15"/>
      <c r="E27" s="9">
        <f>September!E27+D27</f>
        <v>668</v>
      </c>
      <c r="F27" s="17"/>
      <c r="G27" s="9">
        <f>September!G27+F27</f>
        <v>1790</v>
      </c>
      <c r="H27" s="19"/>
      <c r="I27" s="9">
        <f>September!I27+H27</f>
        <v>36</v>
      </c>
    </row>
    <row r="28" spans="1:9" s="5" customFormat="1" ht="18" customHeight="1">
      <c r="A28" s="9" t="s">
        <v>30</v>
      </c>
      <c r="B28" s="13"/>
      <c r="C28" s="9">
        <f>September!C28+B28</f>
        <v>261</v>
      </c>
      <c r="D28" s="15"/>
      <c r="E28" s="9">
        <f>September!E28+D28</f>
        <v>6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53889</v>
      </c>
      <c r="D29" s="15"/>
      <c r="E29" s="9">
        <f>September!E29+D29</f>
        <v>1973</v>
      </c>
      <c r="F29" s="17"/>
      <c r="G29" s="9">
        <f>September!G29+F29</f>
        <v>0</v>
      </c>
      <c r="H29" s="19"/>
      <c r="I29" s="9">
        <f>September!I29+H29</f>
        <v>5</v>
      </c>
    </row>
    <row r="30" spans="1:9" s="5" customFormat="1" ht="18" customHeight="1">
      <c r="A30" s="9" t="s">
        <v>32</v>
      </c>
      <c r="B30" s="13"/>
      <c r="C30" s="9">
        <f>September!C30+B30</f>
        <v>13989</v>
      </c>
      <c r="D30" s="15"/>
      <c r="E30" s="9">
        <f>September!E30+D30</f>
        <v>1795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13180</v>
      </c>
      <c r="D31" s="15"/>
      <c r="E31" s="9">
        <f>September!E31+D31</f>
        <v>10606</v>
      </c>
      <c r="F31" s="17"/>
      <c r="G31" s="9">
        <f>September!G31+F31</f>
        <v>929</v>
      </c>
      <c r="H31" s="19"/>
      <c r="I31" s="9">
        <f>September!I31+H31</f>
        <v>0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1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363</v>
      </c>
      <c r="D35" s="15"/>
      <c r="E35" s="9">
        <f>September!E35+D35</f>
        <v>0</v>
      </c>
      <c r="F35" s="17"/>
      <c r="G35" s="9">
        <f>September!G35+F35</f>
        <v>7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0</v>
      </c>
      <c r="D36" s="15"/>
      <c r="E36" s="9">
        <f>September!E36+D36</f>
        <v>136</v>
      </c>
      <c r="F36" s="17"/>
      <c r="G36" s="9">
        <f>September!G36+F36</f>
        <v>905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845</v>
      </c>
      <c r="D37" s="15"/>
      <c r="E37" s="9">
        <f>September!E37+D37</f>
        <v>1</v>
      </c>
      <c r="F37" s="17"/>
      <c r="G37" s="9">
        <f>September!G37+F37</f>
        <v>0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23961</v>
      </c>
      <c r="D38" s="15"/>
      <c r="E38" s="9">
        <f>September!E38+D38</f>
        <v>598</v>
      </c>
      <c r="F38" s="17"/>
      <c r="G38" s="9">
        <f>September!G38+F38</f>
        <v>0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11077</v>
      </c>
      <c r="D39" s="15"/>
      <c r="E39" s="9">
        <f>September!E39+D39</f>
        <v>21</v>
      </c>
      <c r="F39" s="17"/>
      <c r="G39" s="9">
        <f>September!G39+F39</f>
        <v>200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3496</v>
      </c>
      <c r="D40" s="15"/>
      <c r="E40" s="9">
        <f>September!E40+D40</f>
        <v>877</v>
      </c>
      <c r="F40" s="17"/>
      <c r="G40" s="9">
        <f>September!G40+F40</f>
        <v>0</v>
      </c>
      <c r="H40" s="19"/>
      <c r="I40" s="9">
        <f>September!I40+H40</f>
        <v>39</v>
      </c>
    </row>
    <row r="41" spans="1:9" s="5" customFormat="1" ht="18" customHeight="1">
      <c r="A41" s="9" t="s">
        <v>43</v>
      </c>
      <c r="B41" s="13"/>
      <c r="C41" s="9">
        <f>September!C41+B41</f>
        <v>562</v>
      </c>
      <c r="D41" s="15"/>
      <c r="E41" s="9">
        <f>September!E41+D41</f>
        <v>66</v>
      </c>
      <c r="F41" s="17"/>
      <c r="G41" s="9">
        <f>September!G41+F41</f>
        <v>4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594</v>
      </c>
      <c r="D42" s="15"/>
      <c r="E42" s="9">
        <f>September!E42+D42</f>
        <v>25</v>
      </c>
      <c r="F42" s="17"/>
      <c r="G42" s="9">
        <f>September!G42+F42</f>
        <v>78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1306</v>
      </c>
      <c r="D44" s="15"/>
      <c r="E44" s="9">
        <f>September!E44+D44</f>
        <v>8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91713</v>
      </c>
      <c r="D45" s="15"/>
      <c r="E45" s="9">
        <f>September!E45+D45</f>
        <v>2832</v>
      </c>
      <c r="F45" s="17"/>
      <c r="G45" s="9">
        <f>September!G45+F45</f>
        <v>31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3340</v>
      </c>
      <c r="D46" s="15"/>
      <c r="E46" s="9">
        <f>September!E46+D46</f>
        <v>3</v>
      </c>
      <c r="F46" s="17"/>
      <c r="G46" s="9">
        <f>September!G46+F46</f>
        <v>0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2200</v>
      </c>
      <c r="D47" s="15"/>
      <c r="E47" s="9">
        <f>September!E47+D47</f>
        <v>2149</v>
      </c>
      <c r="F47" s="17"/>
      <c r="G47" s="9">
        <f>September!G47+F47</f>
        <v>107</v>
      </c>
      <c r="H47" s="19"/>
      <c r="I47" s="9">
        <f>September!I47+H47</f>
        <v>0</v>
      </c>
    </row>
    <row r="48" spans="1:9" s="5" customFormat="1" ht="18" customHeight="1">
      <c r="A48" s="9" t="s">
        <v>50</v>
      </c>
      <c r="B48" s="13"/>
      <c r="C48" s="9">
        <f>September!C48+B48</f>
        <v>0</v>
      </c>
      <c r="D48" s="15"/>
      <c r="E48" s="9">
        <f>September!E48+D48</f>
        <v>80</v>
      </c>
      <c r="F48" s="17"/>
      <c r="G48" s="9">
        <f>September!G48+F48</f>
        <v>0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6740</v>
      </c>
      <c r="D50" s="15"/>
      <c r="E50" s="9">
        <f>September!E50+D50</f>
        <v>1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0</v>
      </c>
      <c r="D51" s="15"/>
      <c r="E51" s="9">
        <f>September!E51+D51</f>
        <v>0</v>
      </c>
      <c r="F51" s="17"/>
      <c r="G51" s="9">
        <f>September!G51+F51</f>
        <v>0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907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11835</v>
      </c>
      <c r="D53" s="15"/>
      <c r="E53" s="9">
        <f>September!E53+D53</f>
        <v>1065</v>
      </c>
      <c r="F53" s="17"/>
      <c r="G53" s="9">
        <f>September!G53+F53</f>
        <v>2647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3026</v>
      </c>
      <c r="D54" s="16"/>
      <c r="E54" s="9">
        <f>September!E54+D54</f>
        <v>801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308784</v>
      </c>
      <c r="D57" s="11"/>
      <c r="E57" s="11">
        <f>September!E57+D55</f>
        <v>25577</v>
      </c>
      <c r="F57" s="11"/>
      <c r="G57" s="11">
        <f>September!G57+F55</f>
        <v>11006</v>
      </c>
      <c r="H57" s="11"/>
      <c r="I57" s="11">
        <f>September!I57+H55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3031</v>
      </c>
      <c r="G62" s="4">
        <f>September!G62+F60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0</v>
      </c>
      <c r="D5" s="15"/>
      <c r="E5" s="9">
        <f>October!E5+D5</f>
        <v>0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344</v>
      </c>
      <c r="D7" s="15"/>
      <c r="E7" s="9">
        <f>October!E7+D7</f>
        <v>0</v>
      </c>
      <c r="F7" s="17"/>
      <c r="G7" s="9">
        <f>October!G7+F7</f>
        <v>0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1252</v>
      </c>
      <c r="D8" s="15"/>
      <c r="E8" s="9">
        <f>October!E8+D8</f>
        <v>25</v>
      </c>
      <c r="F8" s="17"/>
      <c r="G8" s="9">
        <f>October!G8+F8</f>
        <v>131</v>
      </c>
      <c r="H8" s="19"/>
      <c r="I8" s="9">
        <f>October!I8+H8</f>
        <v>0</v>
      </c>
    </row>
    <row r="9" spans="1:9" s="5" customFormat="1" ht="18" customHeight="1">
      <c r="A9" s="9" t="s">
        <v>11</v>
      </c>
      <c r="B9" s="13"/>
      <c r="C9" s="9">
        <f>October!C9+B9</f>
        <v>0</v>
      </c>
      <c r="D9" s="15"/>
      <c r="E9" s="9">
        <f>October!E9+D9</f>
        <v>4</v>
      </c>
      <c r="F9" s="17"/>
      <c r="G9" s="9">
        <f>October!G9+F9</f>
        <v>2606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110</v>
      </c>
      <c r="D10" s="15"/>
      <c r="E10" s="9">
        <f>October!E10+D10</f>
        <v>31</v>
      </c>
      <c r="F10" s="17"/>
      <c r="G10" s="9">
        <f>October!G10+F10</f>
        <v>10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241</v>
      </c>
      <c r="D11" s="15"/>
      <c r="E11" s="9">
        <f>October!E11+D11</f>
        <v>430</v>
      </c>
      <c r="F11" s="17"/>
      <c r="G11" s="9">
        <f>October!G11+F11</f>
        <v>120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42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361</v>
      </c>
      <c r="D15" s="15"/>
      <c r="E15" s="9">
        <f>October!E15+D15</f>
        <v>0</v>
      </c>
      <c r="F15" s="17"/>
      <c r="G15" s="9">
        <f>October!G15+F15</f>
        <v>284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1069</v>
      </c>
      <c r="D17" s="15"/>
      <c r="E17" s="9">
        <f>October!E17+D17</f>
        <v>29</v>
      </c>
      <c r="F17" s="17"/>
      <c r="G17" s="9">
        <f>October!G17+F17</f>
        <v>0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2000</v>
      </c>
      <c r="D18" s="15"/>
      <c r="E18" s="9">
        <f>October!E18+D18</f>
        <v>689</v>
      </c>
      <c r="F18" s="17"/>
      <c r="G18" s="9">
        <f>October!G18+F18</f>
        <v>92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3568</v>
      </c>
      <c r="D19" s="15"/>
      <c r="E19" s="9">
        <f>October!E19+D19</f>
        <v>167</v>
      </c>
      <c r="F19" s="17"/>
      <c r="G19" s="9">
        <f>October!G19+F19</f>
        <v>548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10138</v>
      </c>
      <c r="D20" s="15"/>
      <c r="E20" s="9">
        <f>October!E20+D20</f>
        <v>374</v>
      </c>
      <c r="F20" s="17"/>
      <c r="G20" s="9">
        <f>October!G20+F20</f>
        <v>512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30175</v>
      </c>
      <c r="D21" s="15"/>
      <c r="E21" s="9">
        <f>October!E21+D21</f>
        <v>104</v>
      </c>
      <c r="F21" s="17"/>
      <c r="G21" s="9">
        <f>October!G21+F21</f>
        <v>0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1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4</v>
      </c>
      <c r="F24" s="17"/>
      <c r="G24" s="9">
        <f>October!G24+F24</f>
        <v>0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1084</v>
      </c>
      <c r="D26" s="15"/>
      <c r="E26" s="9">
        <f>October!E26+D26</f>
        <v>7</v>
      </c>
      <c r="F26" s="17"/>
      <c r="G26" s="9">
        <f>October!G26+F26</f>
        <v>5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15116</v>
      </c>
      <c r="D27" s="15"/>
      <c r="E27" s="9">
        <f>October!E27+D27</f>
        <v>668</v>
      </c>
      <c r="F27" s="17"/>
      <c r="G27" s="9">
        <f>October!G27+F27</f>
        <v>1790</v>
      </c>
      <c r="H27" s="19"/>
      <c r="I27" s="9">
        <f>October!I27+H27</f>
        <v>36</v>
      </c>
    </row>
    <row r="28" spans="1:9" s="5" customFormat="1" ht="18" customHeight="1">
      <c r="A28" s="9" t="s">
        <v>30</v>
      </c>
      <c r="B28" s="13"/>
      <c r="C28" s="9">
        <f>October!C28+B28</f>
        <v>261</v>
      </c>
      <c r="D28" s="15"/>
      <c r="E28" s="9">
        <f>October!E28+D28</f>
        <v>6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53889</v>
      </c>
      <c r="D29" s="15"/>
      <c r="E29" s="9">
        <f>October!E29+D29</f>
        <v>1973</v>
      </c>
      <c r="F29" s="17"/>
      <c r="G29" s="9">
        <f>October!G29+F29</f>
        <v>0</v>
      </c>
      <c r="H29" s="19"/>
      <c r="I29" s="9">
        <f>October!I29+H29</f>
        <v>5</v>
      </c>
    </row>
    <row r="30" spans="1:9" s="5" customFormat="1" ht="18" customHeight="1">
      <c r="A30" s="9" t="s">
        <v>32</v>
      </c>
      <c r="B30" s="13"/>
      <c r="C30" s="9">
        <f>October!C30+B30</f>
        <v>13989</v>
      </c>
      <c r="D30" s="15"/>
      <c r="E30" s="9">
        <f>October!E30+D30</f>
        <v>1795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13180</v>
      </c>
      <c r="D31" s="15"/>
      <c r="E31" s="9">
        <f>October!E31+D31</f>
        <v>10606</v>
      </c>
      <c r="F31" s="17"/>
      <c r="G31" s="9">
        <f>October!G31+F31</f>
        <v>929</v>
      </c>
      <c r="H31" s="19"/>
      <c r="I31" s="9">
        <f>October!I31+H31</f>
        <v>0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1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363</v>
      </c>
      <c r="D35" s="15"/>
      <c r="E35" s="9">
        <f>October!E35+D35</f>
        <v>0</v>
      </c>
      <c r="F35" s="17"/>
      <c r="G35" s="9">
        <f>October!G35+F35</f>
        <v>7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0</v>
      </c>
      <c r="D36" s="15"/>
      <c r="E36" s="9">
        <f>October!E36+D36</f>
        <v>136</v>
      </c>
      <c r="F36" s="17"/>
      <c r="G36" s="9">
        <f>October!G36+F36</f>
        <v>905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845</v>
      </c>
      <c r="D37" s="15"/>
      <c r="E37" s="9">
        <f>October!E37+D37</f>
        <v>1</v>
      </c>
      <c r="F37" s="17"/>
      <c r="G37" s="9">
        <f>October!G37+F37</f>
        <v>0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23961</v>
      </c>
      <c r="D38" s="15"/>
      <c r="E38" s="9">
        <f>October!E38+D38</f>
        <v>598</v>
      </c>
      <c r="F38" s="17"/>
      <c r="G38" s="9">
        <f>October!G38+F38</f>
        <v>0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11077</v>
      </c>
      <c r="D39" s="15"/>
      <c r="E39" s="9">
        <f>October!E39+D39</f>
        <v>21</v>
      </c>
      <c r="F39" s="17"/>
      <c r="G39" s="9">
        <f>October!G39+F39</f>
        <v>200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3496</v>
      </c>
      <c r="D40" s="15"/>
      <c r="E40" s="9">
        <f>October!E40+D40</f>
        <v>877</v>
      </c>
      <c r="F40" s="17"/>
      <c r="G40" s="9">
        <f>October!G40+F40</f>
        <v>0</v>
      </c>
      <c r="H40" s="19"/>
      <c r="I40" s="9">
        <f>October!I40+H40</f>
        <v>39</v>
      </c>
    </row>
    <row r="41" spans="1:9" s="5" customFormat="1" ht="18" customHeight="1">
      <c r="A41" s="9" t="s">
        <v>43</v>
      </c>
      <c r="B41" s="13"/>
      <c r="C41" s="9">
        <f>October!C41+B41</f>
        <v>562</v>
      </c>
      <c r="D41" s="15"/>
      <c r="E41" s="9">
        <f>October!E41+D41</f>
        <v>66</v>
      </c>
      <c r="F41" s="17"/>
      <c r="G41" s="9">
        <f>October!G41+F41</f>
        <v>4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594</v>
      </c>
      <c r="D42" s="15"/>
      <c r="E42" s="9">
        <f>October!E42+D42</f>
        <v>25</v>
      </c>
      <c r="F42" s="17"/>
      <c r="G42" s="9">
        <f>October!G42+F42</f>
        <v>78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1306</v>
      </c>
      <c r="D44" s="15"/>
      <c r="E44" s="9">
        <f>October!E44+D44</f>
        <v>8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91713</v>
      </c>
      <c r="D45" s="15"/>
      <c r="E45" s="9">
        <f>October!E45+D45</f>
        <v>2832</v>
      </c>
      <c r="F45" s="17"/>
      <c r="G45" s="9">
        <f>October!G45+F45</f>
        <v>31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3340</v>
      </c>
      <c r="D46" s="15"/>
      <c r="E46" s="9">
        <f>October!E46+D46</f>
        <v>3</v>
      </c>
      <c r="F46" s="17"/>
      <c r="G46" s="9">
        <f>October!G46+F46</f>
        <v>0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2200</v>
      </c>
      <c r="D47" s="15"/>
      <c r="E47" s="9">
        <f>October!E47+D47</f>
        <v>2149</v>
      </c>
      <c r="F47" s="17"/>
      <c r="G47" s="9">
        <f>October!G47+F47</f>
        <v>107</v>
      </c>
      <c r="H47" s="19"/>
      <c r="I47" s="9">
        <f>October!I47+H47</f>
        <v>0</v>
      </c>
    </row>
    <row r="48" spans="1:9" s="5" customFormat="1" ht="18" customHeight="1">
      <c r="A48" s="9" t="s">
        <v>50</v>
      </c>
      <c r="B48" s="13"/>
      <c r="C48" s="9">
        <f>October!C48+B48</f>
        <v>0</v>
      </c>
      <c r="D48" s="15"/>
      <c r="E48" s="9">
        <f>October!E48+D48</f>
        <v>80</v>
      </c>
      <c r="F48" s="17"/>
      <c r="G48" s="9">
        <f>October!G48+F48</f>
        <v>0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6740</v>
      </c>
      <c r="D50" s="15"/>
      <c r="E50" s="9">
        <f>October!E50+D50</f>
        <v>1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0</v>
      </c>
      <c r="D51" s="15"/>
      <c r="E51" s="9">
        <f>October!E51+D51</f>
        <v>0</v>
      </c>
      <c r="F51" s="17"/>
      <c r="G51" s="9">
        <f>October!G51+F51</f>
        <v>0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907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11835</v>
      </c>
      <c r="D53" s="15"/>
      <c r="E53" s="9">
        <f>October!E53+D53</f>
        <v>1065</v>
      </c>
      <c r="F53" s="17"/>
      <c r="G53" s="9">
        <f>October!G53+F53</f>
        <v>2647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3026</v>
      </c>
      <c r="D54" s="16"/>
      <c r="E54" s="9">
        <f>October!E54+D54</f>
        <v>801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308784</v>
      </c>
      <c r="D57" s="11"/>
      <c r="E57" s="11">
        <f>October!E57+D55</f>
        <v>25577</v>
      </c>
      <c r="F57" s="11"/>
      <c r="G57" s="11">
        <f>October!G57+F55</f>
        <v>11006</v>
      </c>
      <c r="H57" s="11"/>
      <c r="I57" s="11">
        <f>October!I57+H55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3031</v>
      </c>
      <c r="G62" s="4">
        <f>October!G62+F60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0</v>
      </c>
      <c r="D5" s="15"/>
      <c r="E5" s="9">
        <f>November!E5+D5</f>
        <v>0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344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1252</v>
      </c>
      <c r="D8" s="15"/>
      <c r="E8" s="9">
        <f>November!E8+D8</f>
        <v>25</v>
      </c>
      <c r="F8" s="17"/>
      <c r="G8" s="9">
        <f>November!G8+F8</f>
        <v>131</v>
      </c>
      <c r="H8" s="19"/>
      <c r="I8" s="9">
        <f>November!I8+H8</f>
        <v>0</v>
      </c>
    </row>
    <row r="9" spans="1:9" s="5" customFormat="1" ht="18" customHeight="1">
      <c r="A9" s="9" t="s">
        <v>11</v>
      </c>
      <c r="B9" s="13"/>
      <c r="C9" s="9">
        <f>November!C9+B9</f>
        <v>0</v>
      </c>
      <c r="D9" s="15"/>
      <c r="E9" s="9">
        <f>November!E9+D9</f>
        <v>4</v>
      </c>
      <c r="F9" s="17"/>
      <c r="G9" s="9">
        <f>November!G9+F9</f>
        <v>2606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110</v>
      </c>
      <c r="D10" s="15"/>
      <c r="E10" s="9">
        <f>November!E10+D10</f>
        <v>31</v>
      </c>
      <c r="F10" s="17"/>
      <c r="G10" s="9">
        <f>November!G10+F10</f>
        <v>10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241</v>
      </c>
      <c r="D11" s="15"/>
      <c r="E11" s="9">
        <f>November!E11+D11</f>
        <v>430</v>
      </c>
      <c r="F11" s="17"/>
      <c r="G11" s="9">
        <f>November!G11+F11</f>
        <v>120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42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361</v>
      </c>
      <c r="D15" s="15"/>
      <c r="E15" s="9">
        <f>November!E15+D15</f>
        <v>0</v>
      </c>
      <c r="F15" s="17"/>
      <c r="G15" s="9">
        <f>November!G15+F15</f>
        <v>284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1069</v>
      </c>
      <c r="D17" s="15"/>
      <c r="E17" s="9">
        <f>November!E17+D17</f>
        <v>29</v>
      </c>
      <c r="F17" s="17"/>
      <c r="G17" s="9">
        <f>November!G17+F17</f>
        <v>0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2000</v>
      </c>
      <c r="D18" s="15"/>
      <c r="E18" s="9">
        <f>November!E18+D18</f>
        <v>689</v>
      </c>
      <c r="F18" s="17"/>
      <c r="G18" s="9">
        <f>November!G18+F18</f>
        <v>92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3568</v>
      </c>
      <c r="D19" s="15"/>
      <c r="E19" s="9">
        <f>November!E19+D19</f>
        <v>167</v>
      </c>
      <c r="F19" s="17"/>
      <c r="G19" s="9">
        <f>November!G19+F19</f>
        <v>548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10138</v>
      </c>
      <c r="D20" s="15"/>
      <c r="E20" s="9">
        <f>November!E20+D20</f>
        <v>374</v>
      </c>
      <c r="F20" s="17"/>
      <c r="G20" s="9">
        <f>November!G20+F20</f>
        <v>512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30175</v>
      </c>
      <c r="D21" s="15"/>
      <c r="E21" s="9">
        <f>November!E21+D21</f>
        <v>104</v>
      </c>
      <c r="F21" s="17"/>
      <c r="G21" s="9">
        <f>November!G21+F21</f>
        <v>0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1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4</v>
      </c>
      <c r="F24" s="17"/>
      <c r="G24" s="9">
        <f>November!G24+F24</f>
        <v>0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1084</v>
      </c>
      <c r="D26" s="15"/>
      <c r="E26" s="9">
        <f>November!E26+D26</f>
        <v>7</v>
      </c>
      <c r="F26" s="17"/>
      <c r="G26" s="9">
        <f>November!G26+F26</f>
        <v>5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15116</v>
      </c>
      <c r="D27" s="15"/>
      <c r="E27" s="9">
        <f>November!E27+D27</f>
        <v>668</v>
      </c>
      <c r="F27" s="17"/>
      <c r="G27" s="9">
        <f>November!G27+F27</f>
        <v>1790</v>
      </c>
      <c r="H27" s="19"/>
      <c r="I27" s="9">
        <f>November!I27+H27</f>
        <v>36</v>
      </c>
    </row>
    <row r="28" spans="1:9" s="5" customFormat="1" ht="18" customHeight="1">
      <c r="A28" s="9" t="s">
        <v>30</v>
      </c>
      <c r="B28" s="13"/>
      <c r="C28" s="9">
        <f>November!C28+B28</f>
        <v>261</v>
      </c>
      <c r="D28" s="15"/>
      <c r="E28" s="9">
        <f>November!E28+D28</f>
        <v>6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53889</v>
      </c>
      <c r="D29" s="15"/>
      <c r="E29" s="9">
        <f>November!E29+D29</f>
        <v>1973</v>
      </c>
      <c r="F29" s="17"/>
      <c r="G29" s="9">
        <f>November!G29+F29</f>
        <v>0</v>
      </c>
      <c r="H29" s="19"/>
      <c r="I29" s="9">
        <f>November!I29+H29</f>
        <v>5</v>
      </c>
    </row>
    <row r="30" spans="1:9" s="5" customFormat="1" ht="18" customHeight="1">
      <c r="A30" s="9" t="s">
        <v>32</v>
      </c>
      <c r="B30" s="13"/>
      <c r="C30" s="9">
        <f>November!C30+B30</f>
        <v>13989</v>
      </c>
      <c r="D30" s="15"/>
      <c r="E30" s="9">
        <f>November!E30+D30</f>
        <v>1795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13180</v>
      </c>
      <c r="D31" s="15"/>
      <c r="E31" s="9">
        <f>November!E31+D31</f>
        <v>10606</v>
      </c>
      <c r="F31" s="17"/>
      <c r="G31" s="9">
        <f>November!G31+F31</f>
        <v>929</v>
      </c>
      <c r="H31" s="19"/>
      <c r="I31" s="9">
        <f>November!I31+H31</f>
        <v>0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1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363</v>
      </c>
      <c r="D35" s="15"/>
      <c r="E35" s="9">
        <f>November!E35+D35</f>
        <v>0</v>
      </c>
      <c r="F35" s="17"/>
      <c r="G35" s="9">
        <f>November!G35+F35</f>
        <v>7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0</v>
      </c>
      <c r="D36" s="15"/>
      <c r="E36" s="9">
        <f>November!E36+D36</f>
        <v>136</v>
      </c>
      <c r="F36" s="17"/>
      <c r="G36" s="9">
        <f>November!G36+F36</f>
        <v>905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845</v>
      </c>
      <c r="D37" s="15"/>
      <c r="E37" s="9">
        <f>November!E37+D37</f>
        <v>1</v>
      </c>
      <c r="F37" s="17"/>
      <c r="G37" s="9">
        <f>November!G37+F37</f>
        <v>0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23961</v>
      </c>
      <c r="D38" s="15"/>
      <c r="E38" s="9">
        <f>November!E38+D38</f>
        <v>598</v>
      </c>
      <c r="F38" s="17"/>
      <c r="G38" s="9">
        <f>November!G38+F38</f>
        <v>0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11077</v>
      </c>
      <c r="D39" s="15"/>
      <c r="E39" s="9">
        <f>November!E39+D39</f>
        <v>21</v>
      </c>
      <c r="F39" s="17"/>
      <c r="G39" s="9">
        <f>November!G39+F39</f>
        <v>200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3496</v>
      </c>
      <c r="D40" s="15"/>
      <c r="E40" s="9">
        <f>November!E40+D40</f>
        <v>877</v>
      </c>
      <c r="F40" s="17"/>
      <c r="G40" s="9">
        <f>November!G40+F40</f>
        <v>0</v>
      </c>
      <c r="H40" s="19"/>
      <c r="I40" s="9">
        <f>November!I40+H40</f>
        <v>39</v>
      </c>
    </row>
    <row r="41" spans="1:9" s="5" customFormat="1" ht="18" customHeight="1">
      <c r="A41" s="9" t="s">
        <v>43</v>
      </c>
      <c r="B41" s="13"/>
      <c r="C41" s="9">
        <f>November!C41+B41</f>
        <v>562</v>
      </c>
      <c r="D41" s="15"/>
      <c r="E41" s="9">
        <f>November!E41+D41</f>
        <v>66</v>
      </c>
      <c r="F41" s="17"/>
      <c r="G41" s="9">
        <f>November!G41+F41</f>
        <v>4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594</v>
      </c>
      <c r="D42" s="15"/>
      <c r="E42" s="9">
        <f>November!E42+D42</f>
        <v>25</v>
      </c>
      <c r="F42" s="17"/>
      <c r="G42" s="9">
        <f>November!G42+F42</f>
        <v>78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1306</v>
      </c>
      <c r="D44" s="15"/>
      <c r="E44" s="9">
        <f>November!E44+D44</f>
        <v>8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91713</v>
      </c>
      <c r="D45" s="15"/>
      <c r="E45" s="9">
        <f>November!E45+D45</f>
        <v>2832</v>
      </c>
      <c r="F45" s="17"/>
      <c r="G45" s="9">
        <f>November!G45+F45</f>
        <v>31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3340</v>
      </c>
      <c r="D46" s="15"/>
      <c r="E46" s="9">
        <f>November!E46+D46</f>
        <v>3</v>
      </c>
      <c r="F46" s="17"/>
      <c r="G46" s="9">
        <f>November!G46+F46</f>
        <v>0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2200</v>
      </c>
      <c r="D47" s="15"/>
      <c r="E47" s="9">
        <f>November!E47+D47</f>
        <v>2149</v>
      </c>
      <c r="F47" s="17"/>
      <c r="G47" s="9">
        <f>November!G47+F47</f>
        <v>107</v>
      </c>
      <c r="H47" s="19"/>
      <c r="I47" s="9">
        <f>November!I47+H47</f>
        <v>0</v>
      </c>
    </row>
    <row r="48" spans="1:9" s="5" customFormat="1" ht="18" customHeight="1">
      <c r="A48" s="9" t="s">
        <v>50</v>
      </c>
      <c r="B48" s="13"/>
      <c r="C48" s="9">
        <f>November!C48+B48</f>
        <v>0</v>
      </c>
      <c r="D48" s="15"/>
      <c r="E48" s="9">
        <f>November!E48+D48</f>
        <v>80</v>
      </c>
      <c r="F48" s="17"/>
      <c r="G48" s="9">
        <f>November!G48+F48</f>
        <v>0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6740</v>
      </c>
      <c r="D50" s="15"/>
      <c r="E50" s="9">
        <f>November!E50+D50</f>
        <v>1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0</v>
      </c>
      <c r="D51" s="15"/>
      <c r="E51" s="9">
        <f>November!E51+D51</f>
        <v>0</v>
      </c>
      <c r="F51" s="17"/>
      <c r="G51" s="9">
        <f>November!G51+F51</f>
        <v>0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907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11835</v>
      </c>
      <c r="D53" s="15"/>
      <c r="E53" s="9">
        <f>November!E53+D53</f>
        <v>1065</v>
      </c>
      <c r="F53" s="17"/>
      <c r="G53" s="9">
        <f>November!G53+F53</f>
        <v>2647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3026</v>
      </c>
      <c r="D54" s="16"/>
      <c r="E54" s="9">
        <f>November!E54+D54</f>
        <v>801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308784</v>
      </c>
      <c r="D57" s="11"/>
      <c r="E57" s="11">
        <f>November!E57+D55</f>
        <v>25577</v>
      </c>
      <c r="F57" s="11"/>
      <c r="G57" s="11">
        <f>November!G57+F55</f>
        <v>11006</v>
      </c>
      <c r="H57" s="11"/>
      <c r="I57" s="11">
        <f>November!I57+H55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3031</v>
      </c>
      <c r="G62" s="4">
        <f>November!G62+F60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42" sqref="A4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344</v>
      </c>
      <c r="D7" s="15"/>
      <c r="E7" s="9">
        <f>January!E7+D7</f>
        <v>0</v>
      </c>
      <c r="F7" s="17"/>
      <c r="G7" s="9">
        <f>January!G7+F7</f>
        <v>0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167+37+31+34+81+99</f>
        <v>449</v>
      </c>
      <c r="C8" s="9">
        <f>January!C8+B8</f>
        <v>911</v>
      </c>
      <c r="D8" s="15"/>
      <c r="E8" s="9">
        <f>January!E8+D8</f>
        <v>25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/>
      <c r="C9" s="9">
        <f>January!C9+B9</f>
        <v>0</v>
      </c>
      <c r="D9" s="15"/>
      <c r="E9" s="9">
        <f>January!E9+D9</f>
        <v>0</v>
      </c>
      <c r="F9" s="17">
        <f>2+112+326+241</f>
        <v>681</v>
      </c>
      <c r="G9" s="9">
        <f>January!G9+F9</f>
        <v>2172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>
        <v>110</v>
      </c>
      <c r="C10" s="9">
        <f>January!C10+B10</f>
        <v>110</v>
      </c>
      <c r="D10" s="15">
        <v>5</v>
      </c>
      <c r="E10" s="9">
        <f>January!E10+D10</f>
        <v>28</v>
      </c>
      <c r="F10" s="17">
        <v>1</v>
      </c>
      <c r="G10" s="9">
        <f>January!G10+F10</f>
        <v>10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/>
      <c r="C11" s="9">
        <f>January!C11+B11</f>
        <v>220</v>
      </c>
      <c r="D11" s="15">
        <f>40+9+18+2+1+34+1+1+1+2+4</f>
        <v>113</v>
      </c>
      <c r="E11" s="9">
        <f>January!E11+D11</f>
        <v>216</v>
      </c>
      <c r="F11" s="17">
        <f>16+15+7+16+16+16+16+16+1</f>
        <v>119</v>
      </c>
      <c r="G11" s="9">
        <f>January!G11+F11</f>
        <v>120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62+53+53+60</f>
        <v>228</v>
      </c>
      <c r="C15" s="9">
        <f>January!C15+B15</f>
        <v>361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86+82+160</f>
        <v>328</v>
      </c>
      <c r="C17" s="9">
        <f>January!C17+B17</f>
        <v>1008</v>
      </c>
      <c r="D17" s="15"/>
      <c r="E17" s="9">
        <f>January!E17+D17</f>
        <v>3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143+59+75+75+57+75+9+2+43+6+5+44+13+15+4+2+7+6</f>
        <v>640</v>
      </c>
      <c r="C18" s="9">
        <f>January!C18+B18</f>
        <v>1397</v>
      </c>
      <c r="D18" s="15">
        <f>10+81+5+8+158+40+3+2+2+2+1+33+3+3</f>
        <v>351</v>
      </c>
      <c r="E18" s="9">
        <f>January!E18+D18</f>
        <v>640</v>
      </c>
      <c r="F18" s="17">
        <f>1+1+1+36+7</f>
        <v>46</v>
      </c>
      <c r="G18" s="9">
        <f>January!G18+F18</f>
        <v>70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35+150+150+109+18+150+1102</f>
        <v>1714</v>
      </c>
      <c r="C19" s="9">
        <f>January!C19+B19</f>
        <v>2211</v>
      </c>
      <c r="D19" s="15">
        <f>38+39+38+39+1+2</f>
        <v>157</v>
      </c>
      <c r="E19" s="9">
        <f>January!E19+D19</f>
        <v>163</v>
      </c>
      <c r="F19" s="17">
        <f>1+98+150+88</f>
        <v>337</v>
      </c>
      <c r="G19" s="9">
        <f>January!G19+F19</f>
        <v>337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160+59+67+58+27+127+54+60+56+4+260+220+73+180+14+38+84+71+122+6+29+248+73+138+63+69+95+24+68+240+174+63+30+59</f>
        <v>3113</v>
      </c>
      <c r="C20" s="9">
        <f>January!C20+B20</f>
        <v>5605</v>
      </c>
      <c r="D20" s="15">
        <f>135+6+3+9+47+8+3+2+1+4+1+5</f>
        <v>224</v>
      </c>
      <c r="E20" s="9">
        <f>January!E20+D20</f>
        <v>324</v>
      </c>
      <c r="F20" s="17">
        <v>2</v>
      </c>
      <c r="G20" s="9">
        <f>January!G20+F20</f>
        <v>2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152+85+120+48+30+23+66+60+158+180+120+60+56+66+130+58+64+72+23+41+127+135+71+2+52+55+40+11+131+59+52+82+82+58+300+56+66+203+85+67+180+57+59+77+70+83+72+81+65+35+19+78+58+63+73+124+119+65+32+133+74+174+56+76+63+60+68+131+14+3+51+51+57+750+84+69+59+68+72+75+107+65+54+121+70+65</f>
        <v>7426</v>
      </c>
      <c r="C21" s="9">
        <f>January!C21+B21</f>
        <v>16756</v>
      </c>
      <c r="D21" s="15">
        <f>36+10+10+1</f>
        <v>57</v>
      </c>
      <c r="E21" s="9">
        <f>January!E21+D21</f>
        <v>67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4</v>
      </c>
      <c r="F24" s="17"/>
      <c r="G24" s="9">
        <f>January!G24+F24</f>
        <v>0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2+224+194</f>
        <v>420</v>
      </c>
      <c r="C26" s="9">
        <f>January!C26+B26</f>
        <v>910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6+62+12+3+6+10+166+66+22+15+65+8+15+78+14+45+4+6+360+42+44+5+4+18+42+11+6+27+5+3+85+13+8+11+3+14+25+7+82+54+77+90+3+187+170+60+39+193+245+65+80+109+11+55+20+6+30+14+8+85+3+8+13+44+4+10+5+11+3+2+15+23+10+2+3+74+35+94+80</f>
        <v>3458</v>
      </c>
      <c r="C27" s="9">
        <f>January!C27+B27</f>
        <v>9315</v>
      </c>
      <c r="D27" s="15">
        <f>2+1+4+10+8+10+6+12+97+39+1+1+4+4+4+22+68+3+3+5+8+8+13+5+2+4+6+2+1+1+9+6+4</f>
        <v>373</v>
      </c>
      <c r="E27" s="9">
        <f>January!E27+D27</f>
        <v>486</v>
      </c>
      <c r="F27" s="17">
        <f>1+120+66+60+4+16+47+21+118+1</f>
        <v>454</v>
      </c>
      <c r="G27" s="9">
        <f>January!G27+F27</f>
        <v>1160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/>
      <c r="C28" s="9">
        <f>January!C28+B28</f>
        <v>261</v>
      </c>
      <c r="D28" s="15"/>
      <c r="E28" s="9">
        <f>January!E28+D28</f>
        <v>6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17+77+57+32+67+118+30+185+129+25+64+77+78+130+71+58+140+70+60+60+83+72+232+6+38+18+13+7+29+142+80+73+87+31+71+46+50+31+24+95+68+88+78+52+65+176+148+85+5+97+11+34+25+66+69+46+76+51+133+70+34+81+68+84+48+80+66+70+70+35+32+231+154+75+60+60+80+78+41+72+183+137+69+25+207+75+107+60+85+98+50+56+78+68+60+120+12+83+69+67+82+97+19+80+150+52+42+37+155+61+62+28+31+80+6+1+31+76+79+81+68+20+66+76+80+81+41+90+30+74+74+69+17+38+106+43+70+80+95+130+82+24+14+64+45+198+77+70+69+3+69+7+52+253+66+8+41+22+62+62+70+70+47+89+80+31+152+80</f>
        <v>11949</v>
      </c>
      <c r="C29" s="9">
        <f>January!C29+B29</f>
        <v>31350</v>
      </c>
      <c r="D29" s="15">
        <f>29+10+12+6+10+2+1+6+14+22+10+8+19+24+7+2+13+28+4+1+5+16+10+14+17+2+6+6+10+5+7+12+2+1+1+19+1+5+18</f>
        <v>385</v>
      </c>
      <c r="E29" s="9">
        <f>January!E29+D29</f>
        <v>1352</v>
      </c>
      <c r="F29" s="17"/>
      <c r="G29" s="9">
        <f>January!G29+F29</f>
        <v>0</v>
      </c>
      <c r="H29" s="19">
        <f>2</f>
        <v>2</v>
      </c>
      <c r="I29" s="9">
        <f>January!I29+H29</f>
        <v>5</v>
      </c>
    </row>
    <row r="30" spans="1:9" s="5" customFormat="1" ht="18" customHeight="1">
      <c r="A30" s="9" t="s">
        <v>32</v>
      </c>
      <c r="B30" s="13">
        <f>60+39+56+18+335+100+140+49+85+77+40+35+66+9+14+5+23+40+8+34+29+10+96+29+10+19+30+325+8+17+84+298+45+6+420+95+25+260+8+3+230+41+3+12+130+380</f>
        <v>3846</v>
      </c>
      <c r="C30" s="9">
        <f>January!C30+B30</f>
        <v>9654</v>
      </c>
      <c r="D30" s="15">
        <f>55+162+101+162</f>
        <v>480</v>
      </c>
      <c r="E30" s="9">
        <f>January!E30+D30</f>
        <v>1414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121+25+138+88+345+21+200+12+6+8+83+242+68+78+88+354+68+12+116+98+60+46+73+136+163+397+38+14+39+28+44+71+98+77+80+70+107+18+111+80+300+112+85+86+86+32+114+80+27+30+138+270+67+67+189+51+9+73+198+30+157+63+35+45</f>
        <v>6265</v>
      </c>
      <c r="C31" s="9">
        <f>January!C31+B31</f>
        <v>7071</v>
      </c>
      <c r="D31" s="15">
        <f>4+50+93+35+1+49+25+143+60+4+8+2+3+73+78+3+251+3+45+77+58+491+1+2+1+42+1+33+48+9+13+15+50+34+3+1+45+70+4+8+153+4+8+5+40+39+13+15+41+2+10+165+62+42+20+83+114+43+39+46+1+315+315+315+315+3151+10+3+74+15+1+3+4+1+2+42+1+45+44+5+42+1+39+30+42+45+42+56+45+1+4+1+1+1</f>
        <v>7892</v>
      </c>
      <c r="E31" s="9">
        <f>January!E31+D31</f>
        <v>8782</v>
      </c>
      <c r="F31" s="17">
        <f>40+12+40+41+12+40+93</f>
        <v>278</v>
      </c>
      <c r="G31" s="9">
        <f>January!G31+F31</f>
        <v>416</v>
      </c>
      <c r="H31" s="19"/>
      <c r="I31" s="9">
        <f>January!I31+H31</f>
        <v>0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/>
      <c r="C35" s="9">
        <f>January!C35+B35</f>
        <v>363</v>
      </c>
      <c r="D35" s="15"/>
      <c r="E35" s="9">
        <f>January!E35+D35</f>
        <v>0</v>
      </c>
      <c r="F35" s="17"/>
      <c r="G35" s="9">
        <f>January!G35+F35</f>
        <v>0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/>
      <c r="E36" s="9">
        <f>January!E36+D36</f>
        <v>99</v>
      </c>
      <c r="F36" s="17">
        <f>10+83+37+9+78+7</f>
        <v>224</v>
      </c>
      <c r="G36" s="9">
        <f>January!G36+F36</f>
        <v>608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>
        <f>385+363</f>
        <v>748</v>
      </c>
      <c r="C37" s="9">
        <f>January!C37+B37</f>
        <v>845</v>
      </c>
      <c r="D37" s="15">
        <f>1</f>
        <v>1</v>
      </c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8+80+35+60+129+26+24+26+7+82+12+200+152+90+75+193+152+79+31+96+32+314+54+196+124+90+71+96+45+35+170+340+12+12+47+67+359+41+75+87+83+70+155+64+178+68+81+156+32+86+73+74+79+73+76+73+74+68+70+85+22+234+34+52+33+351+89+92+70+80+66+135+25+75+128+87+108+99+79+195+70+93+169+28+39+77+36+309+99+91+84+244+145+19+71+47+79+80+215+345+106+2+6+79+117+124+74+75+127+122+204+78+67+43+160+136+64+46+52+215+10+126+248+126+60</f>
        <v>12403</v>
      </c>
      <c r="C38" s="9">
        <f>January!C38+B38</f>
        <v>16370</v>
      </c>
      <c r="D38" s="15">
        <f>55+3+4+1+1+1+103+26</f>
        <v>194</v>
      </c>
      <c r="E38" s="9">
        <f>January!E38+D38</f>
        <v>475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>
        <f>58+18+12+12+10</f>
        <v>110</v>
      </c>
      <c r="C39" s="9">
        <f>January!C39+B39</f>
        <v>10281</v>
      </c>
      <c r="D39" s="15">
        <f>1+1+10</f>
        <v>12</v>
      </c>
      <c r="E39" s="9">
        <f>January!E39+D39</f>
        <v>13</v>
      </c>
      <c r="F39" s="17">
        <f>100</f>
        <v>100</v>
      </c>
      <c r="G39" s="9">
        <f>January!G39+F39</f>
        <v>100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89+61+60+74</f>
        <v>284</v>
      </c>
      <c r="C40" s="9">
        <f>January!C40+B40</f>
        <v>406</v>
      </c>
      <c r="D40" s="15">
        <f>1+48+48+48+48+48+3+1+1+97+1+2</f>
        <v>346</v>
      </c>
      <c r="E40" s="9">
        <f>January!E40+D40</f>
        <v>690</v>
      </c>
      <c r="F40" s="17"/>
      <c r="G40" s="9">
        <f>January!G40+F40</f>
        <v>0</v>
      </c>
      <c r="H40" s="19"/>
      <c r="I40" s="9">
        <f>January!I40+H40</f>
        <v>39</v>
      </c>
    </row>
    <row r="41" spans="1:9" s="5" customFormat="1" ht="18" customHeight="1">
      <c r="A41" s="9" t="s">
        <v>43</v>
      </c>
      <c r="B41" s="13">
        <f>82+80+46</f>
        <v>208</v>
      </c>
      <c r="C41" s="9">
        <f>January!C41+B41</f>
        <v>516</v>
      </c>
      <c r="D41" s="15">
        <f>65</f>
        <v>65</v>
      </c>
      <c r="E41" s="9">
        <f>January!E41+D41</f>
        <v>65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160+60+82</f>
        <v>302</v>
      </c>
      <c r="C42" s="9">
        <f>January!C42+B42</f>
        <v>392</v>
      </c>
      <c r="D42" s="15">
        <f>12</f>
        <v>12</v>
      </c>
      <c r="E42" s="9">
        <f>January!E42+D42</f>
        <v>24</v>
      </c>
      <c r="F42" s="17">
        <f>10+15+15+15</f>
        <v>55</v>
      </c>
      <c r="G42" s="9">
        <f>January!G42+F42</f>
        <v>55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72+72</f>
        <v>144</v>
      </c>
      <c r="C44" s="9">
        <f>January!C44+B44</f>
        <v>859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82+92+42+30+77+87+83+70+77+95+206+152+150+13+101+16+80+16+47+1+15+74+12+230+35+43+131+80+246+66+380+49+29+74+78+294+300+4+17+117+27+73+79+125+18+12+72+230+89+87+190+68+146+5+72+142+11+182+23+66+69+72+107+32+163+22+22+57+75+42+65+75+151+171+112+165+11+85+86+42+48+13+16+73+19+16+196+14+25+49+34+67+126+56+99+107+10+62+26+49+19+69+52+20+4+24+176+170+95+86+58+29+50+195+12+30+90+98+234+45+136+223+81+280+130+164+58+75+338+51+69+82+223+191+107+116+73+79+18+7+78+51+81+159+30+16+52+57+306+214+64+22+26+48+67+106+98+85+77+267+84+251+4+41+27+25+255+82+65+87+93+66+7+84+84+64+28+14+85+68+70+51+243+251+20+24+17+6+29+25+66+10+3+80+81+24+81+72+91+90+87+83+63+78+323+80+11+4+18+200+38+83+44+74+77+47+23+14+20+92+70+148+28+164+173+25+52+82+75+73+21+83+157+51+58+136+73+5+167+75+118+61+95+56+72+8+109+70+161+80+86+121+86+78+309+77+145+80+207+160+153+248+180+9+95+64+140+20+51+119+74+74+159+98+198+177+90+199+215+180+312+65+346+163+70+140+140+147+184+55+71+62+25+491+73+6+10+67+133+247+99+48+71+90+52+133+70+180+59+16+2+24+51+65+140+8+38+22+18+338+74+67+13+77+80+46+16+9+8+12+11+49+20+51+3+13+13+18+448+45+23+26+17+11+22+48+15+158+67+70+33+53+77+60+50+57+11+97+77+23+102+64+48+108+9+137+87+15+129+61+116+77+67+43+55+215+23+6+31+62</f>
        <v>32797</v>
      </c>
      <c r="C45" s="9">
        <f>January!C45+B45</f>
        <v>65719</v>
      </c>
      <c r="D45" s="15">
        <f>55+1+72+15+1+2+2+3+3+21+6+13+14+38+7+1+6+29+26+35+3+1+31+1+132+12+19+11+1+1+18+6+4+5+9+5+8+5+3+2</f>
        <v>627</v>
      </c>
      <c r="E45" s="9">
        <f>January!E45+D45</f>
        <v>2275</v>
      </c>
      <c r="F45" s="17">
        <f>29</f>
        <v>29</v>
      </c>
      <c r="G45" s="9">
        <f>January!G45+F45</f>
        <v>31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37+80+85+83+68+185+88+57+63+71+80+149+102+72+58+86+73+55+55+55+103+57+64</f>
        <v>1826</v>
      </c>
      <c r="C46" s="9">
        <f>January!C46+B46</f>
        <v>1826</v>
      </c>
      <c r="D46" s="15">
        <f>3</f>
        <v>3</v>
      </c>
      <c r="E46" s="9">
        <f>January!E46+D46</f>
        <v>3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2+207+28+24+62</f>
        <v>323</v>
      </c>
      <c r="C47" s="9">
        <f>January!C47+B47</f>
        <v>883</v>
      </c>
      <c r="D47" s="15">
        <f>2+30+10+137+110+6+50+76+6+5+16+100+77+10+1+58+2</f>
        <v>696</v>
      </c>
      <c r="E47" s="9">
        <f>D47+January!E47</f>
        <v>755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/>
      <c r="C48" s="9">
        <f>January!C48+B48</f>
        <v>0</v>
      </c>
      <c r="D48" s="15"/>
      <c r="E48" s="9">
        <f>January!E48+D48</f>
        <v>80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94+58+170+73+58+66+72+59+128+65+65+280</f>
        <v>1188</v>
      </c>
      <c r="C50" s="9">
        <f>January!C50+B50</f>
        <v>5781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72+67+63</f>
        <v>202</v>
      </c>
      <c r="C52" s="9">
        <f>January!C52+B52</f>
        <v>709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73+7+97+37+40+104+59+60+75+37+20+16+105+1+1+298+144+144+225+202+11+20+283+81+10+8+20+292+92+16+5+7+2+11+99+60+59+15+11+4+48+18+12+400+400+90+74+140+39+31+211+16+45+12+56+19+3+22+91+46+13+10+11+110+72+18+21+22+59+58+93+9+20+50+45+58+2+9+10+40+2+1+13+62+235+318</f>
        <v>5985</v>
      </c>
      <c r="C53" s="9">
        <f>January!C53+B53</f>
        <v>8369</v>
      </c>
      <c r="D53" s="15">
        <f>22+7+4+12+5+3+1+3+6+530+26+3+3+1+3+10+8+3+12+1+38+11+3+10+11+18+10+3+2+1+2+13</f>
        <v>785</v>
      </c>
      <c r="E53" s="9">
        <f>January!E53+D53</f>
        <v>941</v>
      </c>
      <c r="F53" s="17">
        <f>39+87+80+1+1+5+27+9+1+1+15+1+1+2+72+72+23+3+11+5+85+17+3+39+11+1+10+11+1+1+19+11+80</f>
        <v>745</v>
      </c>
      <c r="G53" s="9">
        <f>January!G53+F53</f>
        <v>1491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/>
      <c r="C54" s="9">
        <f>January!C54+B54</f>
        <v>689</v>
      </c>
      <c r="D54" s="15"/>
      <c r="E54" s="9">
        <f>January!E54+D54</f>
        <v>505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96466</v>
      </c>
      <c r="C55" s="11"/>
      <c r="D55" s="11">
        <f>SUM(D5:D54)</f>
        <v>12778</v>
      </c>
      <c r="E55" s="11"/>
      <c r="F55" s="11">
        <f>SUM(F5:F54)</f>
        <v>3071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201492</v>
      </c>
      <c r="D57" s="11"/>
      <c r="E57" s="11">
        <f>January!E57+D55</f>
        <v>19436</v>
      </c>
      <c r="F57" s="11"/>
      <c r="G57" s="11">
        <f>January!G57+F55</f>
        <v>6572</v>
      </c>
      <c r="H57" s="11"/>
      <c r="I57" s="11">
        <f>January!I57+H55</f>
        <v>44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0</v>
      </c>
      <c r="G62" s="4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344</v>
      </c>
      <c r="D7" s="15"/>
      <c r="E7" s="9">
        <f>February!E7+D7</f>
        <v>0</v>
      </c>
      <c r="F7" s="17"/>
      <c r="G7" s="9">
        <f>February!G7+F7</f>
        <v>0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70+59+70+80+62</f>
        <v>341</v>
      </c>
      <c r="C8" s="9">
        <f>February!C8+B8</f>
        <v>1252</v>
      </c>
      <c r="D8" s="15"/>
      <c r="E8" s="9">
        <f>February!E8+D8</f>
        <v>25</v>
      </c>
      <c r="F8" s="17">
        <f>88+33+10</f>
        <v>131</v>
      </c>
      <c r="G8" s="9">
        <f>February!G8+F8</f>
        <v>131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0</v>
      </c>
      <c r="D9" s="15">
        <f>1+1+2</f>
        <v>4</v>
      </c>
      <c r="E9" s="9">
        <f>February!E9+D9</f>
        <v>4</v>
      </c>
      <c r="F9" s="17">
        <f>1+36+397</f>
        <v>434</v>
      </c>
      <c r="G9" s="9">
        <f>February!G9+F9</f>
        <v>2606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/>
      <c r="C10" s="9">
        <f>February!C10+B10</f>
        <v>110</v>
      </c>
      <c r="D10" s="15">
        <v>3</v>
      </c>
      <c r="E10" s="9">
        <f>February!E10+D10</f>
        <v>31</v>
      </c>
      <c r="F10" s="17"/>
      <c r="G10" s="9">
        <f>February!G10+F10</f>
        <v>10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3+6</f>
        <v>9</v>
      </c>
      <c r="C11" s="9">
        <f>February!C11+B11</f>
        <v>229</v>
      </c>
      <c r="D11" s="15">
        <f>16+1</f>
        <v>17</v>
      </c>
      <c r="E11" s="9">
        <f>February!E11+D11</f>
        <v>233</v>
      </c>
      <c r="F11" s="17"/>
      <c r="G11" s="9">
        <f>February!G11+F11</f>
        <v>120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>
        <v>42</v>
      </c>
      <c r="C14" s="9">
        <f>February!C14+B14</f>
        <v>42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/>
      <c r="C15" s="9">
        <f>February!C15+B15</f>
        <v>361</v>
      </c>
      <c r="D15" s="15"/>
      <c r="E15" s="9">
        <f>February!E15+D15</f>
        <v>0</v>
      </c>
      <c r="F15" s="17">
        <f>284</f>
        <v>284</v>
      </c>
      <c r="G15" s="9">
        <f>February!G15+F15</f>
        <v>284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61</f>
        <v>61</v>
      </c>
      <c r="C17" s="9">
        <f>February!C17+B17</f>
        <v>1069</v>
      </c>
      <c r="D17" s="15">
        <f>1+25</f>
        <v>26</v>
      </c>
      <c r="E17" s="9">
        <f>February!E17+D17</f>
        <v>29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70+70+70+60+6+5+10+10+10+3+209+80</f>
        <v>603</v>
      </c>
      <c r="C18" s="9">
        <f>February!C18+B18</f>
        <v>2000</v>
      </c>
      <c r="D18" s="15">
        <f>2+3+9+2+2+6+1+8+7+7+2</f>
        <v>49</v>
      </c>
      <c r="E18" s="9">
        <f>February!E18+D18</f>
        <v>689</v>
      </c>
      <c r="F18" s="17">
        <f>1+1+1+1+3+15</f>
        <v>22</v>
      </c>
      <c r="G18" s="9">
        <f>February!G18+F18</f>
        <v>92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150+68+80+150+150+150+150+459</f>
        <v>1357</v>
      </c>
      <c r="C19" s="9">
        <f>February!C19+B19</f>
        <v>3568</v>
      </c>
      <c r="D19" s="15">
        <f>3+1</f>
        <v>4</v>
      </c>
      <c r="E19" s="9">
        <f>February!E19+D19</f>
        <v>167</v>
      </c>
      <c r="F19" s="17">
        <f>111+100</f>
        <v>211</v>
      </c>
      <c r="G19" s="9">
        <f>February!G19+F19</f>
        <v>548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19+135+180+41+120+46+29+63+59+56+60+62+270+41+345+119+340+71+130+118+120+707+180+62+280</f>
        <v>3653</v>
      </c>
      <c r="C20" s="9">
        <f>February!C20+B20</f>
        <v>9258</v>
      </c>
      <c r="D20" s="15">
        <f>2+3+2+1+5+1+1+3+1+4+1</f>
        <v>24</v>
      </c>
      <c r="E20" s="9">
        <f>February!E20+D20</f>
        <v>348</v>
      </c>
      <c r="F20" s="17">
        <f>2+145+145+145+2+15+45</f>
        <v>499</v>
      </c>
      <c r="G20" s="9">
        <f>February!G20+F20</f>
        <v>501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94+93+86+88+110+1000+63+78+70+74+70+56+88+75+79+114+150+52+59+67+80+76+99+62+82+62+69+71+70+74+75+213+69+182+76+68+75+56+225+152+60+179+152+70+77+14+11+42+20+14+41+35+19+74+169+195+53+173+129+261+69+53+119+120+42+14+75+150+136+43+15+111+60+57+97+62+80+76+99+1000+62+69+70+71+63+70+78+74+120+66+75+63+60+72+58+83</f>
        <v>9922</v>
      </c>
      <c r="C21" s="9">
        <f>February!C21+B21</f>
        <v>26678</v>
      </c>
      <c r="D21" s="15">
        <f>1+3+4+1+1+8</f>
        <v>18</v>
      </c>
      <c r="E21" s="9">
        <f>February!E21+D21</f>
        <v>85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4</v>
      </c>
      <c r="F24" s="17"/>
      <c r="G24" s="9">
        <f>February!G24+F24</f>
        <v>0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f>87+87</f>
        <v>174</v>
      </c>
      <c r="C26" s="9">
        <f>February!C26+B26</f>
        <v>1084</v>
      </c>
      <c r="D26" s="15">
        <f>4+2+1</f>
        <v>7</v>
      </c>
      <c r="E26" s="9">
        <f>February!E26+D26</f>
        <v>7</v>
      </c>
      <c r="F26" s="17">
        <f>5</f>
        <v>5</v>
      </c>
      <c r="G26" s="9">
        <f>February!G26+F26</f>
        <v>5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200+76+64+175+150+6+61+34+77+78+250+7+72+113+150+157+103+123+139+147+4+9+12+10+4+28+87+90+24+15+33+17+23+2+5+8+9+1+55+71+59+33+32+4+6+13+7+34+66+65+140+314+82+285+151+120+72+79+51+122+70+113+75+38+251+61+29+44+17+22+2+10+5+9+27+33+24+8+6+4+4+22+39+300+73+91</f>
        <v>5801</v>
      </c>
      <c r="C27" s="9">
        <f>February!C27+B27</f>
        <v>15116</v>
      </c>
      <c r="D27" s="15">
        <f>1+3+1+4+19+19+10+2+1+1+9+7+14+8+9+17+17+27+2+2+3+6</f>
        <v>182</v>
      </c>
      <c r="E27" s="9">
        <f>February!E27+D27</f>
        <v>668</v>
      </c>
      <c r="F27" s="17">
        <f>128+2+60+62+11+20+41+1+18+2+18+60+2+1+60+2+4+1+6+131</f>
        <v>630</v>
      </c>
      <c r="G27" s="9">
        <f>February!G27+F27</f>
        <v>1790</v>
      </c>
      <c r="H27" s="19">
        <f>36</f>
        <v>36</v>
      </c>
      <c r="I27" s="9">
        <f>February!I27+H27</f>
        <v>36</v>
      </c>
    </row>
    <row r="28" spans="1:9" s="5" customFormat="1" ht="18" customHeight="1">
      <c r="A28" s="9" t="s">
        <v>30</v>
      </c>
      <c r="B28" s="13"/>
      <c r="C28" s="9">
        <f>February!C28+B28</f>
        <v>261</v>
      </c>
      <c r="D28" s="15"/>
      <c r="E28" s="9">
        <f>February!E28+D28</f>
        <v>6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113+53+80+71+114+136+79+223+77+12+12+75+67+23+213+72+74+72+68+90+65+55+58+24+121+70+379+74+74+129+56+214+75+11+32+51+26+123+129+135+117+85+54+69+8+28+20+122+125+180+11+45+23+31+60+65+65+83+76+67+139+65+75+202+32+82+44+72+183+8+66+41+71+74+80+73+14+85+16+95+94+64+86+72+97+84+137+11+1+14+16+40+18+12+22+27+160+74+73+4+73+74+23+68+69+45+120+120+73+70+120+62+201+200+90+70+77+73+75+144+62+61+80+239+189+58+141+38+23+65+119+82+35+60+66+65+107+124+83+85+66+82+92+51+45+56+102+65+66+130+55+68+71+76+30+67+64+81+75+70+85+92+76+18+11+43+104+107+77+77+67+60+66+27+75+70+71+80+72+73+57+52+73+90+64+13+126+1+60+102+8+16+15+126+10+6+124+13+106+30+62+115+9+18+35+27+6+29+81+144+65+60+96+246+292+94+42+241</f>
        <v>16728</v>
      </c>
      <c r="C29" s="9">
        <f>February!C29+B29</f>
        <v>48078</v>
      </c>
      <c r="D29" s="15">
        <f>65+7+1+10+3+2+10+2+30+39+12+23+1+51+49+29+3+2+4+8+3+25+1+1+5+5+5+5+5+25+2+9+14+2+3+5+6+13</f>
        <v>485</v>
      </c>
      <c r="E29" s="9">
        <f>February!E29+D29</f>
        <v>1837</v>
      </c>
      <c r="F29" s="17"/>
      <c r="G29" s="9">
        <f>February!G29+F29</f>
        <v>0</v>
      </c>
      <c r="H29" s="19"/>
      <c r="I29" s="9">
        <f>February!I29+H29</f>
        <v>5</v>
      </c>
    </row>
    <row r="30" spans="1:9" s="5" customFormat="1" ht="18" customHeight="1">
      <c r="A30" s="9" t="s">
        <v>32</v>
      </c>
      <c r="B30" s="13">
        <f>60+6+4+46+76+100+5+137+22+68+9+2+410+29+32+6+9+200+15+410+475+53+32+29+11+70+80+160+44+32+260+60+85+28+75+72+102+108+105+25+16+40+44+9+10+300+74+78+62+150</f>
        <v>4335</v>
      </c>
      <c r="C30" s="9">
        <f>February!C30+B30</f>
        <v>13989</v>
      </c>
      <c r="D30" s="15">
        <f>60+60+2+165+3+13+2+1+1+65+1+2+3+3</f>
        <v>381</v>
      </c>
      <c r="E30" s="9">
        <f>February!E30+D30</f>
        <v>1795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150+143+65+114+79+13+172+18+21+186+81+63+24+153+346+140+150+43+65+63+114+79+13+172+18+21+186+81+63+24+153+346+140+64+86+77+10+10+59+74+4+77+165+76+94+77+68+70+5+68+37</f>
        <v>4620</v>
      </c>
      <c r="C31" s="9">
        <f>February!C31+B31</f>
        <v>11691</v>
      </c>
      <c r="D31" s="15">
        <f>146+63+1+1+1+3+8+49+69+11+4+4+12+10+83+2+10+5+146+1+1+1+3+1+48+2+67+11+4+10+12+10+83+2+5+60+1+84+1+42+6+45+1+1+1+3+2+2+4+1+1+8</f>
        <v>1152</v>
      </c>
      <c r="E31" s="9">
        <f>February!E31+D31</f>
        <v>9934</v>
      </c>
      <c r="F31" s="17">
        <f>15+15+40+1+15+15+8+40+1+162</f>
        <v>312</v>
      </c>
      <c r="G31" s="9">
        <f>February!G31+F31</f>
        <v>728</v>
      </c>
      <c r="H31" s="19"/>
      <c r="I31" s="9">
        <f>February!I31+H31</f>
        <v>0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>
        <f>1</f>
        <v>1</v>
      </c>
      <c r="E32" s="9">
        <f>February!E32+D32</f>
        <v>1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363</v>
      </c>
      <c r="D35" s="15"/>
      <c r="E35" s="9">
        <f>February!E35+D35</f>
        <v>0</v>
      </c>
      <c r="F35" s="17">
        <v>7</v>
      </c>
      <c r="G35" s="9">
        <f>February!G35+F35</f>
        <v>7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99</v>
      </c>
      <c r="F36" s="17">
        <f>107+1+1+40</f>
        <v>149</v>
      </c>
      <c r="G36" s="9">
        <f>February!G36+F36</f>
        <v>757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845</v>
      </c>
      <c r="D37" s="15"/>
      <c r="E37" s="9">
        <f>February!E37+D37</f>
        <v>1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+48+48+90+50+72+77+243+73+62+24+74+76+71+52+80+60+65+186+72+68+67+69+56+85+65+118+103+91+88+126+76+69+77+40+21+171+88+35+26+75+73+100+141+76+167+82+64+78+195+94+88+155+46+64+126+141+40+9+101+84+48+20+62+25+14+154+77+130+84+92+55+117+88+71+72+76+79+68+94+59+74+134+86+170+280+155+54</f>
        <v>7591</v>
      </c>
      <c r="C38" s="9">
        <f>February!C38+B38</f>
        <v>23961</v>
      </c>
      <c r="D38" s="15">
        <f>12+1+1+4+2+1+1+7+1+3+1+1+1+19+2+1+2+4+3+1+1+4+1+17+29+3</f>
        <v>123</v>
      </c>
      <c r="E38" s="9">
        <f>February!E38+D38</f>
        <v>598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>
        <f>52+58</f>
        <v>110</v>
      </c>
      <c r="C39" s="9">
        <f>February!C39+B39</f>
        <v>10391</v>
      </c>
      <c r="D39" s="15">
        <f>1+1+1+1+1</f>
        <v>5</v>
      </c>
      <c r="E39" s="9">
        <f>February!E39+D39</f>
        <v>18</v>
      </c>
      <c r="F39" s="17"/>
      <c r="G39" s="9">
        <f>February!G39+F39</f>
        <v>100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80+15+71+73+76+187+72+66+73+70+111+75+99+82+159+65+88+180+131+122+62+78+258</f>
        <v>2293</v>
      </c>
      <c r="C40" s="9">
        <f>February!C40+B40</f>
        <v>2699</v>
      </c>
      <c r="D40" s="15">
        <f>6+10+1+10+5+10+10+7+27+10+49+1+2+4+2+29</f>
        <v>183</v>
      </c>
      <c r="E40" s="9">
        <f>February!E40+D40</f>
        <v>873</v>
      </c>
      <c r="F40" s="17"/>
      <c r="G40" s="9">
        <f>February!G40+F40</f>
        <v>0</v>
      </c>
      <c r="H40" s="19"/>
      <c r="I40" s="9">
        <f>February!I40+H40</f>
        <v>39</v>
      </c>
    </row>
    <row r="41" spans="1:9" s="5" customFormat="1" ht="18" customHeight="1">
      <c r="A41" s="9" t="s">
        <v>43</v>
      </c>
      <c r="B41" s="13">
        <f>29+17</f>
        <v>46</v>
      </c>
      <c r="C41" s="9">
        <f>February!C41+B41</f>
        <v>562</v>
      </c>
      <c r="D41" s="15">
        <f>1</f>
        <v>1</v>
      </c>
      <c r="E41" s="9">
        <f>February!E41+D41</f>
        <v>66</v>
      </c>
      <c r="F41" s="17">
        <f>4</f>
        <v>4</v>
      </c>
      <c r="G41" s="9">
        <f>February!G41+F41</f>
        <v>4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60+82+60</f>
        <v>202</v>
      </c>
      <c r="C42" s="9">
        <f>February!C42+B42</f>
        <v>594</v>
      </c>
      <c r="D42" s="15">
        <f>1</f>
        <v>1</v>
      </c>
      <c r="E42" s="9">
        <f>February!E42+D42</f>
        <v>25</v>
      </c>
      <c r="F42" s="17">
        <f>3+2+4+14</f>
        <v>23</v>
      </c>
      <c r="G42" s="9">
        <f>February!G42+F42</f>
        <v>78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152+145+150</f>
        <v>447</v>
      </c>
      <c r="C44" s="9">
        <f>February!C44+B44</f>
        <v>1306</v>
      </c>
      <c r="D44" s="15">
        <f>7+1</f>
        <v>8</v>
      </c>
      <c r="E44" s="9">
        <f>February!E44+D44</f>
        <v>8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66+32+38+66+88+20+76+80+16+12+80+99+431+22+63+75+95+151+235+137+48+70+290+67+68+81+159+184+240+154+25+38+129+235+79+90+67+142+69+84+30+4+18+12+26+33+17+19+15+3+25+15+75+16+55+16+18+12+7+22+27+74+106+96+62+102+200+51+95+67+11+93+5+32+14+72+98+252+73+71+101+77+70+150+126+29+60+69+213+13+173+506+458+146+73+87+47+1+48+126+18+90+70+39+2+13+6+140+128+12+3+19+64+70+31+3+15+1+37+50+24+131+30+57+19+25+37+18+37+75+4+79+96+64+281+36+94+23+20+366+50+65+65+556+68+132+66+92+149+238+57+139+70+62+63+95+8+72+210+125+85+66+230+114+315+184+31+181+20+51+29+70+60+14+3+85+86+111+110+139+113+75+37+20+197+11+43+71+60+26+15+23+266+63+134+78+239+229+62+97+83+207+161+84+60+27+16+123+67+37+129+29+59+70+120+142+131+135+523+72+81+137+44+808+76+43+90+130+65+249+116+75+192+31+6+58+135+144+37+130+290+297+74+360+230+58+92+178+37+54+76+273+39+67+76+35+12+20+23+14+39+37+17+8+33+2+34+63+14+19+20+140+43+13+13+78+12+21+14+15+82+48+22+185+63+13+116+34+51+4+40+41+68</f>
        <v>25994</v>
      </c>
      <c r="C45" s="9">
        <f>February!C45+B45</f>
        <v>91713</v>
      </c>
      <c r="D45" s="15">
        <f>2+1+1+2+1+17+14+17+3+16+28+21+14+30+20+35+1+10+7+14+17+6+13+3+8+2+16+9+14+7+15+6+9+10+11+13+7+4+1+6+15+17+11+12+7+21+19+16+8</f>
        <v>557</v>
      </c>
      <c r="E45" s="9">
        <f>February!E45+D45</f>
        <v>2832</v>
      </c>
      <c r="F45" s="17"/>
      <c r="G45" s="9">
        <f>February!G45+F45</f>
        <v>31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135+70+128+119+181+155+193+99+55+96+83+200</f>
        <v>1514</v>
      </c>
      <c r="C46" s="9">
        <f>February!C46+B46</f>
        <v>3340</v>
      </c>
      <c r="D46" s="15"/>
      <c r="E46" s="9">
        <f>February!E46+D46</f>
        <v>3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187+202+22+157+220+156+92+210+71</f>
        <v>1317</v>
      </c>
      <c r="C47" s="9">
        <f>February!C47+B47</f>
        <v>2200</v>
      </c>
      <c r="D47" s="15">
        <f>2+87+87+180+180+180+180+180+180+21+9+9+22+23+8+46</f>
        <v>1394</v>
      </c>
      <c r="E47" s="9">
        <f>February!E47+D47</f>
        <v>2149</v>
      </c>
      <c r="F47" s="17">
        <v>107</v>
      </c>
      <c r="G47" s="9">
        <f>February!G47+F47</f>
        <v>107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/>
      <c r="C48" s="9">
        <f>February!C48+B48</f>
        <v>0</v>
      </c>
      <c r="D48" s="15"/>
      <c r="E48" s="9">
        <f>February!E48+D48</f>
        <v>80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56+83+60+60+76+56+62+290+216</f>
        <v>959</v>
      </c>
      <c r="C50" s="9">
        <f>February!C50+B50</f>
        <v>6740</v>
      </c>
      <c r="D50" s="15">
        <f>1</f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70+68+60</f>
        <v>198</v>
      </c>
      <c r="C52" s="9">
        <f>February!C52+B52</f>
        <v>907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11+13+30+54+52+116+204+8+14+69+72+17+30+89+12+187+25+11+48+70+56+10+9+68+403+31+12+17+72+2+149+32+7+125+25+71+17+8+3+38+52+4+89+117+181+109+167+50+5+17+39+30+34+285</f>
        <v>3466</v>
      </c>
      <c r="C53" s="9">
        <f>February!C53+B53</f>
        <v>11835</v>
      </c>
      <c r="D53" s="15">
        <f>4+1+1+1+1+9+21+4+2+4+5+1+1+10+16+3+11+1+9+19</f>
        <v>124</v>
      </c>
      <c r="E53" s="9">
        <f>February!E53+D53</f>
        <v>1065</v>
      </c>
      <c r="F53" s="17">
        <f>10+1+39+77+72+59+6+288+34+24+18+13+30+80+25+4+1+72+1+39+11+8+56+58+80+39+9+2</f>
        <v>1156</v>
      </c>
      <c r="G53" s="9">
        <f>February!G53+F53</f>
        <v>2647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7+150+200+200+87+200+200+433+171+75+196+273+73+72</f>
        <v>2337</v>
      </c>
      <c r="C54" s="9">
        <f>February!C54+B54</f>
        <v>3026</v>
      </c>
      <c r="D54" s="15">
        <f>6+1+11+60+9+48+56+57+1+43+4</f>
        <v>296</v>
      </c>
      <c r="E54" s="9">
        <f>February!E54+D54</f>
        <v>801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94120</v>
      </c>
      <c r="C55" s="11"/>
      <c r="D55" s="11">
        <f>SUM(D5:D54)</f>
        <v>5046</v>
      </c>
      <c r="E55" s="11"/>
      <c r="F55" s="11">
        <f>SUM(F5:F54)</f>
        <v>3974</v>
      </c>
      <c r="G55" s="11"/>
      <c r="H55" s="11">
        <f>SUM(H5:H54)</f>
        <v>36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295612</v>
      </c>
      <c r="D57" s="11"/>
      <c r="E57" s="11">
        <f>February!E57+D55</f>
        <v>24482</v>
      </c>
      <c r="F57" s="11"/>
      <c r="G57" s="11">
        <f>February!G57+F55</f>
        <v>10546</v>
      </c>
      <c r="H57" s="11"/>
      <c r="I57" s="11">
        <f>February!I57+H55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3031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3031</v>
      </c>
      <c r="G62" s="4">
        <f>February!G62+F60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23" activePane="bottomLeft" state="frozen"/>
      <selection pane="topLeft" activeCell="A1" sqref="A1"/>
      <selection pane="bottomLeft" activeCell="D37" sqref="D37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0</v>
      </c>
      <c r="D5" s="15"/>
      <c r="E5" s="9">
        <f>March!E5+D5</f>
        <v>0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344</v>
      </c>
      <c r="D7" s="15"/>
      <c r="E7" s="9">
        <f>March!E7+D7</f>
        <v>0</v>
      </c>
      <c r="F7" s="17"/>
      <c r="G7" s="9">
        <f>March!G7+F7</f>
        <v>0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/>
      <c r="C8" s="9">
        <f>March!C8+B8</f>
        <v>1252</v>
      </c>
      <c r="D8" s="15"/>
      <c r="E8" s="9">
        <f>March!E8+D8</f>
        <v>25</v>
      </c>
      <c r="F8" s="17"/>
      <c r="G8" s="9">
        <f>March!G8+F8</f>
        <v>131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/>
      <c r="C9" s="9">
        <f>March!C9+B9</f>
        <v>0</v>
      </c>
      <c r="D9" s="15"/>
      <c r="E9" s="9">
        <f>March!E9+D9</f>
        <v>4</v>
      </c>
      <c r="F9" s="17"/>
      <c r="G9" s="9">
        <f>March!G9+F9</f>
        <v>2606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/>
      <c r="C10" s="9">
        <f>March!C10+B10</f>
        <v>110</v>
      </c>
      <c r="D10" s="15"/>
      <c r="E10" s="9">
        <f>March!E10+D10</f>
        <v>31</v>
      </c>
      <c r="F10" s="17"/>
      <c r="G10" s="9">
        <f>March!G10+F10</f>
        <v>10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6+6</f>
        <v>12</v>
      </c>
      <c r="C11" s="9">
        <f>March!C11+B11</f>
        <v>241</v>
      </c>
      <c r="D11" s="15">
        <f>3+1+2+1+1+1+7+75+40+10+11+2+22+14+7</f>
        <v>197</v>
      </c>
      <c r="E11" s="9">
        <f>March!E11+D11</f>
        <v>430</v>
      </c>
      <c r="F11" s="17"/>
      <c r="G11" s="9">
        <f>March!G11+F11</f>
        <v>120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/>
      <c r="C14" s="9">
        <f>March!C14+B14</f>
        <v>42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/>
      <c r="C15" s="9">
        <f>March!C15+B15</f>
        <v>361</v>
      </c>
      <c r="D15" s="15"/>
      <c r="E15" s="9">
        <f>March!E15+D15</f>
        <v>0</v>
      </c>
      <c r="F15" s="17"/>
      <c r="G15" s="9">
        <f>March!G15+F15</f>
        <v>284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/>
      <c r="C17" s="9">
        <f>March!C17+B17</f>
        <v>1069</v>
      </c>
      <c r="D17" s="15"/>
      <c r="E17" s="9">
        <f>March!E17+D17</f>
        <v>29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/>
      <c r="C18" s="9">
        <f>March!C18+B18</f>
        <v>2000</v>
      </c>
      <c r="D18" s="15"/>
      <c r="E18" s="9">
        <f>March!E18+D18</f>
        <v>689</v>
      </c>
      <c r="F18" s="17"/>
      <c r="G18" s="9">
        <f>March!G18+F18</f>
        <v>92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/>
      <c r="C19" s="9">
        <f>March!C19+B19</f>
        <v>3568</v>
      </c>
      <c r="D19" s="15"/>
      <c r="E19" s="9">
        <f>March!E19+D19</f>
        <v>167</v>
      </c>
      <c r="F19" s="17"/>
      <c r="G19" s="9">
        <f>March!G19+F19</f>
        <v>548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68+64+5+128+150+120+345</f>
        <v>880</v>
      </c>
      <c r="C20" s="9">
        <f>March!C20+B20</f>
        <v>10138</v>
      </c>
      <c r="D20" s="15">
        <f>3+6+3+7+5+2</f>
        <v>26</v>
      </c>
      <c r="E20" s="9">
        <f>March!E20+D20</f>
        <v>374</v>
      </c>
      <c r="F20" s="17">
        <f>1+2+3+2+1+1+1</f>
        <v>11</v>
      </c>
      <c r="G20" s="9">
        <f>March!G20+F20</f>
        <v>512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70+57+63+54+245+75+139+185+65+61+133+299+132+93+88+21+208+212+92+182+114+102+27+22+11+89+49+63+75+57+9+98+57+63+153+34</f>
        <v>3497</v>
      </c>
      <c r="C21" s="9">
        <f>March!C21+B21</f>
        <v>30175</v>
      </c>
      <c r="D21" s="15">
        <f>16+3</f>
        <v>19</v>
      </c>
      <c r="E21" s="9">
        <f>March!E21+D21</f>
        <v>104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>
        <f>1</f>
        <v>1</v>
      </c>
      <c r="E22" s="9">
        <f>March!E22+D22</f>
        <v>1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4</v>
      </c>
      <c r="F24" s="17"/>
      <c r="G24" s="9">
        <f>March!G24+F24</f>
        <v>0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1084</v>
      </c>
      <c r="D26" s="15"/>
      <c r="E26" s="9">
        <f>March!E26+D26</f>
        <v>7</v>
      </c>
      <c r="F26" s="17"/>
      <c r="G26" s="9">
        <f>March!G26+F26</f>
        <v>5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/>
      <c r="C27" s="9">
        <f>March!C27+B27</f>
        <v>15116</v>
      </c>
      <c r="D27" s="15"/>
      <c r="E27" s="9">
        <f>March!E27+D27</f>
        <v>668</v>
      </c>
      <c r="F27" s="17"/>
      <c r="G27" s="9">
        <f>March!G27+F27</f>
        <v>1790</v>
      </c>
      <c r="H27" s="19"/>
      <c r="I27" s="9">
        <f>March!I27+H27</f>
        <v>36</v>
      </c>
    </row>
    <row r="28" spans="1:9" s="5" customFormat="1" ht="18" customHeight="1">
      <c r="A28" s="9" t="s">
        <v>30</v>
      </c>
      <c r="B28" s="13"/>
      <c r="C28" s="9">
        <f>March!C28+B28</f>
        <v>261</v>
      </c>
      <c r="D28" s="15"/>
      <c r="E28" s="9">
        <f>March!E28+D28</f>
        <v>6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60+68+68+117+66+70+70+88+63+240+62+65+65+62+56+70+74+96+59+57+59+61+74+120+110+27+108+80+66+42+234+263+147+12+88+55+144+18+11+209+206+57+313+126+106+303+40+124+65+5+16+26+127+103+199+55+35+22+62+180+60+77</f>
        <v>5811</v>
      </c>
      <c r="C29" s="9">
        <f>March!C29+B29</f>
        <v>53889</v>
      </c>
      <c r="D29" s="15">
        <f>2+6+2+2+6+2+1+7+1+4+14+11+11+19+2+22+22+2</f>
        <v>136</v>
      </c>
      <c r="E29" s="9">
        <f>March!E29+D29</f>
        <v>1973</v>
      </c>
      <c r="F29" s="17"/>
      <c r="G29" s="9">
        <f>March!G29+F29</f>
        <v>0</v>
      </c>
      <c r="H29" s="19"/>
      <c r="I29" s="9">
        <f>March!I29+H29</f>
        <v>5</v>
      </c>
    </row>
    <row r="30" spans="1:9" s="5" customFormat="1" ht="18" customHeight="1">
      <c r="A30" s="9" t="s">
        <v>32</v>
      </c>
      <c r="B30" s="13"/>
      <c r="C30" s="9">
        <f>March!C30+B30</f>
        <v>13989</v>
      </c>
      <c r="D30" s="15"/>
      <c r="E30" s="9">
        <f>March!E30+D30</f>
        <v>1795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47+76+65+116+95+6+68+68+204+174+64+31+97+2+177+82+12+25+80</f>
        <v>1489</v>
      </c>
      <c r="C31" s="9">
        <f>March!C31+B31</f>
        <v>13180</v>
      </c>
      <c r="D31" s="15">
        <f>2+6+2+2+1+43+5+41+43+41+41+2+1+46+4+6+1+1+16+6+1+2+2+3+13+3+3+12+21+2+9+1+72+14+5+86+13+64+24+5+4+3</f>
        <v>672</v>
      </c>
      <c r="E31" s="9">
        <f>March!E31+D31</f>
        <v>10606</v>
      </c>
      <c r="F31" s="17">
        <f>41+40+40+40+40</f>
        <v>201</v>
      </c>
      <c r="G31" s="9">
        <f>March!G31+F31</f>
        <v>929</v>
      </c>
      <c r="H31" s="19"/>
      <c r="I31" s="9">
        <f>March!I31+H31</f>
        <v>0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1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363</v>
      </c>
      <c r="D35" s="15"/>
      <c r="E35" s="9">
        <f>March!E35+D35</f>
        <v>0</v>
      </c>
      <c r="F35" s="17"/>
      <c r="G35" s="9">
        <f>March!G35+F35</f>
        <v>7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/>
      <c r="C36" s="9">
        <f>March!C36+B36</f>
        <v>0</v>
      </c>
      <c r="D36" s="15">
        <f>26+10+1</f>
        <v>37</v>
      </c>
      <c r="E36" s="9">
        <f>March!E36+D36</f>
        <v>136</v>
      </c>
      <c r="F36" s="17">
        <f>37+1+10+10+90</f>
        <v>148</v>
      </c>
      <c r="G36" s="9">
        <f>March!G36+F36</f>
        <v>905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845</v>
      </c>
      <c r="D37" s="15"/>
      <c r="E37" s="9">
        <f>March!E37+D37</f>
        <v>1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/>
      <c r="C38" s="9">
        <f>March!C38+B38</f>
        <v>23961</v>
      </c>
      <c r="D38" s="15"/>
      <c r="E38" s="9">
        <f>March!E38+D38</f>
        <v>598</v>
      </c>
      <c r="F38" s="17"/>
      <c r="G38" s="9">
        <f>March!G38+F38</f>
        <v>0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>
        <f>250+375+61</f>
        <v>686</v>
      </c>
      <c r="C39" s="9">
        <f>March!C39+B39</f>
        <v>11077</v>
      </c>
      <c r="D39" s="15">
        <f>2+1</f>
        <v>3</v>
      </c>
      <c r="E39" s="9">
        <f>March!E39+D39</f>
        <v>21</v>
      </c>
      <c r="F39" s="17">
        <f>100</f>
        <v>100</v>
      </c>
      <c r="G39" s="9">
        <f>March!G39+F39</f>
        <v>200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66+64+104+63+77+61+68+70+72+70+17+65</f>
        <v>797</v>
      </c>
      <c r="C40" s="9">
        <f>March!C40+B40</f>
        <v>3496</v>
      </c>
      <c r="D40" s="15">
        <f>2+1+1</f>
        <v>4</v>
      </c>
      <c r="E40" s="9">
        <f>March!E40+D40</f>
        <v>877</v>
      </c>
      <c r="F40" s="17"/>
      <c r="G40" s="9">
        <f>March!G40+F40</f>
        <v>0</v>
      </c>
      <c r="H40" s="19"/>
      <c r="I40" s="9">
        <f>March!I40+H40</f>
        <v>39</v>
      </c>
    </row>
    <row r="41" spans="1:9" s="5" customFormat="1" ht="18" customHeight="1">
      <c r="A41" s="9" t="s">
        <v>43</v>
      </c>
      <c r="B41" s="13">
        <v>0</v>
      </c>
      <c r="C41" s="9">
        <f>March!C41+B41</f>
        <v>562</v>
      </c>
      <c r="D41" s="15"/>
      <c r="E41" s="9">
        <f>March!E41+D41</f>
        <v>66</v>
      </c>
      <c r="F41" s="17"/>
      <c r="G41" s="9">
        <f>March!G41+F41</f>
        <v>4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594</v>
      </c>
      <c r="D42" s="15"/>
      <c r="E42" s="9">
        <f>March!E42+D42</f>
        <v>25</v>
      </c>
      <c r="F42" s="17"/>
      <c r="G42" s="9">
        <f>March!G42+F42</f>
        <v>78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/>
      <c r="C44" s="9">
        <f>March!C44+B44</f>
        <v>1306</v>
      </c>
      <c r="D44" s="15">
        <v>0</v>
      </c>
      <c r="E44" s="9">
        <f>March!E44+D44</f>
        <v>8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/>
      <c r="C45" s="9">
        <f>March!C45+B45</f>
        <v>91713</v>
      </c>
      <c r="D45" s="15"/>
      <c r="E45" s="9">
        <f>March!E45+D45</f>
        <v>2832</v>
      </c>
      <c r="F45" s="17"/>
      <c r="G45" s="9">
        <f>March!G45+F45</f>
        <v>31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/>
      <c r="C46" s="9">
        <f>March!C46+B46</f>
        <v>3340</v>
      </c>
      <c r="D46" s="15"/>
      <c r="E46" s="9">
        <f>March!E46+D46</f>
        <v>3</v>
      </c>
      <c r="F46" s="17"/>
      <c r="G46" s="9">
        <f>March!G46+F46</f>
        <v>0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/>
      <c r="C47" s="9">
        <f>March!C47+B47</f>
        <v>2200</v>
      </c>
      <c r="D47" s="15"/>
      <c r="E47" s="9">
        <f>March!E47+D47</f>
        <v>2149</v>
      </c>
      <c r="F47" s="17"/>
      <c r="G47" s="9">
        <f>March!G47+F47</f>
        <v>107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0</v>
      </c>
      <c r="D48" s="15"/>
      <c r="E48" s="9">
        <f>March!E48+D48</f>
        <v>80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/>
      <c r="C50" s="9">
        <f>March!C50+B50</f>
        <v>6740</v>
      </c>
      <c r="D50" s="15"/>
      <c r="E50" s="9">
        <f>March!E50+D50</f>
        <v>1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/>
      <c r="C52" s="9">
        <f>March!C52+B52</f>
        <v>907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/>
      <c r="C53" s="9">
        <f>March!C53+B53</f>
        <v>11835</v>
      </c>
      <c r="D53" s="15"/>
      <c r="E53" s="9">
        <f>March!E53+D53</f>
        <v>1065</v>
      </c>
      <c r="F53" s="17"/>
      <c r="G53" s="9">
        <f>March!G53+F53</f>
        <v>2647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/>
      <c r="C54" s="9">
        <f>March!C54+B54</f>
        <v>3026</v>
      </c>
      <c r="D54" s="16"/>
      <c r="E54" s="9">
        <f>March!E54+D54</f>
        <v>801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13172</v>
      </c>
      <c r="C55" s="11"/>
      <c r="D55" s="11">
        <f>SUM(D5:D54)</f>
        <v>1095</v>
      </c>
      <c r="E55" s="11"/>
      <c r="F55" s="11">
        <f>SUM(F5:F54)</f>
        <v>460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308784</v>
      </c>
      <c r="D57" s="11"/>
      <c r="E57" s="11">
        <f>March!E57+D55</f>
        <v>25577</v>
      </c>
      <c r="F57" s="11"/>
      <c r="G57" s="11">
        <f>March!G57+F55</f>
        <v>11006</v>
      </c>
      <c r="H57" s="11"/>
      <c r="I57" s="11">
        <f>March!I57+H55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3031</v>
      </c>
      <c r="G62" s="4">
        <f>March!G62+F60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April!C5+B5</f>
        <v>0</v>
      </c>
      <c r="D5" s="15"/>
      <c r="E5" s="9">
        <f>April!E5+D5</f>
        <v>0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/>
      <c r="C7" s="9">
        <f>April!C7+B7</f>
        <v>344</v>
      </c>
      <c r="D7" s="15"/>
      <c r="E7" s="9">
        <f>April!E7+D7</f>
        <v>0</v>
      </c>
      <c r="F7" s="17"/>
      <c r="G7" s="9">
        <f>April!G7+F7</f>
        <v>0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/>
      <c r="C8" s="9">
        <f>April!C8+B8</f>
        <v>1252</v>
      </c>
      <c r="D8" s="15"/>
      <c r="E8" s="9">
        <f>April!E8+D8</f>
        <v>25</v>
      </c>
      <c r="F8" s="17"/>
      <c r="G8" s="9">
        <f>April!G8+F8</f>
        <v>131</v>
      </c>
      <c r="H8" s="19"/>
      <c r="I8" s="9">
        <f>April!I8+H8</f>
        <v>0</v>
      </c>
    </row>
    <row r="9" spans="1:9" s="5" customFormat="1" ht="18" customHeight="1">
      <c r="A9" s="9" t="s">
        <v>11</v>
      </c>
      <c r="B9" s="13"/>
      <c r="C9" s="9">
        <f>April!C9+B9</f>
        <v>0</v>
      </c>
      <c r="D9" s="15"/>
      <c r="E9" s="9">
        <f>April!E9+D9</f>
        <v>4</v>
      </c>
      <c r="F9" s="17"/>
      <c r="G9" s="9">
        <f>April!G9+F9</f>
        <v>2606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/>
      <c r="C10" s="9">
        <f>April!C10+B10</f>
        <v>110</v>
      </c>
      <c r="D10" s="15"/>
      <c r="E10" s="9">
        <f>April!E10+D10</f>
        <v>31</v>
      </c>
      <c r="F10" s="17"/>
      <c r="G10" s="9">
        <f>April!G10+F10</f>
        <v>10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241</v>
      </c>
      <c r="D11" s="15"/>
      <c r="E11" s="9">
        <f>April!E11+D11</f>
        <v>430</v>
      </c>
      <c r="F11" s="17"/>
      <c r="G11" s="9">
        <f>April!G11+F11</f>
        <v>120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16</v>
      </c>
      <c r="B14" s="13"/>
      <c r="C14" s="9">
        <f>April!C14+B14</f>
        <v>42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/>
      <c r="C15" s="9">
        <f>April!C15+B15</f>
        <v>361</v>
      </c>
      <c r="D15" s="15"/>
      <c r="E15" s="9">
        <f>April!E15+D15</f>
        <v>0</v>
      </c>
      <c r="F15" s="17"/>
      <c r="G15" s="9">
        <f>April!G15+F15</f>
        <v>284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1069</v>
      </c>
      <c r="D17" s="15"/>
      <c r="E17" s="9">
        <f>April!E17+D17</f>
        <v>29</v>
      </c>
      <c r="F17" s="17"/>
      <c r="G17" s="9">
        <f>April!G17+F17</f>
        <v>0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/>
      <c r="C18" s="9">
        <f>April!C18+B18</f>
        <v>2000</v>
      </c>
      <c r="D18" s="15"/>
      <c r="E18" s="9">
        <f>April!E18+D18</f>
        <v>689</v>
      </c>
      <c r="F18" s="17"/>
      <c r="G18" s="9">
        <f>April!G18+F18</f>
        <v>92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/>
      <c r="C19" s="9">
        <f>April!C19+B19</f>
        <v>3568</v>
      </c>
      <c r="D19" s="15"/>
      <c r="E19" s="9">
        <f>April!E19+D19</f>
        <v>167</v>
      </c>
      <c r="F19" s="17"/>
      <c r="G19" s="9">
        <f>April!G19+F19</f>
        <v>548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/>
      <c r="C20" s="9">
        <f>April!C20+B20</f>
        <v>10138</v>
      </c>
      <c r="D20" s="15"/>
      <c r="E20" s="9">
        <f>April!E20+D20</f>
        <v>374</v>
      </c>
      <c r="F20" s="17"/>
      <c r="G20" s="9">
        <f>April!G20+F20</f>
        <v>512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/>
      <c r="C21" s="9">
        <f>April!C21+B21</f>
        <v>30175</v>
      </c>
      <c r="D21" s="15"/>
      <c r="E21" s="9">
        <f>April!E21+D21</f>
        <v>104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1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4</v>
      </c>
      <c r="F24" s="17"/>
      <c r="G24" s="9">
        <f>April!G24+F24</f>
        <v>0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/>
      <c r="C26" s="9">
        <f>April!C26+B26</f>
        <v>1084</v>
      </c>
      <c r="D26" s="15"/>
      <c r="E26" s="9">
        <f>April!E26+D26</f>
        <v>7</v>
      </c>
      <c r="F26" s="17"/>
      <c r="G26" s="9">
        <f>April!G26+F26</f>
        <v>5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/>
      <c r="C27" s="9">
        <f>April!C27+B27</f>
        <v>15116</v>
      </c>
      <c r="D27" s="15"/>
      <c r="E27" s="9">
        <f>April!E27+D27</f>
        <v>668</v>
      </c>
      <c r="F27" s="17"/>
      <c r="G27" s="9">
        <f>April!G27+F27</f>
        <v>1790</v>
      </c>
      <c r="H27" s="19"/>
      <c r="I27" s="9">
        <f>April!I27+H27</f>
        <v>36</v>
      </c>
    </row>
    <row r="28" spans="1:9" s="5" customFormat="1" ht="18" customHeight="1">
      <c r="A28" s="9" t="s">
        <v>30</v>
      </c>
      <c r="B28" s="13"/>
      <c r="C28" s="9">
        <f>April!C28+B28</f>
        <v>261</v>
      </c>
      <c r="D28" s="15"/>
      <c r="E28" s="9">
        <f>April!E28+D28</f>
        <v>6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/>
      <c r="C29" s="9">
        <f>April!C29+B29</f>
        <v>53889</v>
      </c>
      <c r="D29" s="15"/>
      <c r="E29" s="9">
        <f>April!E29+D29</f>
        <v>1973</v>
      </c>
      <c r="F29" s="17"/>
      <c r="G29" s="9">
        <f>April!G29+F29</f>
        <v>0</v>
      </c>
      <c r="H29" s="19"/>
      <c r="I29" s="9">
        <f>April!I29+H29</f>
        <v>5</v>
      </c>
    </row>
    <row r="30" spans="1:9" s="5" customFormat="1" ht="18" customHeight="1">
      <c r="A30" s="9" t="s">
        <v>32</v>
      </c>
      <c r="B30" s="13"/>
      <c r="C30" s="9">
        <f>April!C30+B30</f>
        <v>13989</v>
      </c>
      <c r="D30" s="15"/>
      <c r="E30" s="9">
        <f>April!E30+D30</f>
        <v>1795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/>
      <c r="C31" s="9">
        <f>April!C31+B31</f>
        <v>13180</v>
      </c>
      <c r="D31" s="15"/>
      <c r="E31" s="9">
        <f>April!E31+D31</f>
        <v>10606</v>
      </c>
      <c r="F31" s="17"/>
      <c r="G31" s="9">
        <f>April!G31+F31</f>
        <v>929</v>
      </c>
      <c r="H31" s="19"/>
      <c r="I31" s="9">
        <f>April!I31+H31</f>
        <v>0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1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/>
      <c r="C35" s="9">
        <f>April!C35+B35</f>
        <v>363</v>
      </c>
      <c r="D35" s="15"/>
      <c r="E35" s="9">
        <f>April!E35+D35</f>
        <v>0</v>
      </c>
      <c r="F35" s="17"/>
      <c r="G35" s="9">
        <f>April!G35+F35</f>
        <v>7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0</v>
      </c>
      <c r="D36" s="15"/>
      <c r="E36" s="9">
        <f>April!E36+D36</f>
        <v>136</v>
      </c>
      <c r="F36" s="17"/>
      <c r="G36" s="9">
        <f>April!G36+F36</f>
        <v>905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845</v>
      </c>
      <c r="D37" s="15"/>
      <c r="E37" s="9">
        <f>April!E37+D37</f>
        <v>1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/>
      <c r="C38" s="9">
        <f>April!C38+B38</f>
        <v>23961</v>
      </c>
      <c r="D38" s="15"/>
      <c r="E38" s="9">
        <f>April!E38+D38</f>
        <v>598</v>
      </c>
      <c r="F38" s="17"/>
      <c r="G38" s="9">
        <f>April!G38+F38</f>
        <v>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11077</v>
      </c>
      <c r="D39" s="15"/>
      <c r="E39" s="9">
        <f>April!E39+D39</f>
        <v>21</v>
      </c>
      <c r="F39" s="17"/>
      <c r="G39" s="9">
        <f>April!G39+F39</f>
        <v>200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/>
      <c r="C40" s="9">
        <f>April!C40+B40</f>
        <v>3496</v>
      </c>
      <c r="D40" s="15"/>
      <c r="E40" s="9">
        <f>April!E40+D40</f>
        <v>877</v>
      </c>
      <c r="F40" s="17"/>
      <c r="G40" s="9">
        <f>April!G40+F40</f>
        <v>0</v>
      </c>
      <c r="H40" s="19"/>
      <c r="I40" s="9">
        <f>April!I40+H40</f>
        <v>39</v>
      </c>
    </row>
    <row r="41" spans="1:9" s="5" customFormat="1" ht="18" customHeight="1">
      <c r="A41" s="9" t="s">
        <v>43</v>
      </c>
      <c r="B41" s="13"/>
      <c r="C41" s="9">
        <f>April!C41+B41</f>
        <v>562</v>
      </c>
      <c r="D41" s="15"/>
      <c r="E41" s="9">
        <f>April!E41+D41</f>
        <v>66</v>
      </c>
      <c r="F41" s="17"/>
      <c r="G41" s="9">
        <f>April!G41+F41</f>
        <v>4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/>
      <c r="C42" s="9">
        <f>April!C42+B42</f>
        <v>594</v>
      </c>
      <c r="D42" s="15"/>
      <c r="E42" s="9">
        <f>April!E42+D42</f>
        <v>25</v>
      </c>
      <c r="F42" s="17"/>
      <c r="G42" s="9">
        <f>April!G42+F42</f>
        <v>78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1306</v>
      </c>
      <c r="D44" s="15"/>
      <c r="E44" s="9">
        <f>April!E44+D44</f>
        <v>8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/>
      <c r="C45" s="9">
        <f>April!C45+B45</f>
        <v>91713</v>
      </c>
      <c r="D45" s="15"/>
      <c r="E45" s="9">
        <f>April!E45+D45</f>
        <v>2832</v>
      </c>
      <c r="F45" s="17"/>
      <c r="G45" s="9">
        <f>April!G45+F45</f>
        <v>31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/>
      <c r="C46" s="9">
        <f>April!C46+B46</f>
        <v>3340</v>
      </c>
      <c r="D46" s="15"/>
      <c r="E46" s="9">
        <f>April!E46+D46</f>
        <v>3</v>
      </c>
      <c r="F46" s="17"/>
      <c r="G46" s="9">
        <f>April!G46+F46</f>
        <v>0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/>
      <c r="C47" s="9">
        <f>April!C47+B47</f>
        <v>2200</v>
      </c>
      <c r="D47" s="15"/>
      <c r="E47" s="9">
        <f>April!E47+D47</f>
        <v>2149</v>
      </c>
      <c r="F47" s="17"/>
      <c r="G47" s="9">
        <f>April!G47+F47</f>
        <v>107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0</v>
      </c>
      <c r="D48" s="15"/>
      <c r="E48" s="9">
        <f>April!E48+D48</f>
        <v>80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/>
      <c r="C50" s="9">
        <f>April!C50+B50</f>
        <v>6740</v>
      </c>
      <c r="D50" s="15"/>
      <c r="E50" s="9">
        <f>April!E50+D50</f>
        <v>1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0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/>
      <c r="C52" s="9">
        <f>April!C52+B52</f>
        <v>907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/>
      <c r="C53" s="9">
        <f>April!C53+B53</f>
        <v>11835</v>
      </c>
      <c r="D53" s="15"/>
      <c r="E53" s="9">
        <f>April!E53+D53</f>
        <v>1065</v>
      </c>
      <c r="F53" s="17"/>
      <c r="G53" s="9">
        <f>April!G53+F53</f>
        <v>2647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/>
      <c r="C54" s="9">
        <f>April!C54+B54</f>
        <v>3026</v>
      </c>
      <c r="D54" s="16"/>
      <c r="E54" s="9">
        <f>April!E54+D54</f>
        <v>801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308784</v>
      </c>
      <c r="D57" s="11"/>
      <c r="E57" s="11">
        <f>April!E57+D55</f>
        <v>25577</v>
      </c>
      <c r="F57" s="11"/>
      <c r="G57" s="11">
        <f>April!G57+F55</f>
        <v>11006</v>
      </c>
      <c r="H57" s="11"/>
      <c r="I57" s="11">
        <f>April!I57+H55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3031</v>
      </c>
      <c r="G62" s="4">
        <f>April!G62+F60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May!C5+B5</f>
        <v>0</v>
      </c>
      <c r="D5" s="15"/>
      <c r="E5" s="9">
        <f>May!E5+D5</f>
        <v>0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344</v>
      </c>
      <c r="D7" s="15"/>
      <c r="E7" s="9">
        <f>May!E7+D7</f>
        <v>0</v>
      </c>
      <c r="F7" s="17"/>
      <c r="G7" s="9">
        <f>May!G7+F7</f>
        <v>0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/>
      <c r="C8" s="9">
        <f>May!C8+B8</f>
        <v>1252</v>
      </c>
      <c r="D8" s="15"/>
      <c r="E8" s="9">
        <f>May!E8+D8</f>
        <v>25</v>
      </c>
      <c r="F8" s="17"/>
      <c r="G8" s="9">
        <f>May!G8+F8</f>
        <v>131</v>
      </c>
      <c r="H8" s="19"/>
      <c r="I8" s="9">
        <f>May!I8+H8</f>
        <v>0</v>
      </c>
    </row>
    <row r="9" spans="1:9" s="5" customFormat="1" ht="18" customHeight="1">
      <c r="A9" s="9" t="s">
        <v>11</v>
      </c>
      <c r="B9" s="13"/>
      <c r="C9" s="9">
        <f>May!C9+B9</f>
        <v>0</v>
      </c>
      <c r="D9" s="15"/>
      <c r="E9" s="9">
        <f>May!E9+D9</f>
        <v>4</v>
      </c>
      <c r="F9" s="17"/>
      <c r="G9" s="9">
        <f>May!G9+F9</f>
        <v>2606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110</v>
      </c>
      <c r="D10" s="15"/>
      <c r="E10" s="9">
        <f>May!E10+D10</f>
        <v>31</v>
      </c>
      <c r="F10" s="17"/>
      <c r="G10" s="9">
        <f>May!G10+F10</f>
        <v>10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/>
      <c r="C11" s="9">
        <f>May!C11+B11</f>
        <v>241</v>
      </c>
      <c r="D11" s="15"/>
      <c r="E11" s="9">
        <f>May!E11+D11</f>
        <v>430</v>
      </c>
      <c r="F11" s="17"/>
      <c r="G11" s="9">
        <f>May!G11+F11</f>
        <v>120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42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/>
      <c r="C15" s="9">
        <f>May!C15+B15</f>
        <v>361</v>
      </c>
      <c r="D15" s="15"/>
      <c r="E15" s="9">
        <f>May!E15+D15</f>
        <v>0</v>
      </c>
      <c r="F15" s="17"/>
      <c r="G15" s="9">
        <f>May!G15+F15</f>
        <v>284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1069</v>
      </c>
      <c r="D17" s="15"/>
      <c r="E17" s="9">
        <f>May!E17+D17</f>
        <v>29</v>
      </c>
      <c r="F17" s="17"/>
      <c r="G17" s="9">
        <f>May!G17+F17</f>
        <v>0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2000</v>
      </c>
      <c r="D18" s="15"/>
      <c r="E18" s="9">
        <f>May!E18+D18</f>
        <v>689</v>
      </c>
      <c r="F18" s="17"/>
      <c r="G18" s="9">
        <f>May!G18+F18</f>
        <v>92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/>
      <c r="C19" s="9">
        <f>May!C19+B19</f>
        <v>3568</v>
      </c>
      <c r="D19" s="15"/>
      <c r="E19" s="9">
        <f>May!E19+D19</f>
        <v>167</v>
      </c>
      <c r="F19" s="17"/>
      <c r="G19" s="9">
        <f>May!G19+F19</f>
        <v>548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/>
      <c r="C20" s="9">
        <f>May!C20+B20</f>
        <v>10138</v>
      </c>
      <c r="D20" s="15"/>
      <c r="E20" s="9">
        <f>May!E20+D20</f>
        <v>374</v>
      </c>
      <c r="F20" s="17"/>
      <c r="G20" s="9">
        <f>May!G20+F20</f>
        <v>512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/>
      <c r="C21" s="9">
        <f>May!C21+B21</f>
        <v>30175</v>
      </c>
      <c r="D21" s="15"/>
      <c r="E21" s="9">
        <f>May!E21+D21</f>
        <v>104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1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4</v>
      </c>
      <c r="F24" s="17"/>
      <c r="G24" s="9">
        <f>May!G24+F24</f>
        <v>0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1084</v>
      </c>
      <c r="D26" s="15"/>
      <c r="E26" s="9">
        <f>May!E26+D26</f>
        <v>7</v>
      </c>
      <c r="F26" s="17"/>
      <c r="G26" s="9">
        <f>May!G26+F26</f>
        <v>5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/>
      <c r="C27" s="9">
        <f>May!C27+B27</f>
        <v>15116</v>
      </c>
      <c r="D27" s="15"/>
      <c r="E27" s="9">
        <f>May!E27+D27</f>
        <v>668</v>
      </c>
      <c r="F27" s="17"/>
      <c r="G27" s="9">
        <f>May!G27+F27</f>
        <v>1790</v>
      </c>
      <c r="H27" s="19"/>
      <c r="I27" s="9">
        <f>May!I27+H27</f>
        <v>36</v>
      </c>
    </row>
    <row r="28" spans="1:9" s="5" customFormat="1" ht="18" customHeight="1">
      <c r="A28" s="9" t="s">
        <v>30</v>
      </c>
      <c r="B28" s="13"/>
      <c r="C28" s="9">
        <f>May!C28+B28</f>
        <v>261</v>
      </c>
      <c r="D28" s="15"/>
      <c r="E28" s="9">
        <f>May!E28+D28</f>
        <v>6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/>
      <c r="C29" s="9">
        <f>May!C29+B29</f>
        <v>53889</v>
      </c>
      <c r="D29" s="15"/>
      <c r="E29" s="9">
        <f>May!E29+D29</f>
        <v>1973</v>
      </c>
      <c r="F29" s="17"/>
      <c r="G29" s="9">
        <f>May!G29+F29</f>
        <v>0</v>
      </c>
      <c r="H29" s="19"/>
      <c r="I29" s="9">
        <f>May!I29+H29</f>
        <v>5</v>
      </c>
    </row>
    <row r="30" spans="1:9" s="5" customFormat="1" ht="18" customHeight="1">
      <c r="A30" s="9" t="s">
        <v>32</v>
      </c>
      <c r="B30" s="13"/>
      <c r="C30" s="9">
        <f>May!C30+B30</f>
        <v>13989</v>
      </c>
      <c r="D30" s="15"/>
      <c r="E30" s="9">
        <f>May!E30+D30</f>
        <v>1795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/>
      <c r="C31" s="9">
        <f>May!C31+B31</f>
        <v>13180</v>
      </c>
      <c r="D31" s="15"/>
      <c r="E31" s="9">
        <f>May!E31+D31</f>
        <v>10606</v>
      </c>
      <c r="F31" s="17"/>
      <c r="G31" s="9">
        <f>May!G31+F31</f>
        <v>929</v>
      </c>
      <c r="H31" s="19"/>
      <c r="I31" s="9">
        <f>May!I31+H31</f>
        <v>0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1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/>
      <c r="C35" s="9">
        <f>May!C35+B35</f>
        <v>363</v>
      </c>
      <c r="D35" s="15"/>
      <c r="E35" s="9">
        <f>May!E35+D35</f>
        <v>0</v>
      </c>
      <c r="F35" s="17"/>
      <c r="G35" s="9">
        <f>May!G35+F35</f>
        <v>7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0</v>
      </c>
      <c r="D36" s="15"/>
      <c r="E36" s="9">
        <f>May!E36+D36</f>
        <v>136</v>
      </c>
      <c r="F36" s="17"/>
      <c r="G36" s="9">
        <f>May!G36+F36</f>
        <v>905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845</v>
      </c>
      <c r="D37" s="15"/>
      <c r="E37" s="9">
        <f>May!E37+D37</f>
        <v>1</v>
      </c>
      <c r="F37" s="17"/>
      <c r="G37" s="9">
        <f>May!G37+F37</f>
        <v>0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/>
      <c r="C38" s="9">
        <f>May!C38+B38</f>
        <v>23961</v>
      </c>
      <c r="D38" s="15"/>
      <c r="E38" s="9">
        <f>May!E38+D38</f>
        <v>598</v>
      </c>
      <c r="F38" s="17"/>
      <c r="G38" s="9">
        <f>May!G38+F38</f>
        <v>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11077</v>
      </c>
      <c r="D39" s="15"/>
      <c r="E39" s="9">
        <f>May!E39+D39</f>
        <v>21</v>
      </c>
      <c r="F39" s="17"/>
      <c r="G39" s="9">
        <f>May!G39+F39</f>
        <v>200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/>
      <c r="C40" s="9">
        <f>May!C40+B40</f>
        <v>3496</v>
      </c>
      <c r="D40" s="15"/>
      <c r="E40" s="9">
        <f>May!E40+D40</f>
        <v>877</v>
      </c>
      <c r="F40" s="17"/>
      <c r="G40" s="9">
        <f>May!G40+F40</f>
        <v>0</v>
      </c>
      <c r="H40" s="19"/>
      <c r="I40" s="9">
        <f>May!I40+H40</f>
        <v>39</v>
      </c>
    </row>
    <row r="41" spans="1:9" s="5" customFormat="1" ht="18" customHeight="1">
      <c r="A41" s="9" t="s">
        <v>43</v>
      </c>
      <c r="B41" s="13"/>
      <c r="C41" s="9">
        <f>May!C41+B41</f>
        <v>562</v>
      </c>
      <c r="D41" s="15"/>
      <c r="E41" s="9">
        <f>May!E41+D41</f>
        <v>66</v>
      </c>
      <c r="F41" s="17"/>
      <c r="G41" s="9">
        <f>May!G41+F41</f>
        <v>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594</v>
      </c>
      <c r="D42" s="15"/>
      <c r="E42" s="9">
        <f>May!E42+D42</f>
        <v>25</v>
      </c>
      <c r="F42" s="17"/>
      <c r="G42" s="9">
        <f>May!G42+F42</f>
        <v>78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/>
      <c r="C44" s="9">
        <f>May!C44+B44</f>
        <v>1306</v>
      </c>
      <c r="D44" s="15"/>
      <c r="E44" s="9">
        <f>May!E44+D44</f>
        <v>8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/>
      <c r="C45" s="9">
        <f>May!C45+B45</f>
        <v>91713</v>
      </c>
      <c r="D45" s="15"/>
      <c r="E45" s="9">
        <f>May!E45+D45</f>
        <v>2832</v>
      </c>
      <c r="F45" s="17"/>
      <c r="G45" s="9">
        <f>May!G45+F45</f>
        <v>31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/>
      <c r="C46" s="9">
        <f>May!C46+B46</f>
        <v>3340</v>
      </c>
      <c r="D46" s="15"/>
      <c r="E46" s="9">
        <f>May!E46+D46</f>
        <v>3</v>
      </c>
      <c r="F46" s="17"/>
      <c r="G46" s="9">
        <f>May!G46+F46</f>
        <v>0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/>
      <c r="C47" s="9">
        <f>May!C47+B47</f>
        <v>2200</v>
      </c>
      <c r="D47" s="15"/>
      <c r="E47" s="9">
        <f>May!E47+D47</f>
        <v>2149</v>
      </c>
      <c r="F47" s="17"/>
      <c r="G47" s="9">
        <f>May!G47+F47</f>
        <v>107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0</v>
      </c>
      <c r="D48" s="15"/>
      <c r="E48" s="9">
        <f>May!E48+D48</f>
        <v>80</v>
      </c>
      <c r="F48" s="17"/>
      <c r="G48" s="9">
        <f>May!G48+F48</f>
        <v>0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/>
      <c r="C50" s="9">
        <f>May!C50+B50</f>
        <v>6740</v>
      </c>
      <c r="D50" s="15"/>
      <c r="E50" s="9">
        <f>May!E50+D50</f>
        <v>1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0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/>
      <c r="C52" s="9">
        <f>May!C52+B52</f>
        <v>907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/>
      <c r="C53" s="9">
        <f>May!C53+B53</f>
        <v>11835</v>
      </c>
      <c r="D53" s="15"/>
      <c r="E53" s="9">
        <f>May!E53+D53</f>
        <v>1065</v>
      </c>
      <c r="F53" s="17"/>
      <c r="G53" s="9">
        <f>May!G53+F53</f>
        <v>2647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/>
      <c r="C54" s="9">
        <f>May!C54+B54</f>
        <v>3026</v>
      </c>
      <c r="D54" s="16"/>
      <c r="E54" s="9">
        <f>May!E54+D54</f>
        <v>801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308784</v>
      </c>
      <c r="D57" s="11"/>
      <c r="E57" s="11">
        <f>May!E57+D55</f>
        <v>25577</v>
      </c>
      <c r="F57" s="11"/>
      <c r="G57" s="11">
        <f>May!G57+F55</f>
        <v>11006</v>
      </c>
      <c r="H57" s="11"/>
      <c r="I57" s="11">
        <f>May!I57+H55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3031</v>
      </c>
      <c r="G62" s="4">
        <f>May!G62+F60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0</v>
      </c>
      <c r="D5" s="15"/>
      <c r="E5" s="9">
        <f>June!E5+D5</f>
        <v>0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344</v>
      </c>
      <c r="D7" s="15"/>
      <c r="E7" s="9">
        <f>June!E7+D7</f>
        <v>0</v>
      </c>
      <c r="F7" s="17"/>
      <c r="G7" s="9">
        <f>June!G7+F7</f>
        <v>0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/>
      <c r="C8" s="9">
        <f>June!C8+B8</f>
        <v>1252</v>
      </c>
      <c r="D8" s="15"/>
      <c r="E8" s="9">
        <f>June!E8+D8</f>
        <v>25</v>
      </c>
      <c r="F8" s="17"/>
      <c r="G8" s="9">
        <f>June!G8+F8</f>
        <v>131</v>
      </c>
      <c r="H8" s="19"/>
      <c r="I8" s="9">
        <f>June!I8+H8</f>
        <v>0</v>
      </c>
    </row>
    <row r="9" spans="1:9" s="5" customFormat="1" ht="18" customHeight="1">
      <c r="A9" s="9" t="s">
        <v>11</v>
      </c>
      <c r="B9" s="13"/>
      <c r="C9" s="9">
        <f>June!C9+B9</f>
        <v>0</v>
      </c>
      <c r="D9" s="15"/>
      <c r="E9" s="9">
        <f>June!E9+D9</f>
        <v>4</v>
      </c>
      <c r="F9" s="17"/>
      <c r="G9" s="9">
        <f>June!G9+F9</f>
        <v>2606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/>
      <c r="C10" s="9">
        <f>June!C10+B10</f>
        <v>110</v>
      </c>
      <c r="D10" s="15"/>
      <c r="E10" s="9">
        <f>June!E10+D10</f>
        <v>31</v>
      </c>
      <c r="F10" s="17"/>
      <c r="G10" s="9">
        <f>June!G10+F10</f>
        <v>10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241</v>
      </c>
      <c r="D11" s="15"/>
      <c r="E11" s="9">
        <f>June!E11+D11</f>
        <v>430</v>
      </c>
      <c r="F11" s="17"/>
      <c r="G11" s="9">
        <f>June!G11+F11</f>
        <v>120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/>
      <c r="C14" s="9">
        <f>June!C14+B14</f>
        <v>42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361</v>
      </c>
      <c r="D15" s="15"/>
      <c r="E15" s="9">
        <f>June!E15+D15</f>
        <v>0</v>
      </c>
      <c r="F15" s="17"/>
      <c r="G15" s="9">
        <f>June!G15+F15</f>
        <v>284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1069</v>
      </c>
      <c r="D17" s="15"/>
      <c r="E17" s="9">
        <f>June!E17+D17</f>
        <v>29</v>
      </c>
      <c r="F17" s="17"/>
      <c r="G17" s="9">
        <f>June!G17+F17</f>
        <v>0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/>
      <c r="C18" s="9">
        <f>June!C18+B18</f>
        <v>2000</v>
      </c>
      <c r="D18" s="15"/>
      <c r="E18" s="9">
        <f>June!E18+D18</f>
        <v>689</v>
      </c>
      <c r="F18" s="17"/>
      <c r="G18" s="9">
        <f>June!G18+F18</f>
        <v>92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/>
      <c r="C19" s="9">
        <f>June!C19+B19</f>
        <v>3568</v>
      </c>
      <c r="D19" s="15"/>
      <c r="E19" s="9">
        <f>June!E19+D19</f>
        <v>167</v>
      </c>
      <c r="F19" s="17"/>
      <c r="G19" s="9">
        <f>June!G19+F19</f>
        <v>548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/>
      <c r="C20" s="9">
        <f>June!C20+B20</f>
        <v>10138</v>
      </c>
      <c r="D20" s="15"/>
      <c r="E20" s="9">
        <f>June!E20+D20</f>
        <v>374</v>
      </c>
      <c r="F20" s="17"/>
      <c r="G20" s="9">
        <f>June!G20+F20</f>
        <v>512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/>
      <c r="C21" s="9">
        <f>June!C21+B21</f>
        <v>30175</v>
      </c>
      <c r="D21" s="15"/>
      <c r="E21" s="9">
        <f>June!E21+D21</f>
        <v>104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1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4</v>
      </c>
      <c r="F24" s="17"/>
      <c r="G24" s="9">
        <f>June!G24+F24</f>
        <v>0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/>
      <c r="C26" s="9">
        <f>June!C26+B26</f>
        <v>1084</v>
      </c>
      <c r="D26" s="15"/>
      <c r="E26" s="9">
        <f>June!E26+D26</f>
        <v>7</v>
      </c>
      <c r="F26" s="17"/>
      <c r="G26" s="9">
        <f>June!G26+F26</f>
        <v>5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/>
      <c r="C27" s="9">
        <f>June!C27+B27</f>
        <v>15116</v>
      </c>
      <c r="D27" s="15"/>
      <c r="E27" s="9">
        <f>June!E27+D27</f>
        <v>668</v>
      </c>
      <c r="F27" s="17"/>
      <c r="G27" s="9">
        <f>June!G27+F27</f>
        <v>1790</v>
      </c>
      <c r="H27" s="19"/>
      <c r="I27" s="9">
        <f>June!I27+H27</f>
        <v>36</v>
      </c>
    </row>
    <row r="28" spans="1:9" s="5" customFormat="1" ht="18" customHeight="1">
      <c r="A28" s="9" t="s">
        <v>30</v>
      </c>
      <c r="B28" s="13"/>
      <c r="C28" s="9">
        <f>June!C28+B28</f>
        <v>261</v>
      </c>
      <c r="D28" s="15"/>
      <c r="E28" s="9">
        <f>June!E28+D28</f>
        <v>6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/>
      <c r="C29" s="9">
        <f>June!C29+B29</f>
        <v>53889</v>
      </c>
      <c r="D29" s="15"/>
      <c r="E29" s="9">
        <f>June!E29+D29</f>
        <v>1973</v>
      </c>
      <c r="F29" s="17"/>
      <c r="G29" s="9">
        <f>June!G29+F29</f>
        <v>0</v>
      </c>
      <c r="H29" s="19"/>
      <c r="I29" s="9">
        <f>June!I29+H29</f>
        <v>5</v>
      </c>
    </row>
    <row r="30" spans="1:9" s="5" customFormat="1" ht="18" customHeight="1">
      <c r="A30" s="9" t="s">
        <v>32</v>
      </c>
      <c r="B30" s="13"/>
      <c r="C30" s="9">
        <f>June!C30+B30</f>
        <v>13989</v>
      </c>
      <c r="D30" s="15"/>
      <c r="E30" s="9">
        <f>June!E30+D30</f>
        <v>1795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/>
      <c r="C31" s="9">
        <f>June!C31+B31</f>
        <v>13180</v>
      </c>
      <c r="D31" s="15"/>
      <c r="E31" s="9">
        <f>June!E31+D31</f>
        <v>10606</v>
      </c>
      <c r="F31" s="17"/>
      <c r="G31" s="9">
        <f>June!G31+F31</f>
        <v>929</v>
      </c>
      <c r="H31" s="19"/>
      <c r="I31" s="9">
        <f>June!I31+H31</f>
        <v>0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1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363</v>
      </c>
      <c r="D35" s="15"/>
      <c r="E35" s="9">
        <f>June!E35+D35</f>
        <v>0</v>
      </c>
      <c r="F35" s="17"/>
      <c r="G35" s="9">
        <f>June!G35+F35</f>
        <v>7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0</v>
      </c>
      <c r="D36" s="15"/>
      <c r="E36" s="9">
        <f>June!E36+D36</f>
        <v>136</v>
      </c>
      <c r="F36" s="17"/>
      <c r="G36" s="9">
        <f>June!G36+F36</f>
        <v>905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/>
      <c r="C37" s="9">
        <f>June!C37+B37</f>
        <v>845</v>
      </c>
      <c r="D37" s="15"/>
      <c r="E37" s="9">
        <f>June!E37+D37</f>
        <v>1</v>
      </c>
      <c r="F37" s="17"/>
      <c r="G37" s="9">
        <f>June!G37+F37</f>
        <v>0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/>
      <c r="C38" s="9">
        <f>June!C38+B38</f>
        <v>23961</v>
      </c>
      <c r="D38" s="15"/>
      <c r="E38" s="9">
        <f>June!E38+D38</f>
        <v>598</v>
      </c>
      <c r="F38" s="17"/>
      <c r="G38" s="9">
        <f>June!G38+F38</f>
        <v>0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11077</v>
      </c>
      <c r="D39" s="15"/>
      <c r="E39" s="9">
        <f>June!E39+D39</f>
        <v>21</v>
      </c>
      <c r="F39" s="17"/>
      <c r="G39" s="9">
        <f>June!G39+F39</f>
        <v>200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/>
      <c r="C40" s="9">
        <f>June!C40+B40</f>
        <v>3496</v>
      </c>
      <c r="D40" s="15"/>
      <c r="E40" s="9">
        <f>June!E40+D40</f>
        <v>877</v>
      </c>
      <c r="F40" s="17"/>
      <c r="G40" s="9">
        <f>June!G40+F40</f>
        <v>0</v>
      </c>
      <c r="H40" s="19"/>
      <c r="I40" s="9">
        <f>June!I40+H40</f>
        <v>39</v>
      </c>
    </row>
    <row r="41" spans="1:9" s="5" customFormat="1" ht="18" customHeight="1">
      <c r="A41" s="9" t="s">
        <v>43</v>
      </c>
      <c r="B41" s="13"/>
      <c r="C41" s="9">
        <f>June!C41+B41</f>
        <v>562</v>
      </c>
      <c r="D41" s="15"/>
      <c r="E41" s="9">
        <f>June!E41+D41</f>
        <v>66</v>
      </c>
      <c r="F41" s="17"/>
      <c r="G41" s="9">
        <f>June!G41+F41</f>
        <v>4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/>
      <c r="C42" s="9">
        <f>June!C42+B42</f>
        <v>594</v>
      </c>
      <c r="D42" s="15"/>
      <c r="E42" s="9">
        <f>June!E42+D42</f>
        <v>25</v>
      </c>
      <c r="F42" s="17"/>
      <c r="G42" s="9">
        <f>June!G42+F42</f>
        <v>78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1306</v>
      </c>
      <c r="D44" s="15"/>
      <c r="E44" s="9">
        <f>June!E44+D44</f>
        <v>8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/>
      <c r="C45" s="9">
        <f>June!C45+B45</f>
        <v>91713</v>
      </c>
      <c r="D45" s="15"/>
      <c r="E45" s="9">
        <f>June!E45+D45</f>
        <v>2832</v>
      </c>
      <c r="F45" s="17"/>
      <c r="G45" s="9">
        <f>June!G45+F45</f>
        <v>31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/>
      <c r="C46" s="9">
        <f>June!C46+B46</f>
        <v>3340</v>
      </c>
      <c r="D46" s="15"/>
      <c r="E46" s="9">
        <f>June!E46+D46</f>
        <v>3</v>
      </c>
      <c r="F46" s="17"/>
      <c r="G46" s="9">
        <f>June!G46+F46</f>
        <v>0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/>
      <c r="C47" s="9">
        <f>June!C47+B47</f>
        <v>2200</v>
      </c>
      <c r="D47" s="15"/>
      <c r="E47" s="9">
        <f>June!E47+D47</f>
        <v>2149</v>
      </c>
      <c r="F47" s="17"/>
      <c r="G47" s="9">
        <f>June!G47+F47</f>
        <v>107</v>
      </c>
      <c r="H47" s="19"/>
      <c r="I47" s="9">
        <f>June!I47+H47</f>
        <v>0</v>
      </c>
    </row>
    <row r="48" spans="1:9" s="5" customFormat="1" ht="18" customHeight="1">
      <c r="A48" s="9" t="s">
        <v>50</v>
      </c>
      <c r="B48" s="13"/>
      <c r="C48" s="9">
        <f>June!C48+B48</f>
        <v>0</v>
      </c>
      <c r="D48" s="15"/>
      <c r="E48" s="9">
        <f>June!E48+D48</f>
        <v>80</v>
      </c>
      <c r="F48" s="17"/>
      <c r="G48" s="9">
        <f>June!G48+F48</f>
        <v>0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/>
      <c r="C50" s="9">
        <f>June!C50+B50</f>
        <v>6740</v>
      </c>
      <c r="D50" s="15"/>
      <c r="E50" s="9">
        <f>June!E50+D50</f>
        <v>1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0</v>
      </c>
      <c r="F51" s="17"/>
      <c r="G51" s="9">
        <f>June!G51+F51</f>
        <v>0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/>
      <c r="C52" s="9">
        <f>June!C52+B52</f>
        <v>907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/>
      <c r="C53" s="9">
        <f>June!C53+B53</f>
        <v>11835</v>
      </c>
      <c r="D53" s="15"/>
      <c r="E53" s="9">
        <f>June!E53+D53</f>
        <v>1065</v>
      </c>
      <c r="F53" s="17"/>
      <c r="G53" s="9">
        <f>June!G53+F53</f>
        <v>2647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/>
      <c r="C54" s="9">
        <f>June!C54+B54</f>
        <v>3026</v>
      </c>
      <c r="D54" s="16"/>
      <c r="E54" s="9">
        <f>June!E54+D54</f>
        <v>801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308784</v>
      </c>
      <c r="D57" s="11"/>
      <c r="E57" s="11">
        <f>June!E57+D55</f>
        <v>25577</v>
      </c>
      <c r="F57" s="11"/>
      <c r="G57" s="11">
        <f>June!G57+F55</f>
        <v>11006</v>
      </c>
      <c r="H57" s="11"/>
      <c r="I57" s="11">
        <f>June!I57+H55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3031</v>
      </c>
      <c r="G62" s="4">
        <f>June!G62+F60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0</v>
      </c>
      <c r="D5" s="15"/>
      <c r="E5" s="9">
        <f>July!E5+D5</f>
        <v>0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344</v>
      </c>
      <c r="D7" s="15"/>
      <c r="E7" s="9">
        <f>July!E7+D7</f>
        <v>0</v>
      </c>
      <c r="F7" s="17"/>
      <c r="G7" s="9">
        <f>July!G7+F7</f>
        <v>0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1252</v>
      </c>
      <c r="D8" s="15"/>
      <c r="E8" s="9">
        <f>July!E8+D8</f>
        <v>25</v>
      </c>
      <c r="F8" s="17"/>
      <c r="G8" s="9">
        <f>July!G8+F8</f>
        <v>131</v>
      </c>
      <c r="H8" s="19"/>
      <c r="I8" s="9">
        <f>July!I8+H8</f>
        <v>0</v>
      </c>
    </row>
    <row r="9" spans="1:9" s="5" customFormat="1" ht="18" customHeight="1">
      <c r="A9" s="9" t="s">
        <v>11</v>
      </c>
      <c r="B9" s="13"/>
      <c r="C9" s="9">
        <f>July!C9+B9</f>
        <v>0</v>
      </c>
      <c r="D9" s="15"/>
      <c r="E9" s="9">
        <f>July!E9+D9</f>
        <v>4</v>
      </c>
      <c r="F9" s="17"/>
      <c r="G9" s="9">
        <f>July!G9+F9</f>
        <v>2606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110</v>
      </c>
      <c r="D10" s="15"/>
      <c r="E10" s="9">
        <f>July!E10+D10</f>
        <v>31</v>
      </c>
      <c r="F10" s="17"/>
      <c r="G10" s="9">
        <f>July!G10+F10</f>
        <v>10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241</v>
      </c>
      <c r="D11" s="15"/>
      <c r="E11" s="9">
        <f>July!E11+D11</f>
        <v>430</v>
      </c>
      <c r="F11" s="17"/>
      <c r="G11" s="9">
        <f>July!G11+F11</f>
        <v>120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42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361</v>
      </c>
      <c r="D15" s="15"/>
      <c r="E15" s="9">
        <f>July!E15+D15</f>
        <v>0</v>
      </c>
      <c r="F15" s="17"/>
      <c r="G15" s="9">
        <f>July!G15+F15</f>
        <v>284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1069</v>
      </c>
      <c r="D17" s="15"/>
      <c r="E17" s="9">
        <f>July!E17+D17</f>
        <v>29</v>
      </c>
      <c r="F17" s="17"/>
      <c r="G17" s="9">
        <f>July!G17+F17</f>
        <v>0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2000</v>
      </c>
      <c r="D18" s="15"/>
      <c r="E18" s="9">
        <f>July!E18+D18</f>
        <v>689</v>
      </c>
      <c r="F18" s="17"/>
      <c r="G18" s="9">
        <f>July!G18+F18</f>
        <v>92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3568</v>
      </c>
      <c r="D19" s="15"/>
      <c r="E19" s="9">
        <f>July!E19+D19</f>
        <v>167</v>
      </c>
      <c r="F19" s="17"/>
      <c r="G19" s="9">
        <f>July!G19+F19</f>
        <v>548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/>
      <c r="C20" s="9">
        <f>July!C20+B20</f>
        <v>10138</v>
      </c>
      <c r="D20" s="15"/>
      <c r="E20" s="9">
        <f>July!E20+D20</f>
        <v>374</v>
      </c>
      <c r="F20" s="17"/>
      <c r="G20" s="9">
        <f>July!G20+F20</f>
        <v>512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/>
      <c r="C21" s="9">
        <f>July!C21+B21</f>
        <v>30175</v>
      </c>
      <c r="D21" s="15"/>
      <c r="E21" s="9">
        <f>July!E21+D21</f>
        <v>104</v>
      </c>
      <c r="F21" s="17"/>
      <c r="G21" s="9">
        <f>July!G21+F21</f>
        <v>0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1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4</v>
      </c>
      <c r="F24" s="17"/>
      <c r="G24" s="9">
        <f>July!G24+F24</f>
        <v>0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1084</v>
      </c>
      <c r="D26" s="15"/>
      <c r="E26" s="9">
        <f>July!E26+D26</f>
        <v>7</v>
      </c>
      <c r="F26" s="17"/>
      <c r="G26" s="9">
        <f>July!G26+F26</f>
        <v>5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/>
      <c r="C27" s="9">
        <f>July!C27+B27</f>
        <v>15116</v>
      </c>
      <c r="D27" s="15"/>
      <c r="E27" s="9">
        <f>July!E27+D27</f>
        <v>668</v>
      </c>
      <c r="F27" s="17"/>
      <c r="G27" s="9">
        <f>July!G27+F27</f>
        <v>1790</v>
      </c>
      <c r="H27" s="19"/>
      <c r="I27" s="9">
        <f>July!I27+H27</f>
        <v>36</v>
      </c>
    </row>
    <row r="28" spans="1:9" s="5" customFormat="1" ht="18" customHeight="1">
      <c r="A28" s="9" t="s">
        <v>30</v>
      </c>
      <c r="B28" s="13"/>
      <c r="C28" s="9">
        <f>July!C28+B28</f>
        <v>261</v>
      </c>
      <c r="D28" s="15"/>
      <c r="E28" s="9">
        <f>July!E28+D28</f>
        <v>6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/>
      <c r="C29" s="9">
        <f>July!C29+B29</f>
        <v>53889</v>
      </c>
      <c r="D29" s="15"/>
      <c r="E29" s="9">
        <f>July!E29+D29</f>
        <v>1973</v>
      </c>
      <c r="F29" s="17"/>
      <c r="G29" s="9">
        <f>July!G29+F29</f>
        <v>0</v>
      </c>
      <c r="H29" s="19"/>
      <c r="I29" s="9">
        <f>July!I29+H29</f>
        <v>5</v>
      </c>
    </row>
    <row r="30" spans="1:9" s="5" customFormat="1" ht="18" customHeight="1">
      <c r="A30" s="9" t="s">
        <v>32</v>
      </c>
      <c r="B30" s="13"/>
      <c r="C30" s="9">
        <f>July!C30+B30</f>
        <v>13989</v>
      </c>
      <c r="D30" s="15"/>
      <c r="E30" s="9">
        <f>July!E30+D30</f>
        <v>1795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/>
      <c r="C31" s="9">
        <f>July!C31+B31</f>
        <v>13180</v>
      </c>
      <c r="D31" s="15"/>
      <c r="E31" s="9">
        <f>July!E31+D31</f>
        <v>10606</v>
      </c>
      <c r="F31" s="17"/>
      <c r="G31" s="9">
        <f>July!G31+F31</f>
        <v>929</v>
      </c>
      <c r="H31" s="19"/>
      <c r="I31" s="9">
        <f>July!I31+H31</f>
        <v>0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1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363</v>
      </c>
      <c r="D35" s="15"/>
      <c r="E35" s="9">
        <f>July!E35+D35</f>
        <v>0</v>
      </c>
      <c r="F35" s="17"/>
      <c r="G35" s="9">
        <f>July!G35+F35</f>
        <v>7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0</v>
      </c>
      <c r="D36" s="15"/>
      <c r="E36" s="9">
        <f>July!E36+D36</f>
        <v>136</v>
      </c>
      <c r="F36" s="17"/>
      <c r="G36" s="9">
        <f>July!G36+F36</f>
        <v>905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/>
      <c r="C37" s="9">
        <f>July!C37+B37</f>
        <v>845</v>
      </c>
      <c r="D37" s="15"/>
      <c r="E37" s="9">
        <f>July!E37+D37</f>
        <v>1</v>
      </c>
      <c r="F37" s="17"/>
      <c r="G37" s="9">
        <f>July!G37+F37</f>
        <v>0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23961</v>
      </c>
      <c r="D38" s="15"/>
      <c r="E38" s="9">
        <f>July!E38+D38</f>
        <v>598</v>
      </c>
      <c r="F38" s="17"/>
      <c r="G38" s="9">
        <f>July!G38+F38</f>
        <v>0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11077</v>
      </c>
      <c r="D39" s="15"/>
      <c r="E39" s="9">
        <f>July!E39+D39</f>
        <v>21</v>
      </c>
      <c r="F39" s="17"/>
      <c r="G39" s="9">
        <f>July!G39+F39</f>
        <v>200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/>
      <c r="C40" s="9">
        <f>July!C40+B40</f>
        <v>3496</v>
      </c>
      <c r="D40" s="15"/>
      <c r="E40" s="9">
        <f>July!E40+D40</f>
        <v>877</v>
      </c>
      <c r="F40" s="17"/>
      <c r="G40" s="9">
        <f>July!G40+F40</f>
        <v>0</v>
      </c>
      <c r="H40" s="19"/>
      <c r="I40" s="9">
        <f>July!I40+H40</f>
        <v>39</v>
      </c>
    </row>
    <row r="41" spans="1:9" s="5" customFormat="1" ht="18" customHeight="1">
      <c r="A41" s="9" t="s">
        <v>43</v>
      </c>
      <c r="B41" s="13"/>
      <c r="C41" s="9">
        <f>July!C41+B41</f>
        <v>562</v>
      </c>
      <c r="D41" s="15"/>
      <c r="E41" s="9">
        <f>July!E41+D41</f>
        <v>66</v>
      </c>
      <c r="F41" s="17"/>
      <c r="G41" s="9">
        <f>July!G41+F41</f>
        <v>4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594</v>
      </c>
      <c r="D42" s="15"/>
      <c r="E42" s="9">
        <f>July!E42+D42</f>
        <v>25</v>
      </c>
      <c r="F42" s="17"/>
      <c r="G42" s="9">
        <f>July!G42+F42</f>
        <v>78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1306</v>
      </c>
      <c r="D44" s="15"/>
      <c r="E44" s="9">
        <f>July!E44+D44</f>
        <v>8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/>
      <c r="C45" s="9">
        <f>July!C45+B45</f>
        <v>91713</v>
      </c>
      <c r="D45" s="15"/>
      <c r="E45" s="9">
        <f>July!E45+D45</f>
        <v>2832</v>
      </c>
      <c r="F45" s="17"/>
      <c r="G45" s="9">
        <f>July!G45+F45</f>
        <v>31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/>
      <c r="C46" s="9">
        <f>July!C46+B46</f>
        <v>3340</v>
      </c>
      <c r="D46" s="15"/>
      <c r="E46" s="9">
        <f>July!E46+D46</f>
        <v>3</v>
      </c>
      <c r="F46" s="17"/>
      <c r="G46" s="9">
        <f>July!G46+F46</f>
        <v>0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2200</v>
      </c>
      <c r="D47" s="15"/>
      <c r="E47" s="9">
        <f>July!E47+D47</f>
        <v>2149</v>
      </c>
      <c r="F47" s="17"/>
      <c r="G47" s="9">
        <f>July!G47+F47</f>
        <v>107</v>
      </c>
      <c r="H47" s="19"/>
      <c r="I47" s="9">
        <f>July!I47+H47</f>
        <v>0</v>
      </c>
    </row>
    <row r="48" spans="1:9" s="5" customFormat="1" ht="18" customHeight="1">
      <c r="A48" s="9" t="s">
        <v>50</v>
      </c>
      <c r="B48" s="13"/>
      <c r="C48" s="9">
        <f>July!C48+B48</f>
        <v>0</v>
      </c>
      <c r="D48" s="15"/>
      <c r="E48" s="9">
        <f>July!E48+D48</f>
        <v>80</v>
      </c>
      <c r="F48" s="17"/>
      <c r="G48" s="9">
        <f>July!G48+F48</f>
        <v>0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6740</v>
      </c>
      <c r="D50" s="15"/>
      <c r="E50" s="9">
        <f>July!E50+D50</f>
        <v>1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0</v>
      </c>
      <c r="D51" s="15"/>
      <c r="E51" s="9">
        <f>July!E51+D51</f>
        <v>0</v>
      </c>
      <c r="F51" s="17"/>
      <c r="G51" s="9">
        <f>July!G51+F51</f>
        <v>0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907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11835</v>
      </c>
      <c r="D53" s="15"/>
      <c r="E53" s="9">
        <f>July!E53+D53</f>
        <v>1065</v>
      </c>
      <c r="F53" s="17"/>
      <c r="G53" s="9">
        <f>July!G53+F53</f>
        <v>2647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3026</v>
      </c>
      <c r="D54" s="16"/>
      <c r="E54" s="9">
        <f>July!E54+D54</f>
        <v>801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308784</v>
      </c>
      <c r="D57" s="11"/>
      <c r="E57" s="11">
        <f>July!E57+D55</f>
        <v>25577</v>
      </c>
      <c r="F57" s="11"/>
      <c r="G57" s="11">
        <f>July!G57+F55</f>
        <v>11006</v>
      </c>
      <c r="H57" s="11"/>
      <c r="I57" s="11">
        <f>July!I57+H55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3031</v>
      </c>
      <c r="G62" s="4">
        <f>July!G62+F60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0</v>
      </c>
      <c r="D5" s="15"/>
      <c r="E5" s="9">
        <f>August!E5+D5</f>
        <v>0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344</v>
      </c>
      <c r="D7" s="15"/>
      <c r="E7" s="9">
        <f>August!E7+D7</f>
        <v>0</v>
      </c>
      <c r="F7" s="17"/>
      <c r="G7" s="9">
        <f>August!G7+F7</f>
        <v>0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1252</v>
      </c>
      <c r="D8" s="15"/>
      <c r="E8" s="9">
        <f>August!E8+D8</f>
        <v>25</v>
      </c>
      <c r="F8" s="17"/>
      <c r="G8" s="9">
        <f>August!G8+F8</f>
        <v>131</v>
      </c>
      <c r="H8" s="19"/>
      <c r="I8" s="9">
        <f>August!I8+H8</f>
        <v>0</v>
      </c>
    </row>
    <row r="9" spans="1:9" s="5" customFormat="1" ht="18" customHeight="1">
      <c r="A9" s="9" t="s">
        <v>11</v>
      </c>
      <c r="B9" s="13"/>
      <c r="C9" s="9">
        <f>August!C9+B9</f>
        <v>0</v>
      </c>
      <c r="D9" s="15"/>
      <c r="E9" s="9">
        <f>August!E9+D9</f>
        <v>4</v>
      </c>
      <c r="F9" s="17"/>
      <c r="G9" s="9">
        <f>August!G9+F9</f>
        <v>2606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110</v>
      </c>
      <c r="D10" s="15"/>
      <c r="E10" s="9">
        <f>August!E10+D10</f>
        <v>31</v>
      </c>
      <c r="F10" s="17"/>
      <c r="G10" s="9">
        <f>August!G10+F10</f>
        <v>10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241</v>
      </c>
      <c r="D11" s="15"/>
      <c r="E11" s="9">
        <f>August!E11+D11</f>
        <v>430</v>
      </c>
      <c r="F11" s="17"/>
      <c r="G11" s="9">
        <f>August!G11+F11</f>
        <v>120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42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361</v>
      </c>
      <c r="D15" s="15"/>
      <c r="E15" s="9">
        <f>August!E15+D15</f>
        <v>0</v>
      </c>
      <c r="F15" s="17"/>
      <c r="G15" s="9">
        <f>August!G15+F15</f>
        <v>284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1069</v>
      </c>
      <c r="D17" s="15"/>
      <c r="E17" s="9">
        <f>August!E17+D17</f>
        <v>29</v>
      </c>
      <c r="F17" s="17"/>
      <c r="G17" s="9">
        <f>August!G17+F17</f>
        <v>0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2000</v>
      </c>
      <c r="D18" s="15"/>
      <c r="E18" s="9">
        <f>August!E18+D18</f>
        <v>689</v>
      </c>
      <c r="F18" s="17"/>
      <c r="G18" s="9">
        <f>August!G18+F18</f>
        <v>92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3568</v>
      </c>
      <c r="D19" s="15"/>
      <c r="E19" s="9">
        <f>August!E19+D19</f>
        <v>167</v>
      </c>
      <c r="F19" s="17"/>
      <c r="G19" s="9">
        <f>August!G19+F19</f>
        <v>548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10138</v>
      </c>
      <c r="D20" s="15"/>
      <c r="E20" s="9">
        <f>August!E20+D20</f>
        <v>374</v>
      </c>
      <c r="F20" s="17"/>
      <c r="G20" s="9">
        <f>August!G20+F20</f>
        <v>512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30175</v>
      </c>
      <c r="D21" s="15"/>
      <c r="E21" s="9">
        <f>August!E21+D21</f>
        <v>104</v>
      </c>
      <c r="F21" s="17"/>
      <c r="G21" s="9">
        <f>August!G21+F21</f>
        <v>0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1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4</v>
      </c>
      <c r="F24" s="17"/>
      <c r="G24" s="9">
        <f>August!G24+F24</f>
        <v>0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1084</v>
      </c>
      <c r="D26" s="15"/>
      <c r="E26" s="9">
        <f>August!E26+D26</f>
        <v>7</v>
      </c>
      <c r="F26" s="17"/>
      <c r="G26" s="9">
        <f>August!G26+F26</f>
        <v>5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15116</v>
      </c>
      <c r="D27" s="15"/>
      <c r="E27" s="9">
        <f>August!E27+D27</f>
        <v>668</v>
      </c>
      <c r="F27" s="17"/>
      <c r="G27" s="9">
        <f>August!G27+F27</f>
        <v>1790</v>
      </c>
      <c r="H27" s="19"/>
      <c r="I27" s="9">
        <f>August!I27+H27</f>
        <v>36</v>
      </c>
    </row>
    <row r="28" spans="1:9" s="5" customFormat="1" ht="18" customHeight="1">
      <c r="A28" s="9" t="s">
        <v>30</v>
      </c>
      <c r="B28" s="13"/>
      <c r="C28" s="9">
        <f>August!C28+B28</f>
        <v>261</v>
      </c>
      <c r="D28" s="15"/>
      <c r="E28" s="9">
        <f>August!E28+D28</f>
        <v>6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53889</v>
      </c>
      <c r="D29" s="15"/>
      <c r="E29" s="9">
        <f>August!E29+D29</f>
        <v>1973</v>
      </c>
      <c r="F29" s="17"/>
      <c r="G29" s="9">
        <f>August!G29+F29</f>
        <v>0</v>
      </c>
      <c r="H29" s="19"/>
      <c r="I29" s="9">
        <f>August!I29+H29</f>
        <v>5</v>
      </c>
    </row>
    <row r="30" spans="1:9" s="5" customFormat="1" ht="18" customHeight="1">
      <c r="A30" s="9" t="s">
        <v>32</v>
      </c>
      <c r="B30" s="13"/>
      <c r="C30" s="9">
        <f>August!C30+B30</f>
        <v>13989</v>
      </c>
      <c r="D30" s="15"/>
      <c r="E30" s="9">
        <f>August!E30+D30</f>
        <v>1795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13180</v>
      </c>
      <c r="D31" s="15"/>
      <c r="E31" s="9">
        <f>August!E31+D31</f>
        <v>10606</v>
      </c>
      <c r="F31" s="17"/>
      <c r="G31" s="9">
        <f>August!G31+F31</f>
        <v>929</v>
      </c>
      <c r="H31" s="19"/>
      <c r="I31" s="9">
        <f>August!I31+H31</f>
        <v>0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1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363</v>
      </c>
      <c r="D35" s="15"/>
      <c r="E35" s="9">
        <f>August!E35+D35</f>
        <v>0</v>
      </c>
      <c r="F35" s="17"/>
      <c r="G35" s="9">
        <f>August!G35+F35</f>
        <v>7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0</v>
      </c>
      <c r="D36" s="15"/>
      <c r="E36" s="9">
        <f>August!E36+D36</f>
        <v>136</v>
      </c>
      <c r="F36" s="17"/>
      <c r="G36" s="9">
        <f>August!G36+F36</f>
        <v>905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845</v>
      </c>
      <c r="D37" s="15"/>
      <c r="E37" s="9">
        <f>August!E37+D37</f>
        <v>1</v>
      </c>
      <c r="F37" s="17"/>
      <c r="G37" s="9">
        <f>August!G37+F37</f>
        <v>0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23961</v>
      </c>
      <c r="D38" s="15"/>
      <c r="E38" s="9">
        <f>August!E38+D38</f>
        <v>598</v>
      </c>
      <c r="F38" s="17"/>
      <c r="G38" s="9">
        <f>August!G38+F38</f>
        <v>0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11077</v>
      </c>
      <c r="D39" s="15"/>
      <c r="E39" s="9">
        <f>August!E39+D39</f>
        <v>21</v>
      </c>
      <c r="F39" s="17"/>
      <c r="G39" s="9">
        <f>August!G39+F39</f>
        <v>200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3496</v>
      </c>
      <c r="D40" s="15"/>
      <c r="E40" s="9">
        <f>August!E40+D40</f>
        <v>877</v>
      </c>
      <c r="F40" s="17"/>
      <c r="G40" s="9">
        <f>August!G40+F40</f>
        <v>0</v>
      </c>
      <c r="H40" s="19"/>
      <c r="I40" s="9">
        <f>August!I40+H40</f>
        <v>39</v>
      </c>
    </row>
    <row r="41" spans="1:9" s="5" customFormat="1" ht="18" customHeight="1">
      <c r="A41" s="9" t="s">
        <v>43</v>
      </c>
      <c r="B41" s="13"/>
      <c r="C41" s="9">
        <f>August!C41+B41</f>
        <v>562</v>
      </c>
      <c r="D41" s="15"/>
      <c r="E41" s="9">
        <f>August!E41+D41</f>
        <v>66</v>
      </c>
      <c r="F41" s="17"/>
      <c r="G41" s="9">
        <f>August!G41+F41</f>
        <v>4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594</v>
      </c>
      <c r="D42" s="15"/>
      <c r="E42" s="9">
        <f>August!E42+D42</f>
        <v>25</v>
      </c>
      <c r="F42" s="17"/>
      <c r="G42" s="9">
        <f>August!G42+F42</f>
        <v>78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1306</v>
      </c>
      <c r="D44" s="15"/>
      <c r="E44" s="9">
        <f>August!E44+D44</f>
        <v>8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91713</v>
      </c>
      <c r="D45" s="15"/>
      <c r="E45" s="9">
        <f>August!E45+D45</f>
        <v>2832</v>
      </c>
      <c r="F45" s="17"/>
      <c r="G45" s="9">
        <f>August!G45+F45</f>
        <v>31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3340</v>
      </c>
      <c r="D46" s="15"/>
      <c r="E46" s="9">
        <f>August!E46+D46</f>
        <v>3</v>
      </c>
      <c r="F46" s="17"/>
      <c r="G46" s="9">
        <f>August!G46+F46</f>
        <v>0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2200</v>
      </c>
      <c r="D47" s="15"/>
      <c r="E47" s="9">
        <f>August!E47+D47</f>
        <v>2149</v>
      </c>
      <c r="F47" s="17"/>
      <c r="G47" s="9">
        <f>August!G47+F47</f>
        <v>107</v>
      </c>
      <c r="H47" s="19"/>
      <c r="I47" s="9">
        <f>August!I47+H47</f>
        <v>0</v>
      </c>
    </row>
    <row r="48" spans="1:9" s="5" customFormat="1" ht="18" customHeight="1">
      <c r="A48" s="9" t="s">
        <v>50</v>
      </c>
      <c r="B48" s="13"/>
      <c r="C48" s="9">
        <f>August!C48+B48</f>
        <v>0</v>
      </c>
      <c r="D48" s="15"/>
      <c r="E48" s="9">
        <f>August!E48+D48</f>
        <v>80</v>
      </c>
      <c r="F48" s="17"/>
      <c r="G48" s="9">
        <f>August!G48+F48</f>
        <v>0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6740</v>
      </c>
      <c r="D50" s="15"/>
      <c r="E50" s="9">
        <f>August!E50+D50</f>
        <v>1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0</v>
      </c>
      <c r="D51" s="15"/>
      <c r="E51" s="9">
        <f>August!E51+D51</f>
        <v>0</v>
      </c>
      <c r="F51" s="17"/>
      <c r="G51" s="9">
        <f>August!G51+F51</f>
        <v>0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907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11835</v>
      </c>
      <c r="D53" s="15"/>
      <c r="E53" s="9">
        <f>August!E53+D53</f>
        <v>1065</v>
      </c>
      <c r="F53" s="17"/>
      <c r="G53" s="9">
        <f>August!G53+F53</f>
        <v>2647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3026</v>
      </c>
      <c r="D54" s="16"/>
      <c r="E54" s="9">
        <f>August!E54+D54</f>
        <v>801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308784</v>
      </c>
      <c r="D57" s="11"/>
      <c r="E57" s="11">
        <f>August!E57+D55</f>
        <v>25577</v>
      </c>
      <c r="F57" s="11"/>
      <c r="G57" s="11">
        <f>August!G57+F55</f>
        <v>11006</v>
      </c>
      <c r="H57" s="11"/>
      <c r="I57" s="11">
        <f>August!I57+H55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3031</v>
      </c>
      <c r="G62" s="4">
        <f>August!G62+F60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2011-01-10T22:07:14Z</cp:lastPrinted>
  <dcterms:created xsi:type="dcterms:W3CDTF">2010-10-14T14:44:24Z</dcterms:created>
  <dcterms:modified xsi:type="dcterms:W3CDTF">2012-04-18T14:53:35Z</dcterms:modified>
  <cp:category/>
  <cp:version/>
  <cp:contentType/>
  <cp:contentStatus/>
</cp:coreProperties>
</file>