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00" windowWidth="14400" windowHeight="8190" tabRatio="768" firstSheet="4" activeTab="11"/>
  </bookViews>
  <sheets>
    <sheet name="January" sheetId="1" r:id="rId1"/>
    <sheet name="February" sheetId="2" r:id="rId2"/>
    <sheet name="March" sheetId="3" r:id="rId3"/>
    <sheet name="April" sheetId="4" r:id="rId4"/>
    <sheet name="May" sheetId="5" r:id="rId5"/>
    <sheet name="June" sheetId="6" r:id="rId6"/>
    <sheet name="July" sheetId="7" r:id="rId7"/>
    <sheet name="August" sheetId="8" r:id="rId8"/>
    <sheet name="September" sheetId="9" r:id="rId9"/>
    <sheet name="October" sheetId="10" r:id="rId10"/>
    <sheet name="November" sheetId="11" r:id="rId11"/>
    <sheet name="December" sheetId="12" r:id="rId12"/>
  </sheets>
  <definedNames>
    <definedName name="_xlnm.Print_Area" localSheetId="0">'January'!$A$1:$R$65</definedName>
  </definedNames>
  <calcPr fullCalcOnLoad="1"/>
</workbook>
</file>

<file path=xl/sharedStrings.xml><?xml version="1.0" encoding="utf-8"?>
<sst xmlns="http://schemas.openxmlformats.org/spreadsheetml/2006/main" count="1050" uniqueCount="83">
  <si>
    <t>Karla Crawford</t>
  </si>
  <si>
    <t>CERVIDAE</t>
  </si>
  <si>
    <t>MISC</t>
  </si>
  <si>
    <t>HORSES</t>
  </si>
  <si>
    <t>SHEEP</t>
  </si>
  <si>
    <t>GOATS</t>
  </si>
  <si>
    <t>SLAUGHTER SHEEP</t>
  </si>
  <si>
    <t>STATE OF ORIGIN</t>
  </si>
  <si>
    <t>MONTH</t>
  </si>
  <si>
    <t>YTD</t>
  </si>
  <si>
    <t>ALABAMA</t>
  </si>
  <si>
    <t>ALASKA</t>
  </si>
  <si>
    <t>ARIZONA</t>
  </si>
  <si>
    <t>ARKANSAS</t>
  </si>
  <si>
    <t>CALIFORNIA</t>
  </si>
  <si>
    <t>CANADA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</si>
  <si>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</si>
  <si>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</si>
  <si>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</si>
  <si>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</si>
  <si>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</si>
  <si>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</si>
  <si>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</si>
  <si>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</si>
  <si>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</si>
  <si>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</si>
  <si>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</si>
  <si>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</si>
  <si>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</si>
  <si>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</si>
  <si>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</si>
  <si>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</si>
  <si>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</si>
  <si>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</si>
  <si>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</si>
  <si>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</si>
  <si>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</si>
  <si>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</si>
  <si>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</si>
  <si>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</si>
  <si>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</si>
  <si>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</si>
  <si>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</si>
  <si>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</si>
  <si>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</si>
  <si>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</si>
  <si>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</si>
  <si>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</si>
  <si>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</si>
  <si>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</si>
  <si>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</si>
  <si>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</si>
  <si>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</si>
  <si>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</si>
  <si>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</si>
  <si>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</si>
  <si>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</si>
  <si>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</si>
  <si>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</si>
  <si>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</si>
  <si>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TOTALS (MONTH)</t>
  </si>
  <si>
    <t>TOTALS (YTD)</t>
  </si>
  <si>
    <t>STRAWS</t>
  </si>
  <si>
    <t>STRAWS (YTD)</t>
  </si>
  <si>
    <t>SLAUGHTER GOATS</t>
  </si>
  <si>
    <t>2011 Other Livestock Imported to Iowa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</si>
  <si>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</si>
  <si>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</si>
  <si>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</si>
  <si>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</si>
  <si>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</si>
  <si>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</si>
  <si>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</si>
  <si>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</si>
  <si>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</si>
  <si>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</si>
  <si>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</si>
  <si>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</si>
  <si>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ALPACAS LLAMAS CAMELS</t>
  </si>
  <si>
    <t>x</t>
  </si>
  <si>
    <t>KARLA CRAWFORD AND LISA POTTER</t>
  </si>
  <si>
    <t>X</t>
  </si>
  <si>
    <t>xx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</si>
</sst>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2"/>
      <name val="Times New Roman"/>
      <family val="0"/>
    </font>
    <font>
      <b/>
      <sz val="18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double"/>
    </border>
    <border>
      <left style="double"/>
      <right style="thin"/>
      <top style="double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 style="double"/>
    </border>
    <border>
      <left style="double"/>
      <right style="double"/>
      <top style="double"/>
      <bottom style="double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4" fillId="0" borderId="10" xfId="0" applyNumberFormat="1" applyFont="1" applyBorder="1" applyAlignment="1">
      <alignment horizontal="center"/>
    </xf>
    <xf numFmtId="3" fontId="4" fillId="0" borderId="11" xfId="0" applyNumberFormat="1" applyFont="1" applyBorder="1" applyAlignment="1">
      <alignment horizontal="center"/>
    </xf>
    <xf numFmtId="3" fontId="4" fillId="0" borderId="11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3" fontId="3" fillId="0" borderId="12" xfId="0" applyNumberFormat="1" applyFont="1" applyBorder="1" applyAlignment="1">
      <alignment/>
    </xf>
    <xf numFmtId="3" fontId="4" fillId="0" borderId="13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3" fontId="4" fillId="0" borderId="14" xfId="0" applyNumberFormat="1" applyFont="1" applyBorder="1" applyAlignment="1">
      <alignment/>
    </xf>
    <xf numFmtId="3" fontId="3" fillId="33" borderId="11" xfId="0" applyNumberFormat="1" applyFont="1" applyFill="1" applyBorder="1" applyAlignment="1">
      <alignment/>
    </xf>
    <xf numFmtId="3" fontId="3" fillId="34" borderId="11" xfId="0" applyNumberFormat="1" applyFont="1" applyFill="1" applyBorder="1" applyAlignment="1">
      <alignment/>
    </xf>
    <xf numFmtId="3" fontId="3" fillId="35" borderId="11" xfId="0" applyNumberFormat="1" applyFont="1" applyFill="1" applyBorder="1" applyAlignment="1">
      <alignment/>
    </xf>
    <xf numFmtId="3" fontId="3" fillId="36" borderId="11" xfId="0" applyNumberFormat="1" applyFont="1" applyFill="1" applyBorder="1" applyAlignment="1">
      <alignment/>
    </xf>
    <xf numFmtId="3" fontId="3" fillId="37" borderId="11" xfId="0" applyNumberFormat="1" applyFont="1" applyFill="1" applyBorder="1" applyAlignment="1">
      <alignment/>
    </xf>
    <xf numFmtId="3" fontId="3" fillId="38" borderId="11" xfId="0" applyNumberFormat="1" applyFont="1" applyFill="1" applyBorder="1" applyAlignment="1">
      <alignment/>
    </xf>
    <xf numFmtId="3" fontId="6" fillId="0" borderId="15" xfId="0" applyNumberFormat="1" applyFont="1" applyBorder="1" applyAlignment="1">
      <alignment horizontal="center"/>
    </xf>
    <xf numFmtId="3" fontId="2" fillId="0" borderId="11" xfId="0" applyNumberFormat="1" applyFont="1" applyBorder="1" applyAlignment="1">
      <alignment/>
    </xf>
    <xf numFmtId="3" fontId="4" fillId="0" borderId="16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3" fontId="2" fillId="0" borderId="17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3" fontId="6" fillId="0" borderId="10" xfId="0" applyNumberFormat="1" applyFont="1" applyBorder="1" applyAlignment="1">
      <alignment horizontal="left"/>
    </xf>
    <xf numFmtId="3" fontId="7" fillId="0" borderId="11" xfId="0" applyNumberFormat="1" applyFont="1" applyBorder="1" applyAlignment="1">
      <alignment/>
    </xf>
    <xf numFmtId="3" fontId="6" fillId="0" borderId="10" xfId="0" applyNumberFormat="1" applyFont="1" applyBorder="1" applyAlignment="1">
      <alignment horizontal="center" wrapText="1"/>
    </xf>
    <xf numFmtId="3" fontId="6" fillId="0" borderId="18" xfId="0" applyNumberFormat="1" applyFont="1" applyBorder="1" applyAlignment="1">
      <alignment/>
    </xf>
    <xf numFmtId="3" fontId="2" fillId="0" borderId="0" xfId="0" applyNumberFormat="1" applyFont="1" applyAlignment="1">
      <alignment horizontal="center"/>
    </xf>
    <xf numFmtId="2" fontId="6" fillId="0" borderId="10" xfId="0" applyNumberFormat="1" applyFont="1" applyBorder="1" applyAlignment="1">
      <alignment horizontal="center" wrapText="1"/>
    </xf>
    <xf numFmtId="2" fontId="6" fillId="0" borderId="18" xfId="0" applyNumberFormat="1" applyFont="1" applyBorder="1" applyAlignment="1">
      <alignment horizontal="center" wrapText="1"/>
    </xf>
    <xf numFmtId="3" fontId="6" fillId="0" borderId="10" xfId="0" applyNumberFormat="1" applyFont="1" applyBorder="1" applyAlignment="1">
      <alignment horizontal="center"/>
    </xf>
    <xf numFmtId="3" fontId="6" fillId="0" borderId="18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3" fontId="4" fillId="0" borderId="18" xfId="0" applyNumberFormat="1" applyFont="1" applyBorder="1" applyAlignment="1">
      <alignment horizontal="center"/>
    </xf>
    <xf numFmtId="3" fontId="6" fillId="0" borderId="15" xfId="0" applyNumberFormat="1" applyFont="1" applyBorder="1" applyAlignment="1">
      <alignment horizontal="center"/>
    </xf>
    <xf numFmtId="3" fontId="4" fillId="0" borderId="15" xfId="0" applyNumberFormat="1" applyFont="1" applyBorder="1" applyAlignment="1">
      <alignment horizontal="center"/>
    </xf>
    <xf numFmtId="3" fontId="6" fillId="0" borderId="10" xfId="0" applyNumberFormat="1" applyFont="1" applyBorder="1" applyAlignment="1">
      <alignment horizontal="center" wrapText="1"/>
    </xf>
    <xf numFmtId="3" fontId="6" fillId="0" borderId="18" xfId="0" applyNumberFormat="1" applyFont="1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0" fillId="0" borderId="18" xfId="0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1238250"/>
          <a:ext cx="70961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2447925" y="561975"/>
          <a:ext cx="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3600450" y="533400"/>
          <a:ext cx="0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12573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2686050" y="561975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3924300" y="5334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4" name="Line 4"/>
        <xdr:cNvSpPr>
          <a:spLocks/>
        </xdr:cNvSpPr>
      </xdr:nvSpPr>
      <xdr:spPr>
        <a:xfrm>
          <a:off x="9324975" y="4953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0" y="12573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6" name="Line 6"/>
        <xdr:cNvSpPr>
          <a:spLocks/>
        </xdr:cNvSpPr>
      </xdr:nvSpPr>
      <xdr:spPr>
        <a:xfrm flipH="1">
          <a:off x="2686050" y="561975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7" name="Line 7"/>
        <xdr:cNvSpPr>
          <a:spLocks/>
        </xdr:cNvSpPr>
      </xdr:nvSpPr>
      <xdr:spPr>
        <a:xfrm>
          <a:off x="3924300" y="5334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8" name="Line 8"/>
        <xdr:cNvSpPr>
          <a:spLocks/>
        </xdr:cNvSpPr>
      </xdr:nvSpPr>
      <xdr:spPr>
        <a:xfrm>
          <a:off x="9324975" y="4953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9" name="Line 9"/>
        <xdr:cNvSpPr>
          <a:spLocks/>
        </xdr:cNvSpPr>
      </xdr:nvSpPr>
      <xdr:spPr>
        <a:xfrm flipV="1">
          <a:off x="0" y="12573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0" name="Line 10"/>
        <xdr:cNvSpPr>
          <a:spLocks/>
        </xdr:cNvSpPr>
      </xdr:nvSpPr>
      <xdr:spPr>
        <a:xfrm flipH="1">
          <a:off x="2686050" y="561975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1" name="Line 11"/>
        <xdr:cNvSpPr>
          <a:spLocks/>
        </xdr:cNvSpPr>
      </xdr:nvSpPr>
      <xdr:spPr>
        <a:xfrm>
          <a:off x="3924300" y="5334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2" name="Line 12"/>
        <xdr:cNvSpPr>
          <a:spLocks/>
        </xdr:cNvSpPr>
      </xdr:nvSpPr>
      <xdr:spPr>
        <a:xfrm>
          <a:off x="9324975" y="4953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3" name="Line 13"/>
        <xdr:cNvSpPr>
          <a:spLocks/>
        </xdr:cNvSpPr>
      </xdr:nvSpPr>
      <xdr:spPr>
        <a:xfrm flipV="1">
          <a:off x="0" y="12573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4" name="Line 14"/>
        <xdr:cNvSpPr>
          <a:spLocks/>
        </xdr:cNvSpPr>
      </xdr:nvSpPr>
      <xdr:spPr>
        <a:xfrm flipH="1">
          <a:off x="2686050" y="561975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5" name="Line 15"/>
        <xdr:cNvSpPr>
          <a:spLocks/>
        </xdr:cNvSpPr>
      </xdr:nvSpPr>
      <xdr:spPr>
        <a:xfrm>
          <a:off x="3924300" y="5334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6" name="Line 16"/>
        <xdr:cNvSpPr>
          <a:spLocks/>
        </xdr:cNvSpPr>
      </xdr:nvSpPr>
      <xdr:spPr>
        <a:xfrm>
          <a:off x="9324975" y="4953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7" name="Line 17"/>
        <xdr:cNvSpPr>
          <a:spLocks/>
        </xdr:cNvSpPr>
      </xdr:nvSpPr>
      <xdr:spPr>
        <a:xfrm flipV="1">
          <a:off x="0" y="12573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8" name="Line 18"/>
        <xdr:cNvSpPr>
          <a:spLocks/>
        </xdr:cNvSpPr>
      </xdr:nvSpPr>
      <xdr:spPr>
        <a:xfrm flipH="1">
          <a:off x="2686050" y="561975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9" name="Line 19"/>
        <xdr:cNvSpPr>
          <a:spLocks/>
        </xdr:cNvSpPr>
      </xdr:nvSpPr>
      <xdr:spPr>
        <a:xfrm>
          <a:off x="3924300" y="5334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0" name="Line 20"/>
        <xdr:cNvSpPr>
          <a:spLocks/>
        </xdr:cNvSpPr>
      </xdr:nvSpPr>
      <xdr:spPr>
        <a:xfrm>
          <a:off x="9324975" y="4953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1" name="Line 21"/>
        <xdr:cNvSpPr>
          <a:spLocks/>
        </xdr:cNvSpPr>
      </xdr:nvSpPr>
      <xdr:spPr>
        <a:xfrm flipV="1">
          <a:off x="0" y="12573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2" name="Line 22"/>
        <xdr:cNvSpPr>
          <a:spLocks/>
        </xdr:cNvSpPr>
      </xdr:nvSpPr>
      <xdr:spPr>
        <a:xfrm flipH="1">
          <a:off x="2686050" y="561975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23" name="Line 23"/>
        <xdr:cNvSpPr>
          <a:spLocks/>
        </xdr:cNvSpPr>
      </xdr:nvSpPr>
      <xdr:spPr>
        <a:xfrm>
          <a:off x="3924300" y="5334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4" name="Line 24"/>
        <xdr:cNvSpPr>
          <a:spLocks/>
        </xdr:cNvSpPr>
      </xdr:nvSpPr>
      <xdr:spPr>
        <a:xfrm>
          <a:off x="9324975" y="4953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5" name="Line 25"/>
        <xdr:cNvSpPr>
          <a:spLocks/>
        </xdr:cNvSpPr>
      </xdr:nvSpPr>
      <xdr:spPr>
        <a:xfrm flipV="1">
          <a:off x="0" y="12573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6" name="Line 26"/>
        <xdr:cNvSpPr>
          <a:spLocks/>
        </xdr:cNvSpPr>
      </xdr:nvSpPr>
      <xdr:spPr>
        <a:xfrm flipH="1">
          <a:off x="2686050" y="561975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27" name="Line 27"/>
        <xdr:cNvSpPr>
          <a:spLocks/>
        </xdr:cNvSpPr>
      </xdr:nvSpPr>
      <xdr:spPr>
        <a:xfrm>
          <a:off x="3924300" y="5334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8" name="Line 28"/>
        <xdr:cNvSpPr>
          <a:spLocks/>
        </xdr:cNvSpPr>
      </xdr:nvSpPr>
      <xdr:spPr>
        <a:xfrm>
          <a:off x="9324975" y="4953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9" name="Line 29"/>
        <xdr:cNvSpPr>
          <a:spLocks/>
        </xdr:cNvSpPr>
      </xdr:nvSpPr>
      <xdr:spPr>
        <a:xfrm flipV="1">
          <a:off x="0" y="12573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30" name="Line 30"/>
        <xdr:cNvSpPr>
          <a:spLocks/>
        </xdr:cNvSpPr>
      </xdr:nvSpPr>
      <xdr:spPr>
        <a:xfrm flipH="1">
          <a:off x="2686050" y="561975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1" name="Line 31"/>
        <xdr:cNvSpPr>
          <a:spLocks/>
        </xdr:cNvSpPr>
      </xdr:nvSpPr>
      <xdr:spPr>
        <a:xfrm>
          <a:off x="3924300" y="5334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32" name="Line 32"/>
        <xdr:cNvSpPr>
          <a:spLocks/>
        </xdr:cNvSpPr>
      </xdr:nvSpPr>
      <xdr:spPr>
        <a:xfrm>
          <a:off x="9324975" y="4953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12573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2686050" y="561975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3924300" y="5334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4" name="Line 4"/>
        <xdr:cNvSpPr>
          <a:spLocks/>
        </xdr:cNvSpPr>
      </xdr:nvSpPr>
      <xdr:spPr>
        <a:xfrm>
          <a:off x="9324975" y="4953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0" y="12573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6" name="Line 6"/>
        <xdr:cNvSpPr>
          <a:spLocks/>
        </xdr:cNvSpPr>
      </xdr:nvSpPr>
      <xdr:spPr>
        <a:xfrm flipH="1">
          <a:off x="2686050" y="561975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7" name="Line 7"/>
        <xdr:cNvSpPr>
          <a:spLocks/>
        </xdr:cNvSpPr>
      </xdr:nvSpPr>
      <xdr:spPr>
        <a:xfrm>
          <a:off x="3924300" y="5334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8" name="Line 8"/>
        <xdr:cNvSpPr>
          <a:spLocks/>
        </xdr:cNvSpPr>
      </xdr:nvSpPr>
      <xdr:spPr>
        <a:xfrm>
          <a:off x="9324975" y="4953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9" name="Line 9"/>
        <xdr:cNvSpPr>
          <a:spLocks/>
        </xdr:cNvSpPr>
      </xdr:nvSpPr>
      <xdr:spPr>
        <a:xfrm flipV="1">
          <a:off x="0" y="12573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0" name="Line 10"/>
        <xdr:cNvSpPr>
          <a:spLocks/>
        </xdr:cNvSpPr>
      </xdr:nvSpPr>
      <xdr:spPr>
        <a:xfrm flipH="1">
          <a:off x="2686050" y="561975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1" name="Line 11"/>
        <xdr:cNvSpPr>
          <a:spLocks/>
        </xdr:cNvSpPr>
      </xdr:nvSpPr>
      <xdr:spPr>
        <a:xfrm>
          <a:off x="3924300" y="5334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2" name="Line 12"/>
        <xdr:cNvSpPr>
          <a:spLocks/>
        </xdr:cNvSpPr>
      </xdr:nvSpPr>
      <xdr:spPr>
        <a:xfrm>
          <a:off x="9324975" y="4953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3" name="Line 13"/>
        <xdr:cNvSpPr>
          <a:spLocks/>
        </xdr:cNvSpPr>
      </xdr:nvSpPr>
      <xdr:spPr>
        <a:xfrm flipV="1">
          <a:off x="0" y="12573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4" name="Line 14"/>
        <xdr:cNvSpPr>
          <a:spLocks/>
        </xdr:cNvSpPr>
      </xdr:nvSpPr>
      <xdr:spPr>
        <a:xfrm flipH="1">
          <a:off x="2686050" y="561975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5" name="Line 15"/>
        <xdr:cNvSpPr>
          <a:spLocks/>
        </xdr:cNvSpPr>
      </xdr:nvSpPr>
      <xdr:spPr>
        <a:xfrm>
          <a:off x="3924300" y="5334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6" name="Line 16"/>
        <xdr:cNvSpPr>
          <a:spLocks/>
        </xdr:cNvSpPr>
      </xdr:nvSpPr>
      <xdr:spPr>
        <a:xfrm>
          <a:off x="9324975" y="4953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7" name="Line 17"/>
        <xdr:cNvSpPr>
          <a:spLocks/>
        </xdr:cNvSpPr>
      </xdr:nvSpPr>
      <xdr:spPr>
        <a:xfrm flipV="1">
          <a:off x="0" y="12573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8" name="Line 18"/>
        <xdr:cNvSpPr>
          <a:spLocks/>
        </xdr:cNvSpPr>
      </xdr:nvSpPr>
      <xdr:spPr>
        <a:xfrm flipH="1">
          <a:off x="2686050" y="561975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9" name="Line 19"/>
        <xdr:cNvSpPr>
          <a:spLocks/>
        </xdr:cNvSpPr>
      </xdr:nvSpPr>
      <xdr:spPr>
        <a:xfrm>
          <a:off x="3924300" y="5334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0" name="Line 20"/>
        <xdr:cNvSpPr>
          <a:spLocks/>
        </xdr:cNvSpPr>
      </xdr:nvSpPr>
      <xdr:spPr>
        <a:xfrm>
          <a:off x="9324975" y="4953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1" name="Line 21"/>
        <xdr:cNvSpPr>
          <a:spLocks/>
        </xdr:cNvSpPr>
      </xdr:nvSpPr>
      <xdr:spPr>
        <a:xfrm flipV="1">
          <a:off x="0" y="12573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2" name="Line 22"/>
        <xdr:cNvSpPr>
          <a:spLocks/>
        </xdr:cNvSpPr>
      </xdr:nvSpPr>
      <xdr:spPr>
        <a:xfrm flipH="1">
          <a:off x="2686050" y="561975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23" name="Line 23"/>
        <xdr:cNvSpPr>
          <a:spLocks/>
        </xdr:cNvSpPr>
      </xdr:nvSpPr>
      <xdr:spPr>
        <a:xfrm>
          <a:off x="3924300" y="5334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4" name="Line 24"/>
        <xdr:cNvSpPr>
          <a:spLocks/>
        </xdr:cNvSpPr>
      </xdr:nvSpPr>
      <xdr:spPr>
        <a:xfrm>
          <a:off x="9324975" y="4953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5" name="Line 25"/>
        <xdr:cNvSpPr>
          <a:spLocks/>
        </xdr:cNvSpPr>
      </xdr:nvSpPr>
      <xdr:spPr>
        <a:xfrm flipV="1">
          <a:off x="0" y="12573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6" name="Line 26"/>
        <xdr:cNvSpPr>
          <a:spLocks/>
        </xdr:cNvSpPr>
      </xdr:nvSpPr>
      <xdr:spPr>
        <a:xfrm flipH="1">
          <a:off x="2686050" y="561975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27" name="Line 27"/>
        <xdr:cNvSpPr>
          <a:spLocks/>
        </xdr:cNvSpPr>
      </xdr:nvSpPr>
      <xdr:spPr>
        <a:xfrm>
          <a:off x="3924300" y="5334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8" name="Line 28"/>
        <xdr:cNvSpPr>
          <a:spLocks/>
        </xdr:cNvSpPr>
      </xdr:nvSpPr>
      <xdr:spPr>
        <a:xfrm>
          <a:off x="9324975" y="4953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9" name="Line 29"/>
        <xdr:cNvSpPr>
          <a:spLocks/>
        </xdr:cNvSpPr>
      </xdr:nvSpPr>
      <xdr:spPr>
        <a:xfrm flipV="1">
          <a:off x="0" y="12573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30" name="Line 30"/>
        <xdr:cNvSpPr>
          <a:spLocks/>
        </xdr:cNvSpPr>
      </xdr:nvSpPr>
      <xdr:spPr>
        <a:xfrm flipH="1">
          <a:off x="2686050" y="561975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1" name="Line 31"/>
        <xdr:cNvSpPr>
          <a:spLocks/>
        </xdr:cNvSpPr>
      </xdr:nvSpPr>
      <xdr:spPr>
        <a:xfrm>
          <a:off x="3924300" y="5334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32" name="Line 32"/>
        <xdr:cNvSpPr>
          <a:spLocks/>
        </xdr:cNvSpPr>
      </xdr:nvSpPr>
      <xdr:spPr>
        <a:xfrm>
          <a:off x="9324975" y="4953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12954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2686050" y="561975"/>
          <a:ext cx="0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3924300" y="5334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4" name="Line 4"/>
        <xdr:cNvSpPr>
          <a:spLocks/>
        </xdr:cNvSpPr>
      </xdr:nvSpPr>
      <xdr:spPr>
        <a:xfrm>
          <a:off x="9324975" y="495300"/>
          <a:ext cx="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0" y="12954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6" name="Line 6"/>
        <xdr:cNvSpPr>
          <a:spLocks/>
        </xdr:cNvSpPr>
      </xdr:nvSpPr>
      <xdr:spPr>
        <a:xfrm flipH="1">
          <a:off x="2686050" y="561975"/>
          <a:ext cx="0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7" name="Line 7"/>
        <xdr:cNvSpPr>
          <a:spLocks/>
        </xdr:cNvSpPr>
      </xdr:nvSpPr>
      <xdr:spPr>
        <a:xfrm>
          <a:off x="3924300" y="5334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8" name="Line 8"/>
        <xdr:cNvSpPr>
          <a:spLocks/>
        </xdr:cNvSpPr>
      </xdr:nvSpPr>
      <xdr:spPr>
        <a:xfrm>
          <a:off x="9324975" y="495300"/>
          <a:ext cx="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9" name="Line 9"/>
        <xdr:cNvSpPr>
          <a:spLocks/>
        </xdr:cNvSpPr>
      </xdr:nvSpPr>
      <xdr:spPr>
        <a:xfrm flipV="1">
          <a:off x="0" y="12954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0" name="Line 10"/>
        <xdr:cNvSpPr>
          <a:spLocks/>
        </xdr:cNvSpPr>
      </xdr:nvSpPr>
      <xdr:spPr>
        <a:xfrm flipH="1">
          <a:off x="2686050" y="561975"/>
          <a:ext cx="0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1" name="Line 11"/>
        <xdr:cNvSpPr>
          <a:spLocks/>
        </xdr:cNvSpPr>
      </xdr:nvSpPr>
      <xdr:spPr>
        <a:xfrm>
          <a:off x="3924300" y="5334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2" name="Line 12"/>
        <xdr:cNvSpPr>
          <a:spLocks/>
        </xdr:cNvSpPr>
      </xdr:nvSpPr>
      <xdr:spPr>
        <a:xfrm>
          <a:off x="9324975" y="495300"/>
          <a:ext cx="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3" name="Line 13"/>
        <xdr:cNvSpPr>
          <a:spLocks/>
        </xdr:cNvSpPr>
      </xdr:nvSpPr>
      <xdr:spPr>
        <a:xfrm flipV="1">
          <a:off x="0" y="12954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4" name="Line 14"/>
        <xdr:cNvSpPr>
          <a:spLocks/>
        </xdr:cNvSpPr>
      </xdr:nvSpPr>
      <xdr:spPr>
        <a:xfrm flipH="1">
          <a:off x="2686050" y="561975"/>
          <a:ext cx="0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5" name="Line 15"/>
        <xdr:cNvSpPr>
          <a:spLocks/>
        </xdr:cNvSpPr>
      </xdr:nvSpPr>
      <xdr:spPr>
        <a:xfrm>
          <a:off x="3924300" y="5334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6" name="Line 16"/>
        <xdr:cNvSpPr>
          <a:spLocks/>
        </xdr:cNvSpPr>
      </xdr:nvSpPr>
      <xdr:spPr>
        <a:xfrm>
          <a:off x="9324975" y="495300"/>
          <a:ext cx="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7" name="Line 17"/>
        <xdr:cNvSpPr>
          <a:spLocks/>
        </xdr:cNvSpPr>
      </xdr:nvSpPr>
      <xdr:spPr>
        <a:xfrm flipV="1">
          <a:off x="0" y="12954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8" name="Line 18"/>
        <xdr:cNvSpPr>
          <a:spLocks/>
        </xdr:cNvSpPr>
      </xdr:nvSpPr>
      <xdr:spPr>
        <a:xfrm flipH="1">
          <a:off x="2686050" y="561975"/>
          <a:ext cx="0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9" name="Line 19"/>
        <xdr:cNvSpPr>
          <a:spLocks/>
        </xdr:cNvSpPr>
      </xdr:nvSpPr>
      <xdr:spPr>
        <a:xfrm>
          <a:off x="3924300" y="5334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0" name="Line 20"/>
        <xdr:cNvSpPr>
          <a:spLocks/>
        </xdr:cNvSpPr>
      </xdr:nvSpPr>
      <xdr:spPr>
        <a:xfrm>
          <a:off x="9324975" y="495300"/>
          <a:ext cx="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1" name="Line 21"/>
        <xdr:cNvSpPr>
          <a:spLocks/>
        </xdr:cNvSpPr>
      </xdr:nvSpPr>
      <xdr:spPr>
        <a:xfrm flipV="1">
          <a:off x="0" y="12954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2" name="Line 22"/>
        <xdr:cNvSpPr>
          <a:spLocks/>
        </xdr:cNvSpPr>
      </xdr:nvSpPr>
      <xdr:spPr>
        <a:xfrm flipH="1">
          <a:off x="2686050" y="561975"/>
          <a:ext cx="0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23" name="Line 23"/>
        <xdr:cNvSpPr>
          <a:spLocks/>
        </xdr:cNvSpPr>
      </xdr:nvSpPr>
      <xdr:spPr>
        <a:xfrm>
          <a:off x="3924300" y="5334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4" name="Line 24"/>
        <xdr:cNvSpPr>
          <a:spLocks/>
        </xdr:cNvSpPr>
      </xdr:nvSpPr>
      <xdr:spPr>
        <a:xfrm>
          <a:off x="9324975" y="495300"/>
          <a:ext cx="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5" name="Line 25"/>
        <xdr:cNvSpPr>
          <a:spLocks/>
        </xdr:cNvSpPr>
      </xdr:nvSpPr>
      <xdr:spPr>
        <a:xfrm flipV="1">
          <a:off x="0" y="12954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6" name="Line 26"/>
        <xdr:cNvSpPr>
          <a:spLocks/>
        </xdr:cNvSpPr>
      </xdr:nvSpPr>
      <xdr:spPr>
        <a:xfrm flipH="1">
          <a:off x="2686050" y="561975"/>
          <a:ext cx="0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27" name="Line 27"/>
        <xdr:cNvSpPr>
          <a:spLocks/>
        </xdr:cNvSpPr>
      </xdr:nvSpPr>
      <xdr:spPr>
        <a:xfrm>
          <a:off x="3924300" y="5334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8" name="Line 28"/>
        <xdr:cNvSpPr>
          <a:spLocks/>
        </xdr:cNvSpPr>
      </xdr:nvSpPr>
      <xdr:spPr>
        <a:xfrm>
          <a:off x="9324975" y="495300"/>
          <a:ext cx="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9" name="Line 29"/>
        <xdr:cNvSpPr>
          <a:spLocks/>
        </xdr:cNvSpPr>
      </xdr:nvSpPr>
      <xdr:spPr>
        <a:xfrm flipV="1">
          <a:off x="0" y="12954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30" name="Line 30"/>
        <xdr:cNvSpPr>
          <a:spLocks/>
        </xdr:cNvSpPr>
      </xdr:nvSpPr>
      <xdr:spPr>
        <a:xfrm flipH="1">
          <a:off x="2686050" y="561975"/>
          <a:ext cx="0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1" name="Line 31"/>
        <xdr:cNvSpPr>
          <a:spLocks/>
        </xdr:cNvSpPr>
      </xdr:nvSpPr>
      <xdr:spPr>
        <a:xfrm>
          <a:off x="3924300" y="5334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32" name="Line 32"/>
        <xdr:cNvSpPr>
          <a:spLocks/>
        </xdr:cNvSpPr>
      </xdr:nvSpPr>
      <xdr:spPr>
        <a:xfrm>
          <a:off x="9324975" y="495300"/>
          <a:ext cx="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33" name="Line 33"/>
        <xdr:cNvSpPr>
          <a:spLocks/>
        </xdr:cNvSpPr>
      </xdr:nvSpPr>
      <xdr:spPr>
        <a:xfrm flipV="1">
          <a:off x="0" y="12954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34" name="Line 34"/>
        <xdr:cNvSpPr>
          <a:spLocks/>
        </xdr:cNvSpPr>
      </xdr:nvSpPr>
      <xdr:spPr>
        <a:xfrm flipH="1">
          <a:off x="2686050" y="561975"/>
          <a:ext cx="0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5" name="Line 35"/>
        <xdr:cNvSpPr>
          <a:spLocks/>
        </xdr:cNvSpPr>
      </xdr:nvSpPr>
      <xdr:spPr>
        <a:xfrm>
          <a:off x="3924300" y="5334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36" name="Line 36"/>
        <xdr:cNvSpPr>
          <a:spLocks/>
        </xdr:cNvSpPr>
      </xdr:nvSpPr>
      <xdr:spPr>
        <a:xfrm>
          <a:off x="9324975" y="495300"/>
          <a:ext cx="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37" name="Line 37"/>
        <xdr:cNvSpPr>
          <a:spLocks/>
        </xdr:cNvSpPr>
      </xdr:nvSpPr>
      <xdr:spPr>
        <a:xfrm flipV="1">
          <a:off x="0" y="12954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38" name="Line 38"/>
        <xdr:cNvSpPr>
          <a:spLocks/>
        </xdr:cNvSpPr>
      </xdr:nvSpPr>
      <xdr:spPr>
        <a:xfrm flipH="1">
          <a:off x="2686050" y="561975"/>
          <a:ext cx="0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9" name="Line 39"/>
        <xdr:cNvSpPr>
          <a:spLocks/>
        </xdr:cNvSpPr>
      </xdr:nvSpPr>
      <xdr:spPr>
        <a:xfrm>
          <a:off x="3924300" y="5334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40" name="Line 40"/>
        <xdr:cNvSpPr>
          <a:spLocks/>
        </xdr:cNvSpPr>
      </xdr:nvSpPr>
      <xdr:spPr>
        <a:xfrm>
          <a:off x="9324975" y="495300"/>
          <a:ext cx="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41" name="Line 41"/>
        <xdr:cNvSpPr>
          <a:spLocks/>
        </xdr:cNvSpPr>
      </xdr:nvSpPr>
      <xdr:spPr>
        <a:xfrm flipV="1">
          <a:off x="0" y="12954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42" name="Line 42"/>
        <xdr:cNvSpPr>
          <a:spLocks/>
        </xdr:cNvSpPr>
      </xdr:nvSpPr>
      <xdr:spPr>
        <a:xfrm flipH="1">
          <a:off x="2686050" y="561975"/>
          <a:ext cx="0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43" name="Line 43"/>
        <xdr:cNvSpPr>
          <a:spLocks/>
        </xdr:cNvSpPr>
      </xdr:nvSpPr>
      <xdr:spPr>
        <a:xfrm>
          <a:off x="3924300" y="5334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44" name="Line 44"/>
        <xdr:cNvSpPr>
          <a:spLocks/>
        </xdr:cNvSpPr>
      </xdr:nvSpPr>
      <xdr:spPr>
        <a:xfrm>
          <a:off x="9324975" y="495300"/>
          <a:ext cx="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45" name="Line 45"/>
        <xdr:cNvSpPr>
          <a:spLocks/>
        </xdr:cNvSpPr>
      </xdr:nvSpPr>
      <xdr:spPr>
        <a:xfrm flipV="1">
          <a:off x="0" y="12954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46" name="Line 46"/>
        <xdr:cNvSpPr>
          <a:spLocks/>
        </xdr:cNvSpPr>
      </xdr:nvSpPr>
      <xdr:spPr>
        <a:xfrm flipH="1">
          <a:off x="2686050" y="561975"/>
          <a:ext cx="0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47" name="Line 47"/>
        <xdr:cNvSpPr>
          <a:spLocks/>
        </xdr:cNvSpPr>
      </xdr:nvSpPr>
      <xdr:spPr>
        <a:xfrm>
          <a:off x="3924300" y="5334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48" name="Line 48"/>
        <xdr:cNvSpPr>
          <a:spLocks/>
        </xdr:cNvSpPr>
      </xdr:nvSpPr>
      <xdr:spPr>
        <a:xfrm>
          <a:off x="9324975" y="495300"/>
          <a:ext cx="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49" name="Line 49"/>
        <xdr:cNvSpPr>
          <a:spLocks/>
        </xdr:cNvSpPr>
      </xdr:nvSpPr>
      <xdr:spPr>
        <a:xfrm flipV="1">
          <a:off x="0" y="12954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50" name="Line 50"/>
        <xdr:cNvSpPr>
          <a:spLocks/>
        </xdr:cNvSpPr>
      </xdr:nvSpPr>
      <xdr:spPr>
        <a:xfrm flipH="1">
          <a:off x="2686050" y="561975"/>
          <a:ext cx="0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51" name="Line 51"/>
        <xdr:cNvSpPr>
          <a:spLocks/>
        </xdr:cNvSpPr>
      </xdr:nvSpPr>
      <xdr:spPr>
        <a:xfrm>
          <a:off x="3924300" y="5334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52" name="Line 52"/>
        <xdr:cNvSpPr>
          <a:spLocks/>
        </xdr:cNvSpPr>
      </xdr:nvSpPr>
      <xdr:spPr>
        <a:xfrm>
          <a:off x="9324975" y="495300"/>
          <a:ext cx="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53" name="Line 53"/>
        <xdr:cNvSpPr>
          <a:spLocks/>
        </xdr:cNvSpPr>
      </xdr:nvSpPr>
      <xdr:spPr>
        <a:xfrm flipV="1">
          <a:off x="0" y="12954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54" name="Line 54"/>
        <xdr:cNvSpPr>
          <a:spLocks/>
        </xdr:cNvSpPr>
      </xdr:nvSpPr>
      <xdr:spPr>
        <a:xfrm flipH="1">
          <a:off x="2686050" y="561975"/>
          <a:ext cx="0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55" name="Line 55"/>
        <xdr:cNvSpPr>
          <a:spLocks/>
        </xdr:cNvSpPr>
      </xdr:nvSpPr>
      <xdr:spPr>
        <a:xfrm>
          <a:off x="3924300" y="5334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56" name="Line 56"/>
        <xdr:cNvSpPr>
          <a:spLocks/>
        </xdr:cNvSpPr>
      </xdr:nvSpPr>
      <xdr:spPr>
        <a:xfrm>
          <a:off x="9324975" y="495300"/>
          <a:ext cx="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57" name="Line 57"/>
        <xdr:cNvSpPr>
          <a:spLocks/>
        </xdr:cNvSpPr>
      </xdr:nvSpPr>
      <xdr:spPr>
        <a:xfrm flipV="1">
          <a:off x="0" y="12954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58" name="Line 58"/>
        <xdr:cNvSpPr>
          <a:spLocks/>
        </xdr:cNvSpPr>
      </xdr:nvSpPr>
      <xdr:spPr>
        <a:xfrm flipH="1">
          <a:off x="2686050" y="561975"/>
          <a:ext cx="0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59" name="Line 59"/>
        <xdr:cNvSpPr>
          <a:spLocks/>
        </xdr:cNvSpPr>
      </xdr:nvSpPr>
      <xdr:spPr>
        <a:xfrm>
          <a:off x="3924300" y="5334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60" name="Line 60"/>
        <xdr:cNvSpPr>
          <a:spLocks/>
        </xdr:cNvSpPr>
      </xdr:nvSpPr>
      <xdr:spPr>
        <a:xfrm>
          <a:off x="9324975" y="495300"/>
          <a:ext cx="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61" name="Line 61"/>
        <xdr:cNvSpPr>
          <a:spLocks/>
        </xdr:cNvSpPr>
      </xdr:nvSpPr>
      <xdr:spPr>
        <a:xfrm flipV="1">
          <a:off x="0" y="12954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62" name="Line 62"/>
        <xdr:cNvSpPr>
          <a:spLocks/>
        </xdr:cNvSpPr>
      </xdr:nvSpPr>
      <xdr:spPr>
        <a:xfrm flipH="1">
          <a:off x="2686050" y="561975"/>
          <a:ext cx="0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63" name="Line 63"/>
        <xdr:cNvSpPr>
          <a:spLocks/>
        </xdr:cNvSpPr>
      </xdr:nvSpPr>
      <xdr:spPr>
        <a:xfrm>
          <a:off x="3924300" y="5334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64" name="Line 64"/>
        <xdr:cNvSpPr>
          <a:spLocks/>
        </xdr:cNvSpPr>
      </xdr:nvSpPr>
      <xdr:spPr>
        <a:xfrm>
          <a:off x="9324975" y="495300"/>
          <a:ext cx="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65" name="Line 65"/>
        <xdr:cNvSpPr>
          <a:spLocks/>
        </xdr:cNvSpPr>
      </xdr:nvSpPr>
      <xdr:spPr>
        <a:xfrm flipV="1">
          <a:off x="0" y="12954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66" name="Line 66"/>
        <xdr:cNvSpPr>
          <a:spLocks/>
        </xdr:cNvSpPr>
      </xdr:nvSpPr>
      <xdr:spPr>
        <a:xfrm flipH="1">
          <a:off x="2686050" y="561975"/>
          <a:ext cx="0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67" name="Line 67"/>
        <xdr:cNvSpPr>
          <a:spLocks/>
        </xdr:cNvSpPr>
      </xdr:nvSpPr>
      <xdr:spPr>
        <a:xfrm>
          <a:off x="3924300" y="5334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68" name="Line 68"/>
        <xdr:cNvSpPr>
          <a:spLocks/>
        </xdr:cNvSpPr>
      </xdr:nvSpPr>
      <xdr:spPr>
        <a:xfrm>
          <a:off x="9324975" y="495300"/>
          <a:ext cx="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69" name="Line 69"/>
        <xdr:cNvSpPr>
          <a:spLocks/>
        </xdr:cNvSpPr>
      </xdr:nvSpPr>
      <xdr:spPr>
        <a:xfrm flipV="1">
          <a:off x="0" y="12954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70" name="Line 70"/>
        <xdr:cNvSpPr>
          <a:spLocks/>
        </xdr:cNvSpPr>
      </xdr:nvSpPr>
      <xdr:spPr>
        <a:xfrm flipH="1">
          <a:off x="2686050" y="561975"/>
          <a:ext cx="0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71" name="Line 71"/>
        <xdr:cNvSpPr>
          <a:spLocks/>
        </xdr:cNvSpPr>
      </xdr:nvSpPr>
      <xdr:spPr>
        <a:xfrm>
          <a:off x="3924300" y="5334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72" name="Line 72"/>
        <xdr:cNvSpPr>
          <a:spLocks/>
        </xdr:cNvSpPr>
      </xdr:nvSpPr>
      <xdr:spPr>
        <a:xfrm>
          <a:off x="9324975" y="495300"/>
          <a:ext cx="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1238250"/>
          <a:ext cx="73533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2362200" y="561975"/>
          <a:ext cx="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3600450" y="533400"/>
          <a:ext cx="0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4" name="Line 5"/>
        <xdr:cNvSpPr>
          <a:spLocks/>
        </xdr:cNvSpPr>
      </xdr:nvSpPr>
      <xdr:spPr>
        <a:xfrm flipV="1">
          <a:off x="0" y="1238250"/>
          <a:ext cx="73533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5" name="Line 6"/>
        <xdr:cNvSpPr>
          <a:spLocks/>
        </xdr:cNvSpPr>
      </xdr:nvSpPr>
      <xdr:spPr>
        <a:xfrm flipH="1">
          <a:off x="2362200" y="561975"/>
          <a:ext cx="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6" name="Line 7"/>
        <xdr:cNvSpPr>
          <a:spLocks/>
        </xdr:cNvSpPr>
      </xdr:nvSpPr>
      <xdr:spPr>
        <a:xfrm>
          <a:off x="3600450" y="533400"/>
          <a:ext cx="0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11334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2686050" y="561975"/>
          <a:ext cx="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3924300" y="533400"/>
          <a:ext cx="0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4" name="Line 5"/>
        <xdr:cNvSpPr>
          <a:spLocks/>
        </xdr:cNvSpPr>
      </xdr:nvSpPr>
      <xdr:spPr>
        <a:xfrm flipV="1">
          <a:off x="0" y="11334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5" name="Line 6"/>
        <xdr:cNvSpPr>
          <a:spLocks/>
        </xdr:cNvSpPr>
      </xdr:nvSpPr>
      <xdr:spPr>
        <a:xfrm flipH="1">
          <a:off x="2686050" y="561975"/>
          <a:ext cx="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6" name="Line 7"/>
        <xdr:cNvSpPr>
          <a:spLocks/>
        </xdr:cNvSpPr>
      </xdr:nvSpPr>
      <xdr:spPr>
        <a:xfrm>
          <a:off x="3924300" y="533400"/>
          <a:ext cx="0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7" name="Line 9"/>
        <xdr:cNvSpPr>
          <a:spLocks/>
        </xdr:cNvSpPr>
      </xdr:nvSpPr>
      <xdr:spPr>
        <a:xfrm flipV="1">
          <a:off x="0" y="11334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8" name="Line 10"/>
        <xdr:cNvSpPr>
          <a:spLocks/>
        </xdr:cNvSpPr>
      </xdr:nvSpPr>
      <xdr:spPr>
        <a:xfrm flipH="1">
          <a:off x="2686050" y="561975"/>
          <a:ext cx="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9" name="Line 11"/>
        <xdr:cNvSpPr>
          <a:spLocks/>
        </xdr:cNvSpPr>
      </xdr:nvSpPr>
      <xdr:spPr>
        <a:xfrm>
          <a:off x="3924300" y="533400"/>
          <a:ext cx="0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0" name="Line 13"/>
        <xdr:cNvSpPr>
          <a:spLocks/>
        </xdr:cNvSpPr>
      </xdr:nvSpPr>
      <xdr:spPr>
        <a:xfrm flipV="1">
          <a:off x="0" y="11334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1" name="Line 14"/>
        <xdr:cNvSpPr>
          <a:spLocks/>
        </xdr:cNvSpPr>
      </xdr:nvSpPr>
      <xdr:spPr>
        <a:xfrm flipH="1">
          <a:off x="2686050" y="561975"/>
          <a:ext cx="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2" name="Line 15"/>
        <xdr:cNvSpPr>
          <a:spLocks/>
        </xdr:cNvSpPr>
      </xdr:nvSpPr>
      <xdr:spPr>
        <a:xfrm>
          <a:off x="3924300" y="533400"/>
          <a:ext cx="0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1285875"/>
          <a:ext cx="68199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2286000" y="56197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3305175" y="533400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4" name="Line 4"/>
        <xdr:cNvSpPr>
          <a:spLocks/>
        </xdr:cNvSpPr>
      </xdr:nvSpPr>
      <xdr:spPr>
        <a:xfrm>
          <a:off x="8115300" y="49530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0" y="1285875"/>
          <a:ext cx="68199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6" name="Line 6"/>
        <xdr:cNvSpPr>
          <a:spLocks/>
        </xdr:cNvSpPr>
      </xdr:nvSpPr>
      <xdr:spPr>
        <a:xfrm flipH="1">
          <a:off x="2286000" y="56197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7" name="Line 7"/>
        <xdr:cNvSpPr>
          <a:spLocks/>
        </xdr:cNvSpPr>
      </xdr:nvSpPr>
      <xdr:spPr>
        <a:xfrm>
          <a:off x="3305175" y="533400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8" name="Line 8"/>
        <xdr:cNvSpPr>
          <a:spLocks/>
        </xdr:cNvSpPr>
      </xdr:nvSpPr>
      <xdr:spPr>
        <a:xfrm>
          <a:off x="8115300" y="49530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9" name="Line 9"/>
        <xdr:cNvSpPr>
          <a:spLocks/>
        </xdr:cNvSpPr>
      </xdr:nvSpPr>
      <xdr:spPr>
        <a:xfrm flipV="1">
          <a:off x="0" y="1285875"/>
          <a:ext cx="68199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0" name="Line 10"/>
        <xdr:cNvSpPr>
          <a:spLocks/>
        </xdr:cNvSpPr>
      </xdr:nvSpPr>
      <xdr:spPr>
        <a:xfrm flipH="1">
          <a:off x="2286000" y="56197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1" name="Line 11"/>
        <xdr:cNvSpPr>
          <a:spLocks/>
        </xdr:cNvSpPr>
      </xdr:nvSpPr>
      <xdr:spPr>
        <a:xfrm>
          <a:off x="3305175" y="533400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2" name="Line 12"/>
        <xdr:cNvSpPr>
          <a:spLocks/>
        </xdr:cNvSpPr>
      </xdr:nvSpPr>
      <xdr:spPr>
        <a:xfrm>
          <a:off x="8115300" y="49530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3" name="Line 13"/>
        <xdr:cNvSpPr>
          <a:spLocks/>
        </xdr:cNvSpPr>
      </xdr:nvSpPr>
      <xdr:spPr>
        <a:xfrm flipV="1">
          <a:off x="0" y="1285875"/>
          <a:ext cx="68199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4" name="Line 14"/>
        <xdr:cNvSpPr>
          <a:spLocks/>
        </xdr:cNvSpPr>
      </xdr:nvSpPr>
      <xdr:spPr>
        <a:xfrm flipH="1">
          <a:off x="2286000" y="56197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5" name="Line 15"/>
        <xdr:cNvSpPr>
          <a:spLocks/>
        </xdr:cNvSpPr>
      </xdr:nvSpPr>
      <xdr:spPr>
        <a:xfrm>
          <a:off x="3305175" y="533400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6" name="Line 16"/>
        <xdr:cNvSpPr>
          <a:spLocks/>
        </xdr:cNvSpPr>
      </xdr:nvSpPr>
      <xdr:spPr>
        <a:xfrm>
          <a:off x="8115300" y="49530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1266825"/>
          <a:ext cx="64484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2286000" y="561975"/>
          <a:ext cx="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3257550" y="533400"/>
          <a:ext cx="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4" name="Line 4"/>
        <xdr:cNvSpPr>
          <a:spLocks/>
        </xdr:cNvSpPr>
      </xdr:nvSpPr>
      <xdr:spPr>
        <a:xfrm>
          <a:off x="7743825" y="495300"/>
          <a:ext cx="0" cy="847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0" y="1266825"/>
          <a:ext cx="64484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6" name="Line 6"/>
        <xdr:cNvSpPr>
          <a:spLocks/>
        </xdr:cNvSpPr>
      </xdr:nvSpPr>
      <xdr:spPr>
        <a:xfrm flipH="1">
          <a:off x="2286000" y="561975"/>
          <a:ext cx="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7" name="Line 7"/>
        <xdr:cNvSpPr>
          <a:spLocks/>
        </xdr:cNvSpPr>
      </xdr:nvSpPr>
      <xdr:spPr>
        <a:xfrm>
          <a:off x="3257550" y="533400"/>
          <a:ext cx="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8" name="Line 8"/>
        <xdr:cNvSpPr>
          <a:spLocks/>
        </xdr:cNvSpPr>
      </xdr:nvSpPr>
      <xdr:spPr>
        <a:xfrm>
          <a:off x="7743825" y="495300"/>
          <a:ext cx="0" cy="847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9" name="Line 9"/>
        <xdr:cNvSpPr>
          <a:spLocks/>
        </xdr:cNvSpPr>
      </xdr:nvSpPr>
      <xdr:spPr>
        <a:xfrm flipV="1">
          <a:off x="0" y="1266825"/>
          <a:ext cx="64484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0" name="Line 10"/>
        <xdr:cNvSpPr>
          <a:spLocks/>
        </xdr:cNvSpPr>
      </xdr:nvSpPr>
      <xdr:spPr>
        <a:xfrm flipH="1">
          <a:off x="2286000" y="561975"/>
          <a:ext cx="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1" name="Line 11"/>
        <xdr:cNvSpPr>
          <a:spLocks/>
        </xdr:cNvSpPr>
      </xdr:nvSpPr>
      <xdr:spPr>
        <a:xfrm>
          <a:off x="3257550" y="533400"/>
          <a:ext cx="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2" name="Line 12"/>
        <xdr:cNvSpPr>
          <a:spLocks/>
        </xdr:cNvSpPr>
      </xdr:nvSpPr>
      <xdr:spPr>
        <a:xfrm>
          <a:off x="7743825" y="495300"/>
          <a:ext cx="0" cy="847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3" name="Line 13"/>
        <xdr:cNvSpPr>
          <a:spLocks/>
        </xdr:cNvSpPr>
      </xdr:nvSpPr>
      <xdr:spPr>
        <a:xfrm flipV="1">
          <a:off x="0" y="1266825"/>
          <a:ext cx="64484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4" name="Line 14"/>
        <xdr:cNvSpPr>
          <a:spLocks/>
        </xdr:cNvSpPr>
      </xdr:nvSpPr>
      <xdr:spPr>
        <a:xfrm flipH="1">
          <a:off x="2286000" y="561975"/>
          <a:ext cx="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5" name="Line 15"/>
        <xdr:cNvSpPr>
          <a:spLocks/>
        </xdr:cNvSpPr>
      </xdr:nvSpPr>
      <xdr:spPr>
        <a:xfrm>
          <a:off x="3257550" y="533400"/>
          <a:ext cx="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6" name="Line 16"/>
        <xdr:cNvSpPr>
          <a:spLocks/>
        </xdr:cNvSpPr>
      </xdr:nvSpPr>
      <xdr:spPr>
        <a:xfrm>
          <a:off x="7743825" y="495300"/>
          <a:ext cx="0" cy="847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13239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2686050" y="561975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3924300" y="53340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4" name="Line 4"/>
        <xdr:cNvSpPr>
          <a:spLocks/>
        </xdr:cNvSpPr>
      </xdr:nvSpPr>
      <xdr:spPr>
        <a:xfrm>
          <a:off x="9324975" y="495300"/>
          <a:ext cx="0" cy="904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0" y="13239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6" name="Line 6"/>
        <xdr:cNvSpPr>
          <a:spLocks/>
        </xdr:cNvSpPr>
      </xdr:nvSpPr>
      <xdr:spPr>
        <a:xfrm flipH="1">
          <a:off x="2686050" y="561975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7" name="Line 7"/>
        <xdr:cNvSpPr>
          <a:spLocks/>
        </xdr:cNvSpPr>
      </xdr:nvSpPr>
      <xdr:spPr>
        <a:xfrm>
          <a:off x="3924300" y="53340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8" name="Line 8"/>
        <xdr:cNvSpPr>
          <a:spLocks/>
        </xdr:cNvSpPr>
      </xdr:nvSpPr>
      <xdr:spPr>
        <a:xfrm>
          <a:off x="9324975" y="495300"/>
          <a:ext cx="0" cy="904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9" name="Line 9"/>
        <xdr:cNvSpPr>
          <a:spLocks/>
        </xdr:cNvSpPr>
      </xdr:nvSpPr>
      <xdr:spPr>
        <a:xfrm flipV="1">
          <a:off x="0" y="13239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0" name="Line 10"/>
        <xdr:cNvSpPr>
          <a:spLocks/>
        </xdr:cNvSpPr>
      </xdr:nvSpPr>
      <xdr:spPr>
        <a:xfrm flipH="1">
          <a:off x="2686050" y="561975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1" name="Line 11"/>
        <xdr:cNvSpPr>
          <a:spLocks/>
        </xdr:cNvSpPr>
      </xdr:nvSpPr>
      <xdr:spPr>
        <a:xfrm>
          <a:off x="3924300" y="53340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2" name="Line 12"/>
        <xdr:cNvSpPr>
          <a:spLocks/>
        </xdr:cNvSpPr>
      </xdr:nvSpPr>
      <xdr:spPr>
        <a:xfrm>
          <a:off x="9324975" y="495300"/>
          <a:ext cx="0" cy="904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3" name="Line 13"/>
        <xdr:cNvSpPr>
          <a:spLocks/>
        </xdr:cNvSpPr>
      </xdr:nvSpPr>
      <xdr:spPr>
        <a:xfrm flipV="1">
          <a:off x="0" y="13239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4" name="Line 14"/>
        <xdr:cNvSpPr>
          <a:spLocks/>
        </xdr:cNvSpPr>
      </xdr:nvSpPr>
      <xdr:spPr>
        <a:xfrm flipH="1">
          <a:off x="2686050" y="561975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5" name="Line 15"/>
        <xdr:cNvSpPr>
          <a:spLocks/>
        </xdr:cNvSpPr>
      </xdr:nvSpPr>
      <xdr:spPr>
        <a:xfrm>
          <a:off x="3924300" y="53340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6" name="Line 16"/>
        <xdr:cNvSpPr>
          <a:spLocks/>
        </xdr:cNvSpPr>
      </xdr:nvSpPr>
      <xdr:spPr>
        <a:xfrm>
          <a:off x="9324975" y="495300"/>
          <a:ext cx="0" cy="904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127635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2686050" y="561975"/>
          <a:ext cx="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3924300" y="533400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4" name="Line 4"/>
        <xdr:cNvSpPr>
          <a:spLocks/>
        </xdr:cNvSpPr>
      </xdr:nvSpPr>
      <xdr:spPr>
        <a:xfrm>
          <a:off x="9248775" y="495300"/>
          <a:ext cx="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0" y="127635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6" name="Line 6"/>
        <xdr:cNvSpPr>
          <a:spLocks/>
        </xdr:cNvSpPr>
      </xdr:nvSpPr>
      <xdr:spPr>
        <a:xfrm flipH="1">
          <a:off x="2686050" y="561975"/>
          <a:ext cx="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7" name="Line 7"/>
        <xdr:cNvSpPr>
          <a:spLocks/>
        </xdr:cNvSpPr>
      </xdr:nvSpPr>
      <xdr:spPr>
        <a:xfrm>
          <a:off x="3924300" y="533400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8" name="Line 8"/>
        <xdr:cNvSpPr>
          <a:spLocks/>
        </xdr:cNvSpPr>
      </xdr:nvSpPr>
      <xdr:spPr>
        <a:xfrm>
          <a:off x="9248775" y="495300"/>
          <a:ext cx="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9" name="Line 9"/>
        <xdr:cNvSpPr>
          <a:spLocks/>
        </xdr:cNvSpPr>
      </xdr:nvSpPr>
      <xdr:spPr>
        <a:xfrm flipV="1">
          <a:off x="0" y="127635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0" name="Line 10"/>
        <xdr:cNvSpPr>
          <a:spLocks/>
        </xdr:cNvSpPr>
      </xdr:nvSpPr>
      <xdr:spPr>
        <a:xfrm flipH="1">
          <a:off x="2686050" y="561975"/>
          <a:ext cx="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1" name="Line 11"/>
        <xdr:cNvSpPr>
          <a:spLocks/>
        </xdr:cNvSpPr>
      </xdr:nvSpPr>
      <xdr:spPr>
        <a:xfrm>
          <a:off x="3924300" y="533400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2" name="Line 12"/>
        <xdr:cNvSpPr>
          <a:spLocks/>
        </xdr:cNvSpPr>
      </xdr:nvSpPr>
      <xdr:spPr>
        <a:xfrm>
          <a:off x="9248775" y="495300"/>
          <a:ext cx="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3" name="Line 13"/>
        <xdr:cNvSpPr>
          <a:spLocks/>
        </xdr:cNvSpPr>
      </xdr:nvSpPr>
      <xdr:spPr>
        <a:xfrm flipV="1">
          <a:off x="0" y="127635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4" name="Line 14"/>
        <xdr:cNvSpPr>
          <a:spLocks/>
        </xdr:cNvSpPr>
      </xdr:nvSpPr>
      <xdr:spPr>
        <a:xfrm flipH="1">
          <a:off x="2686050" y="561975"/>
          <a:ext cx="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5" name="Line 15"/>
        <xdr:cNvSpPr>
          <a:spLocks/>
        </xdr:cNvSpPr>
      </xdr:nvSpPr>
      <xdr:spPr>
        <a:xfrm>
          <a:off x="3924300" y="533400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6" name="Line 16"/>
        <xdr:cNvSpPr>
          <a:spLocks/>
        </xdr:cNvSpPr>
      </xdr:nvSpPr>
      <xdr:spPr>
        <a:xfrm>
          <a:off x="9248775" y="495300"/>
          <a:ext cx="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7" name="Line 17"/>
        <xdr:cNvSpPr>
          <a:spLocks/>
        </xdr:cNvSpPr>
      </xdr:nvSpPr>
      <xdr:spPr>
        <a:xfrm flipV="1">
          <a:off x="0" y="127635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8" name="Line 18"/>
        <xdr:cNvSpPr>
          <a:spLocks/>
        </xdr:cNvSpPr>
      </xdr:nvSpPr>
      <xdr:spPr>
        <a:xfrm flipH="1">
          <a:off x="2686050" y="561975"/>
          <a:ext cx="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9" name="Line 19"/>
        <xdr:cNvSpPr>
          <a:spLocks/>
        </xdr:cNvSpPr>
      </xdr:nvSpPr>
      <xdr:spPr>
        <a:xfrm>
          <a:off x="3924300" y="533400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0" name="Line 20"/>
        <xdr:cNvSpPr>
          <a:spLocks/>
        </xdr:cNvSpPr>
      </xdr:nvSpPr>
      <xdr:spPr>
        <a:xfrm>
          <a:off x="9248775" y="495300"/>
          <a:ext cx="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1" name="Line 21"/>
        <xdr:cNvSpPr>
          <a:spLocks/>
        </xdr:cNvSpPr>
      </xdr:nvSpPr>
      <xdr:spPr>
        <a:xfrm flipV="1">
          <a:off x="0" y="127635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2" name="Line 22"/>
        <xdr:cNvSpPr>
          <a:spLocks/>
        </xdr:cNvSpPr>
      </xdr:nvSpPr>
      <xdr:spPr>
        <a:xfrm flipH="1">
          <a:off x="2686050" y="561975"/>
          <a:ext cx="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23" name="Line 23"/>
        <xdr:cNvSpPr>
          <a:spLocks/>
        </xdr:cNvSpPr>
      </xdr:nvSpPr>
      <xdr:spPr>
        <a:xfrm>
          <a:off x="3924300" y="533400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4" name="Line 24"/>
        <xdr:cNvSpPr>
          <a:spLocks/>
        </xdr:cNvSpPr>
      </xdr:nvSpPr>
      <xdr:spPr>
        <a:xfrm>
          <a:off x="9248775" y="495300"/>
          <a:ext cx="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5" name="Line 25"/>
        <xdr:cNvSpPr>
          <a:spLocks/>
        </xdr:cNvSpPr>
      </xdr:nvSpPr>
      <xdr:spPr>
        <a:xfrm flipV="1">
          <a:off x="0" y="127635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6" name="Line 26"/>
        <xdr:cNvSpPr>
          <a:spLocks/>
        </xdr:cNvSpPr>
      </xdr:nvSpPr>
      <xdr:spPr>
        <a:xfrm flipH="1">
          <a:off x="2686050" y="561975"/>
          <a:ext cx="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27" name="Line 27"/>
        <xdr:cNvSpPr>
          <a:spLocks/>
        </xdr:cNvSpPr>
      </xdr:nvSpPr>
      <xdr:spPr>
        <a:xfrm>
          <a:off x="3924300" y="533400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8" name="Line 28"/>
        <xdr:cNvSpPr>
          <a:spLocks/>
        </xdr:cNvSpPr>
      </xdr:nvSpPr>
      <xdr:spPr>
        <a:xfrm>
          <a:off x="9248775" y="495300"/>
          <a:ext cx="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9" name="Line 29"/>
        <xdr:cNvSpPr>
          <a:spLocks/>
        </xdr:cNvSpPr>
      </xdr:nvSpPr>
      <xdr:spPr>
        <a:xfrm flipV="1">
          <a:off x="0" y="127635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30" name="Line 30"/>
        <xdr:cNvSpPr>
          <a:spLocks/>
        </xdr:cNvSpPr>
      </xdr:nvSpPr>
      <xdr:spPr>
        <a:xfrm flipH="1">
          <a:off x="2686050" y="561975"/>
          <a:ext cx="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1" name="Line 31"/>
        <xdr:cNvSpPr>
          <a:spLocks/>
        </xdr:cNvSpPr>
      </xdr:nvSpPr>
      <xdr:spPr>
        <a:xfrm>
          <a:off x="3924300" y="533400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32" name="Line 32"/>
        <xdr:cNvSpPr>
          <a:spLocks/>
        </xdr:cNvSpPr>
      </xdr:nvSpPr>
      <xdr:spPr>
        <a:xfrm>
          <a:off x="9248775" y="495300"/>
          <a:ext cx="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1285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2686050" y="56197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3924300" y="533400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4" name="Line 4"/>
        <xdr:cNvSpPr>
          <a:spLocks/>
        </xdr:cNvSpPr>
      </xdr:nvSpPr>
      <xdr:spPr>
        <a:xfrm>
          <a:off x="9324975" y="49530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0" y="1285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6" name="Line 6"/>
        <xdr:cNvSpPr>
          <a:spLocks/>
        </xdr:cNvSpPr>
      </xdr:nvSpPr>
      <xdr:spPr>
        <a:xfrm flipH="1">
          <a:off x="2686050" y="56197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7" name="Line 7"/>
        <xdr:cNvSpPr>
          <a:spLocks/>
        </xdr:cNvSpPr>
      </xdr:nvSpPr>
      <xdr:spPr>
        <a:xfrm>
          <a:off x="3924300" y="533400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8" name="Line 8"/>
        <xdr:cNvSpPr>
          <a:spLocks/>
        </xdr:cNvSpPr>
      </xdr:nvSpPr>
      <xdr:spPr>
        <a:xfrm>
          <a:off x="9324975" y="49530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9" name="Line 9"/>
        <xdr:cNvSpPr>
          <a:spLocks/>
        </xdr:cNvSpPr>
      </xdr:nvSpPr>
      <xdr:spPr>
        <a:xfrm flipV="1">
          <a:off x="0" y="1285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0" name="Line 10"/>
        <xdr:cNvSpPr>
          <a:spLocks/>
        </xdr:cNvSpPr>
      </xdr:nvSpPr>
      <xdr:spPr>
        <a:xfrm flipH="1">
          <a:off x="2686050" y="56197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1" name="Line 11"/>
        <xdr:cNvSpPr>
          <a:spLocks/>
        </xdr:cNvSpPr>
      </xdr:nvSpPr>
      <xdr:spPr>
        <a:xfrm>
          <a:off x="3924300" y="533400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2" name="Line 12"/>
        <xdr:cNvSpPr>
          <a:spLocks/>
        </xdr:cNvSpPr>
      </xdr:nvSpPr>
      <xdr:spPr>
        <a:xfrm>
          <a:off x="9324975" y="49530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3" name="Line 13"/>
        <xdr:cNvSpPr>
          <a:spLocks/>
        </xdr:cNvSpPr>
      </xdr:nvSpPr>
      <xdr:spPr>
        <a:xfrm flipV="1">
          <a:off x="0" y="1285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4" name="Line 14"/>
        <xdr:cNvSpPr>
          <a:spLocks/>
        </xdr:cNvSpPr>
      </xdr:nvSpPr>
      <xdr:spPr>
        <a:xfrm flipH="1">
          <a:off x="2686050" y="56197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5" name="Line 15"/>
        <xdr:cNvSpPr>
          <a:spLocks/>
        </xdr:cNvSpPr>
      </xdr:nvSpPr>
      <xdr:spPr>
        <a:xfrm>
          <a:off x="3924300" y="533400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6" name="Line 16"/>
        <xdr:cNvSpPr>
          <a:spLocks/>
        </xdr:cNvSpPr>
      </xdr:nvSpPr>
      <xdr:spPr>
        <a:xfrm>
          <a:off x="9324975" y="49530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7" name="Line 17"/>
        <xdr:cNvSpPr>
          <a:spLocks/>
        </xdr:cNvSpPr>
      </xdr:nvSpPr>
      <xdr:spPr>
        <a:xfrm flipV="1">
          <a:off x="0" y="1285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8" name="Line 18"/>
        <xdr:cNvSpPr>
          <a:spLocks/>
        </xdr:cNvSpPr>
      </xdr:nvSpPr>
      <xdr:spPr>
        <a:xfrm flipH="1">
          <a:off x="2686050" y="56197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9" name="Line 19"/>
        <xdr:cNvSpPr>
          <a:spLocks/>
        </xdr:cNvSpPr>
      </xdr:nvSpPr>
      <xdr:spPr>
        <a:xfrm>
          <a:off x="3924300" y="533400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0" name="Line 20"/>
        <xdr:cNvSpPr>
          <a:spLocks/>
        </xdr:cNvSpPr>
      </xdr:nvSpPr>
      <xdr:spPr>
        <a:xfrm>
          <a:off x="9324975" y="49530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1" name="Line 21"/>
        <xdr:cNvSpPr>
          <a:spLocks/>
        </xdr:cNvSpPr>
      </xdr:nvSpPr>
      <xdr:spPr>
        <a:xfrm flipV="1">
          <a:off x="0" y="1285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2" name="Line 22"/>
        <xdr:cNvSpPr>
          <a:spLocks/>
        </xdr:cNvSpPr>
      </xdr:nvSpPr>
      <xdr:spPr>
        <a:xfrm flipH="1">
          <a:off x="2686050" y="56197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23" name="Line 23"/>
        <xdr:cNvSpPr>
          <a:spLocks/>
        </xdr:cNvSpPr>
      </xdr:nvSpPr>
      <xdr:spPr>
        <a:xfrm>
          <a:off x="3924300" y="533400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4" name="Line 24"/>
        <xdr:cNvSpPr>
          <a:spLocks/>
        </xdr:cNvSpPr>
      </xdr:nvSpPr>
      <xdr:spPr>
        <a:xfrm>
          <a:off x="9324975" y="49530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5" name="Line 25"/>
        <xdr:cNvSpPr>
          <a:spLocks/>
        </xdr:cNvSpPr>
      </xdr:nvSpPr>
      <xdr:spPr>
        <a:xfrm flipV="1">
          <a:off x="0" y="1285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6" name="Line 26"/>
        <xdr:cNvSpPr>
          <a:spLocks/>
        </xdr:cNvSpPr>
      </xdr:nvSpPr>
      <xdr:spPr>
        <a:xfrm flipH="1">
          <a:off x="2686050" y="56197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27" name="Line 27"/>
        <xdr:cNvSpPr>
          <a:spLocks/>
        </xdr:cNvSpPr>
      </xdr:nvSpPr>
      <xdr:spPr>
        <a:xfrm>
          <a:off x="3924300" y="533400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8" name="Line 28"/>
        <xdr:cNvSpPr>
          <a:spLocks/>
        </xdr:cNvSpPr>
      </xdr:nvSpPr>
      <xdr:spPr>
        <a:xfrm>
          <a:off x="9324975" y="49530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9" name="Line 29"/>
        <xdr:cNvSpPr>
          <a:spLocks/>
        </xdr:cNvSpPr>
      </xdr:nvSpPr>
      <xdr:spPr>
        <a:xfrm flipV="1">
          <a:off x="0" y="1285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30" name="Line 30"/>
        <xdr:cNvSpPr>
          <a:spLocks/>
        </xdr:cNvSpPr>
      </xdr:nvSpPr>
      <xdr:spPr>
        <a:xfrm flipH="1">
          <a:off x="2686050" y="56197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1" name="Line 31"/>
        <xdr:cNvSpPr>
          <a:spLocks/>
        </xdr:cNvSpPr>
      </xdr:nvSpPr>
      <xdr:spPr>
        <a:xfrm>
          <a:off x="3924300" y="533400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32" name="Line 32"/>
        <xdr:cNvSpPr>
          <a:spLocks/>
        </xdr:cNvSpPr>
      </xdr:nvSpPr>
      <xdr:spPr>
        <a:xfrm>
          <a:off x="9324975" y="49530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1285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2686050" y="56197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3924300" y="533400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4" name="Line 4"/>
        <xdr:cNvSpPr>
          <a:spLocks/>
        </xdr:cNvSpPr>
      </xdr:nvSpPr>
      <xdr:spPr>
        <a:xfrm>
          <a:off x="9324975" y="49530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0" y="1285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6" name="Line 6"/>
        <xdr:cNvSpPr>
          <a:spLocks/>
        </xdr:cNvSpPr>
      </xdr:nvSpPr>
      <xdr:spPr>
        <a:xfrm flipH="1">
          <a:off x="2686050" y="56197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7" name="Line 7"/>
        <xdr:cNvSpPr>
          <a:spLocks/>
        </xdr:cNvSpPr>
      </xdr:nvSpPr>
      <xdr:spPr>
        <a:xfrm>
          <a:off x="3924300" y="533400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8" name="Line 8"/>
        <xdr:cNvSpPr>
          <a:spLocks/>
        </xdr:cNvSpPr>
      </xdr:nvSpPr>
      <xdr:spPr>
        <a:xfrm>
          <a:off x="9324975" y="49530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9" name="Line 9"/>
        <xdr:cNvSpPr>
          <a:spLocks/>
        </xdr:cNvSpPr>
      </xdr:nvSpPr>
      <xdr:spPr>
        <a:xfrm flipV="1">
          <a:off x="0" y="1285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0" name="Line 10"/>
        <xdr:cNvSpPr>
          <a:spLocks/>
        </xdr:cNvSpPr>
      </xdr:nvSpPr>
      <xdr:spPr>
        <a:xfrm flipH="1">
          <a:off x="2686050" y="56197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1" name="Line 11"/>
        <xdr:cNvSpPr>
          <a:spLocks/>
        </xdr:cNvSpPr>
      </xdr:nvSpPr>
      <xdr:spPr>
        <a:xfrm>
          <a:off x="3924300" y="533400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2" name="Line 12"/>
        <xdr:cNvSpPr>
          <a:spLocks/>
        </xdr:cNvSpPr>
      </xdr:nvSpPr>
      <xdr:spPr>
        <a:xfrm>
          <a:off x="9324975" y="49530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3" name="Line 13"/>
        <xdr:cNvSpPr>
          <a:spLocks/>
        </xdr:cNvSpPr>
      </xdr:nvSpPr>
      <xdr:spPr>
        <a:xfrm flipV="1">
          <a:off x="0" y="1285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4" name="Line 14"/>
        <xdr:cNvSpPr>
          <a:spLocks/>
        </xdr:cNvSpPr>
      </xdr:nvSpPr>
      <xdr:spPr>
        <a:xfrm flipH="1">
          <a:off x="2686050" y="56197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5" name="Line 15"/>
        <xdr:cNvSpPr>
          <a:spLocks/>
        </xdr:cNvSpPr>
      </xdr:nvSpPr>
      <xdr:spPr>
        <a:xfrm>
          <a:off x="3924300" y="533400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6" name="Line 16"/>
        <xdr:cNvSpPr>
          <a:spLocks/>
        </xdr:cNvSpPr>
      </xdr:nvSpPr>
      <xdr:spPr>
        <a:xfrm>
          <a:off x="9324975" y="49530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7" name="Line 17"/>
        <xdr:cNvSpPr>
          <a:spLocks/>
        </xdr:cNvSpPr>
      </xdr:nvSpPr>
      <xdr:spPr>
        <a:xfrm flipV="1">
          <a:off x="0" y="1285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8" name="Line 18"/>
        <xdr:cNvSpPr>
          <a:spLocks/>
        </xdr:cNvSpPr>
      </xdr:nvSpPr>
      <xdr:spPr>
        <a:xfrm flipH="1">
          <a:off x="2686050" y="56197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9" name="Line 19"/>
        <xdr:cNvSpPr>
          <a:spLocks/>
        </xdr:cNvSpPr>
      </xdr:nvSpPr>
      <xdr:spPr>
        <a:xfrm>
          <a:off x="3924300" y="533400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0" name="Line 20"/>
        <xdr:cNvSpPr>
          <a:spLocks/>
        </xdr:cNvSpPr>
      </xdr:nvSpPr>
      <xdr:spPr>
        <a:xfrm>
          <a:off x="9324975" y="49530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1" name="Line 21"/>
        <xdr:cNvSpPr>
          <a:spLocks/>
        </xdr:cNvSpPr>
      </xdr:nvSpPr>
      <xdr:spPr>
        <a:xfrm flipV="1">
          <a:off x="0" y="1285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2" name="Line 22"/>
        <xdr:cNvSpPr>
          <a:spLocks/>
        </xdr:cNvSpPr>
      </xdr:nvSpPr>
      <xdr:spPr>
        <a:xfrm flipH="1">
          <a:off x="2686050" y="56197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23" name="Line 23"/>
        <xdr:cNvSpPr>
          <a:spLocks/>
        </xdr:cNvSpPr>
      </xdr:nvSpPr>
      <xdr:spPr>
        <a:xfrm>
          <a:off x="3924300" y="533400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4" name="Line 24"/>
        <xdr:cNvSpPr>
          <a:spLocks/>
        </xdr:cNvSpPr>
      </xdr:nvSpPr>
      <xdr:spPr>
        <a:xfrm>
          <a:off x="9324975" y="49530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5" name="Line 25"/>
        <xdr:cNvSpPr>
          <a:spLocks/>
        </xdr:cNvSpPr>
      </xdr:nvSpPr>
      <xdr:spPr>
        <a:xfrm flipV="1">
          <a:off x="0" y="1285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6" name="Line 26"/>
        <xdr:cNvSpPr>
          <a:spLocks/>
        </xdr:cNvSpPr>
      </xdr:nvSpPr>
      <xdr:spPr>
        <a:xfrm flipH="1">
          <a:off x="2686050" y="56197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27" name="Line 27"/>
        <xdr:cNvSpPr>
          <a:spLocks/>
        </xdr:cNvSpPr>
      </xdr:nvSpPr>
      <xdr:spPr>
        <a:xfrm>
          <a:off x="3924300" y="533400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8" name="Line 28"/>
        <xdr:cNvSpPr>
          <a:spLocks/>
        </xdr:cNvSpPr>
      </xdr:nvSpPr>
      <xdr:spPr>
        <a:xfrm>
          <a:off x="9324975" y="49530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9" name="Line 29"/>
        <xdr:cNvSpPr>
          <a:spLocks/>
        </xdr:cNvSpPr>
      </xdr:nvSpPr>
      <xdr:spPr>
        <a:xfrm flipV="1">
          <a:off x="0" y="1285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30" name="Line 30"/>
        <xdr:cNvSpPr>
          <a:spLocks/>
        </xdr:cNvSpPr>
      </xdr:nvSpPr>
      <xdr:spPr>
        <a:xfrm flipH="1">
          <a:off x="2686050" y="56197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1" name="Line 31"/>
        <xdr:cNvSpPr>
          <a:spLocks/>
        </xdr:cNvSpPr>
      </xdr:nvSpPr>
      <xdr:spPr>
        <a:xfrm>
          <a:off x="3924300" y="533400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32" name="Line 32"/>
        <xdr:cNvSpPr>
          <a:spLocks/>
        </xdr:cNvSpPr>
      </xdr:nvSpPr>
      <xdr:spPr>
        <a:xfrm>
          <a:off x="9324975" y="49530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2"/>
  <sheetViews>
    <sheetView zoomScalePageLayoutView="0" workbookViewId="0" topLeftCell="A62">
      <selection activeCell="E80" sqref="E80"/>
    </sheetView>
  </sheetViews>
  <sheetFormatPr defaultColWidth="9.00390625" defaultRowHeight="15.75"/>
  <cols>
    <col min="1" max="1" width="17.25390625" style="2" customWidth="1"/>
    <col min="2" max="2" width="9.50390625" style="2" customWidth="1"/>
    <col min="3" max="3" width="5.375" style="2" customWidth="1"/>
    <col min="4" max="4" width="8.50390625" style="2" customWidth="1"/>
    <col min="5" max="5" width="6.625" style="2" customWidth="1"/>
    <col min="6" max="6" width="8.375" style="2" customWidth="1"/>
    <col min="7" max="7" width="5.375" style="2" customWidth="1"/>
    <col min="8" max="8" width="10.00390625" style="2" customWidth="1"/>
    <col min="9" max="9" width="7.875" style="2" customWidth="1"/>
    <col min="10" max="10" width="8.875" style="2" customWidth="1"/>
    <col min="11" max="11" width="5.375" style="2" bestFit="1" customWidth="1"/>
    <col min="12" max="13" width="9.25390625" style="2" customWidth="1"/>
    <col min="14" max="14" width="8.625" style="2" customWidth="1"/>
    <col min="15" max="15" width="5.00390625" style="2" customWidth="1"/>
    <col min="16" max="16" width="12.25390625" style="2" customWidth="1"/>
    <col min="17" max="16384" width="9.00390625" style="2" customWidth="1"/>
  </cols>
  <sheetData>
    <row r="1" spans="1:10" ht="23.25">
      <c r="A1" s="1" t="s">
        <v>65</v>
      </c>
      <c r="H1" s="2" t="s">
        <v>66</v>
      </c>
      <c r="J1" s="2" t="s">
        <v>0</v>
      </c>
    </row>
    <row r="2" spans="1:16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5" ht="39" customHeight="1">
      <c r="A3" s="4"/>
      <c r="B3" s="35" t="s">
        <v>1</v>
      </c>
      <c r="C3" s="36"/>
      <c r="D3" s="35" t="s">
        <v>3</v>
      </c>
      <c r="E3" s="36"/>
      <c r="F3" s="35" t="s">
        <v>4</v>
      </c>
      <c r="G3" s="36"/>
      <c r="H3" s="33" t="s">
        <v>6</v>
      </c>
      <c r="I3" s="37"/>
      <c r="J3" s="35" t="s">
        <v>5</v>
      </c>
      <c r="K3" s="38"/>
      <c r="L3" s="33" t="s">
        <v>64</v>
      </c>
      <c r="M3" s="34"/>
      <c r="N3" s="31" t="s">
        <v>78</v>
      </c>
      <c r="O3" s="32"/>
    </row>
    <row r="4" spans="1:16" s="8" customFormat="1" ht="18" customHeight="1">
      <c r="A4" s="7" t="s">
        <v>7</v>
      </c>
      <c r="B4" s="6" t="s">
        <v>8</v>
      </c>
      <c r="C4" s="6" t="s">
        <v>9</v>
      </c>
      <c r="D4" s="6" t="s">
        <v>8</v>
      </c>
      <c r="E4" s="6" t="s">
        <v>9</v>
      </c>
      <c r="F4" s="6" t="s">
        <v>8</v>
      </c>
      <c r="G4" s="6" t="s">
        <v>9</v>
      </c>
      <c r="H4" s="6" t="s">
        <v>8</v>
      </c>
      <c r="I4" s="6" t="s">
        <v>9</v>
      </c>
      <c r="J4" s="6" t="s">
        <v>8</v>
      </c>
      <c r="K4" s="6" t="s">
        <v>9</v>
      </c>
      <c r="L4" s="6" t="s">
        <v>8</v>
      </c>
      <c r="M4" s="6" t="s">
        <v>9</v>
      </c>
      <c r="N4" s="6" t="s">
        <v>8</v>
      </c>
      <c r="O4" s="6" t="s">
        <v>9</v>
      </c>
      <c r="P4" s="6" t="s">
        <v>2</v>
      </c>
    </row>
    <row r="5" spans="1:16" ht="18" customHeight="1">
      <c r="A5" s="9" t="s">
        <v>10</v>
      </c>
      <c r="B5" s="14"/>
      <c r="C5" s="9">
        <f aca="true" t="shared" si="0" ref="C5:C36">B5</f>
        <v>0</v>
      </c>
      <c r="D5" s="15"/>
      <c r="E5" s="9">
        <f aca="true" t="shared" si="1" ref="E5:E36">D5</f>
        <v>0</v>
      </c>
      <c r="F5" s="16"/>
      <c r="G5" s="9">
        <f aca="true" t="shared" si="2" ref="G5:G36">F5</f>
        <v>0</v>
      </c>
      <c r="H5" s="17"/>
      <c r="I5" s="9">
        <f aca="true" t="shared" si="3" ref="I5:I36">H5</f>
        <v>0</v>
      </c>
      <c r="J5" s="18"/>
      <c r="K5" s="9">
        <f aca="true" t="shared" si="4" ref="K5:K36">J5</f>
        <v>0</v>
      </c>
      <c r="L5" s="19"/>
      <c r="M5" s="9">
        <f aca="true" t="shared" si="5" ref="M5:M36">L5</f>
        <v>0</v>
      </c>
      <c r="N5" s="19"/>
      <c r="O5" s="9">
        <f aca="true" t="shared" si="6" ref="O5:O36">N5</f>
        <v>0</v>
      </c>
      <c r="P5" s="21"/>
    </row>
    <row r="6" spans="1:16" ht="18" customHeight="1">
      <c r="A6" s="9" t="s">
        <v>11</v>
      </c>
      <c r="B6" s="14"/>
      <c r="C6" s="9">
        <f t="shared" si="0"/>
        <v>0</v>
      </c>
      <c r="D6" s="15"/>
      <c r="E6" s="9">
        <f t="shared" si="1"/>
        <v>0</v>
      </c>
      <c r="F6" s="16"/>
      <c r="G6" s="9">
        <f t="shared" si="2"/>
        <v>0</v>
      </c>
      <c r="H6" s="17"/>
      <c r="I6" s="9">
        <f t="shared" si="3"/>
        <v>0</v>
      </c>
      <c r="J6" s="18"/>
      <c r="K6" s="9">
        <f t="shared" si="4"/>
        <v>0</v>
      </c>
      <c r="L6" s="19"/>
      <c r="M6" s="9">
        <f t="shared" si="5"/>
        <v>0</v>
      </c>
      <c r="N6" s="19"/>
      <c r="O6" s="9">
        <f t="shared" si="6"/>
        <v>0</v>
      </c>
      <c r="P6" s="21"/>
    </row>
    <row r="7" spans="1:16" ht="18" customHeight="1">
      <c r="A7" s="9" t="s">
        <v>12</v>
      </c>
      <c r="B7" s="14"/>
      <c r="C7" s="9">
        <f t="shared" si="0"/>
        <v>0</v>
      </c>
      <c r="D7" s="15">
        <v>3</v>
      </c>
      <c r="E7" s="9">
        <f t="shared" si="1"/>
        <v>3</v>
      </c>
      <c r="F7" s="16"/>
      <c r="G7" s="9">
        <f t="shared" si="2"/>
        <v>0</v>
      </c>
      <c r="H7" s="17"/>
      <c r="I7" s="9">
        <f t="shared" si="3"/>
        <v>0</v>
      </c>
      <c r="J7" s="18"/>
      <c r="K7" s="9">
        <f t="shared" si="4"/>
        <v>0</v>
      </c>
      <c r="L7" s="19"/>
      <c r="M7" s="9">
        <f t="shared" si="5"/>
        <v>0</v>
      </c>
      <c r="N7" s="19"/>
      <c r="O7" s="9">
        <f t="shared" si="6"/>
        <v>0</v>
      </c>
      <c r="P7" s="21">
        <f>15+30+2+10+1</f>
        <v>58</v>
      </c>
    </row>
    <row r="8" spans="1:16" ht="18" customHeight="1">
      <c r="A8" s="9" t="s">
        <v>13</v>
      </c>
      <c r="B8" s="14"/>
      <c r="C8" s="9">
        <f t="shared" si="0"/>
        <v>0</v>
      </c>
      <c r="D8" s="15"/>
      <c r="E8" s="9">
        <f t="shared" si="1"/>
        <v>0</v>
      </c>
      <c r="F8" s="16"/>
      <c r="G8" s="9">
        <f t="shared" si="2"/>
        <v>0</v>
      </c>
      <c r="H8" s="17"/>
      <c r="I8" s="9">
        <f t="shared" si="3"/>
        <v>0</v>
      </c>
      <c r="J8" s="18"/>
      <c r="K8" s="9">
        <f t="shared" si="4"/>
        <v>0</v>
      </c>
      <c r="L8" s="19"/>
      <c r="M8" s="9">
        <f t="shared" si="5"/>
        <v>0</v>
      </c>
      <c r="N8" s="19"/>
      <c r="O8" s="9">
        <f t="shared" si="6"/>
        <v>0</v>
      </c>
      <c r="P8" s="21"/>
    </row>
    <row r="9" spans="1:16" ht="18" customHeight="1">
      <c r="A9" s="9" t="s">
        <v>14</v>
      </c>
      <c r="B9" s="14"/>
      <c r="C9" s="9">
        <f t="shared" si="0"/>
        <v>0</v>
      </c>
      <c r="D9" s="15">
        <v>2</v>
      </c>
      <c r="E9" s="9">
        <f t="shared" si="1"/>
        <v>2</v>
      </c>
      <c r="F9" s="16"/>
      <c r="G9" s="9">
        <f t="shared" si="2"/>
        <v>0</v>
      </c>
      <c r="H9" s="17"/>
      <c r="I9" s="9">
        <f t="shared" si="3"/>
        <v>0</v>
      </c>
      <c r="J9" s="18"/>
      <c r="K9" s="9">
        <f t="shared" si="4"/>
        <v>0</v>
      </c>
      <c r="L9" s="19"/>
      <c r="M9" s="9">
        <f t="shared" si="5"/>
        <v>0</v>
      </c>
      <c r="N9" s="19"/>
      <c r="O9" s="9">
        <f t="shared" si="6"/>
        <v>0</v>
      </c>
      <c r="P9" s="21"/>
    </row>
    <row r="10" spans="1:16" ht="18" customHeight="1">
      <c r="A10" s="9" t="s">
        <v>15</v>
      </c>
      <c r="B10" s="14"/>
      <c r="C10" s="9">
        <f t="shared" si="0"/>
        <v>0</v>
      </c>
      <c r="D10" s="15">
        <f>1+3</f>
        <v>4</v>
      </c>
      <c r="E10" s="9">
        <f t="shared" si="1"/>
        <v>4</v>
      </c>
      <c r="F10" s="16"/>
      <c r="G10" s="9">
        <f t="shared" si="2"/>
        <v>0</v>
      </c>
      <c r="H10" s="17"/>
      <c r="I10" s="9">
        <f t="shared" si="3"/>
        <v>0</v>
      </c>
      <c r="J10" s="18"/>
      <c r="K10" s="9">
        <f t="shared" si="4"/>
        <v>0</v>
      </c>
      <c r="L10" s="19"/>
      <c r="M10" s="9">
        <f t="shared" si="5"/>
        <v>0</v>
      </c>
      <c r="N10" s="19"/>
      <c r="O10" s="9">
        <f t="shared" si="6"/>
        <v>0</v>
      </c>
      <c r="P10" s="21">
        <v>545400</v>
      </c>
    </row>
    <row r="11" spans="1:16" ht="18" customHeight="1">
      <c r="A11" s="9" t="s">
        <v>16</v>
      </c>
      <c r="B11" s="14"/>
      <c r="C11" s="9">
        <f t="shared" si="0"/>
        <v>0</v>
      </c>
      <c r="D11" s="15">
        <v>5</v>
      </c>
      <c r="E11" s="9">
        <f t="shared" si="1"/>
        <v>5</v>
      </c>
      <c r="F11" s="16"/>
      <c r="G11" s="9">
        <f t="shared" si="2"/>
        <v>0</v>
      </c>
      <c r="H11" s="17"/>
      <c r="I11" s="9">
        <f t="shared" si="3"/>
        <v>0</v>
      </c>
      <c r="J11" s="18"/>
      <c r="K11" s="9">
        <f t="shared" si="4"/>
        <v>0</v>
      </c>
      <c r="L11" s="19"/>
      <c r="M11" s="9">
        <f t="shared" si="5"/>
        <v>0</v>
      </c>
      <c r="N11" s="19"/>
      <c r="O11" s="9">
        <f t="shared" si="6"/>
        <v>0</v>
      </c>
      <c r="P11" s="21"/>
    </row>
    <row r="12" spans="1:16" ht="18" customHeight="1">
      <c r="A12" s="9" t="s">
        <v>17</v>
      </c>
      <c r="B12" s="14"/>
      <c r="C12" s="9">
        <f t="shared" si="0"/>
        <v>0</v>
      </c>
      <c r="D12" s="15"/>
      <c r="E12" s="9">
        <f t="shared" si="1"/>
        <v>0</v>
      </c>
      <c r="F12" s="16"/>
      <c r="G12" s="9">
        <f t="shared" si="2"/>
        <v>0</v>
      </c>
      <c r="H12" s="17"/>
      <c r="I12" s="9">
        <f t="shared" si="3"/>
        <v>0</v>
      </c>
      <c r="J12" s="18"/>
      <c r="K12" s="9">
        <f t="shared" si="4"/>
        <v>0</v>
      </c>
      <c r="L12" s="19"/>
      <c r="M12" s="9">
        <f t="shared" si="5"/>
        <v>0</v>
      </c>
      <c r="N12" s="19"/>
      <c r="O12" s="9">
        <f t="shared" si="6"/>
        <v>0</v>
      </c>
      <c r="P12" s="21"/>
    </row>
    <row r="13" spans="1:16" ht="18" customHeight="1">
      <c r="A13" s="9" t="s">
        <v>18</v>
      </c>
      <c r="B13" s="14"/>
      <c r="C13" s="9">
        <f t="shared" si="0"/>
        <v>0</v>
      </c>
      <c r="D13" s="15"/>
      <c r="E13" s="9">
        <f t="shared" si="1"/>
        <v>0</v>
      </c>
      <c r="F13" s="16"/>
      <c r="G13" s="9">
        <f t="shared" si="2"/>
        <v>0</v>
      </c>
      <c r="H13" s="17"/>
      <c r="I13" s="9">
        <f t="shared" si="3"/>
        <v>0</v>
      </c>
      <c r="J13" s="18"/>
      <c r="K13" s="9">
        <f t="shared" si="4"/>
        <v>0</v>
      </c>
      <c r="L13" s="19"/>
      <c r="M13" s="9">
        <f t="shared" si="5"/>
        <v>0</v>
      </c>
      <c r="N13" s="19"/>
      <c r="O13" s="9">
        <f t="shared" si="6"/>
        <v>0</v>
      </c>
      <c r="P13" s="21"/>
    </row>
    <row r="14" spans="1:16" ht="18" customHeight="1">
      <c r="A14" s="9" t="s">
        <v>19</v>
      </c>
      <c r="B14" s="14"/>
      <c r="C14" s="9">
        <f t="shared" si="0"/>
        <v>0</v>
      </c>
      <c r="D14" s="15">
        <f>4+1</f>
        <v>5</v>
      </c>
      <c r="E14" s="9">
        <f t="shared" si="1"/>
        <v>5</v>
      </c>
      <c r="F14" s="16"/>
      <c r="G14" s="9">
        <f t="shared" si="2"/>
        <v>0</v>
      </c>
      <c r="H14" s="17"/>
      <c r="I14" s="9">
        <f t="shared" si="3"/>
        <v>0</v>
      </c>
      <c r="J14" s="18"/>
      <c r="K14" s="9">
        <f t="shared" si="4"/>
        <v>0</v>
      </c>
      <c r="L14" s="19"/>
      <c r="M14" s="9">
        <f t="shared" si="5"/>
        <v>0</v>
      </c>
      <c r="N14" s="19"/>
      <c r="O14" s="9">
        <f t="shared" si="6"/>
        <v>0</v>
      </c>
      <c r="P14" s="21">
        <v>1</v>
      </c>
    </row>
    <row r="15" spans="1:16" ht="18" customHeight="1">
      <c r="A15" s="9" t="s">
        <v>20</v>
      </c>
      <c r="B15" s="14"/>
      <c r="C15" s="9">
        <f t="shared" si="0"/>
        <v>0</v>
      </c>
      <c r="D15" s="15">
        <v>1</v>
      </c>
      <c r="E15" s="9">
        <f t="shared" si="1"/>
        <v>1</v>
      </c>
      <c r="F15" s="16"/>
      <c r="G15" s="9">
        <f t="shared" si="2"/>
        <v>0</v>
      </c>
      <c r="H15" s="17"/>
      <c r="I15" s="9">
        <f t="shared" si="3"/>
        <v>0</v>
      </c>
      <c r="J15" s="18"/>
      <c r="K15" s="9">
        <f t="shared" si="4"/>
        <v>0</v>
      </c>
      <c r="L15" s="19"/>
      <c r="M15" s="9">
        <f t="shared" si="5"/>
        <v>0</v>
      </c>
      <c r="N15" s="19"/>
      <c r="O15" s="9">
        <f t="shared" si="6"/>
        <v>0</v>
      </c>
      <c r="P15" s="21"/>
    </row>
    <row r="16" spans="1:16" ht="18" customHeight="1">
      <c r="A16" s="9" t="s">
        <v>21</v>
      </c>
      <c r="B16" s="14"/>
      <c r="C16" s="9">
        <f t="shared" si="0"/>
        <v>0</v>
      </c>
      <c r="D16" s="15"/>
      <c r="E16" s="9">
        <f t="shared" si="1"/>
        <v>0</v>
      </c>
      <c r="F16" s="16"/>
      <c r="G16" s="9">
        <f t="shared" si="2"/>
        <v>0</v>
      </c>
      <c r="H16" s="17"/>
      <c r="I16" s="9">
        <f t="shared" si="3"/>
        <v>0</v>
      </c>
      <c r="J16" s="18"/>
      <c r="K16" s="9">
        <f t="shared" si="4"/>
        <v>0</v>
      </c>
      <c r="L16" s="19"/>
      <c r="M16" s="9">
        <f t="shared" si="5"/>
        <v>0</v>
      </c>
      <c r="N16" s="19"/>
      <c r="O16" s="9">
        <f t="shared" si="6"/>
        <v>0</v>
      </c>
      <c r="P16" s="21"/>
    </row>
    <row r="17" spans="1:16" ht="18" customHeight="1">
      <c r="A17" s="9" t="s">
        <v>22</v>
      </c>
      <c r="B17" s="14"/>
      <c r="C17" s="9">
        <f t="shared" si="0"/>
        <v>0</v>
      </c>
      <c r="D17" s="15"/>
      <c r="E17" s="9">
        <f t="shared" si="1"/>
        <v>0</v>
      </c>
      <c r="F17" s="16"/>
      <c r="G17" s="9">
        <f t="shared" si="2"/>
        <v>0</v>
      </c>
      <c r="H17" s="17"/>
      <c r="I17" s="9">
        <f t="shared" si="3"/>
        <v>0</v>
      </c>
      <c r="J17" s="18"/>
      <c r="K17" s="9">
        <f t="shared" si="4"/>
        <v>0</v>
      </c>
      <c r="L17" s="19"/>
      <c r="M17" s="9">
        <f t="shared" si="5"/>
        <v>0</v>
      </c>
      <c r="N17" s="19"/>
      <c r="O17" s="9">
        <f t="shared" si="6"/>
        <v>0</v>
      </c>
      <c r="P17" s="21"/>
    </row>
    <row r="18" spans="1:16" ht="18" customHeight="1">
      <c r="A18" s="9" t="s">
        <v>23</v>
      </c>
      <c r="B18" s="14"/>
      <c r="C18" s="9">
        <f t="shared" si="0"/>
        <v>0</v>
      </c>
      <c r="D18" s="15">
        <f>1+6+1+2+9+1</f>
        <v>20</v>
      </c>
      <c r="E18" s="9">
        <f t="shared" si="1"/>
        <v>20</v>
      </c>
      <c r="F18" s="16"/>
      <c r="G18" s="9">
        <f t="shared" si="2"/>
        <v>0</v>
      </c>
      <c r="H18" s="17"/>
      <c r="I18" s="9">
        <f t="shared" si="3"/>
        <v>0</v>
      </c>
      <c r="J18" s="18">
        <v>600</v>
      </c>
      <c r="K18" s="9">
        <f t="shared" si="4"/>
        <v>600</v>
      </c>
      <c r="L18" s="19"/>
      <c r="M18" s="9">
        <f t="shared" si="5"/>
        <v>0</v>
      </c>
      <c r="N18" s="19"/>
      <c r="O18" s="9">
        <f t="shared" si="6"/>
        <v>0</v>
      </c>
      <c r="P18" s="21">
        <f>1+1+1+1+1+1+1+1+1</f>
        <v>9</v>
      </c>
    </row>
    <row r="19" spans="1:16" ht="18" customHeight="1">
      <c r="A19" s="9" t="s">
        <v>24</v>
      </c>
      <c r="B19" s="14">
        <v>2</v>
      </c>
      <c r="C19" s="9">
        <f t="shared" si="0"/>
        <v>2</v>
      </c>
      <c r="D19" s="15">
        <v>1</v>
      </c>
      <c r="E19" s="9">
        <f t="shared" si="1"/>
        <v>1</v>
      </c>
      <c r="F19" s="16"/>
      <c r="G19" s="9">
        <f t="shared" si="2"/>
        <v>0</v>
      </c>
      <c r="H19" s="17"/>
      <c r="I19" s="9">
        <f t="shared" si="3"/>
        <v>0</v>
      </c>
      <c r="J19" s="18">
        <v>0</v>
      </c>
      <c r="K19" s="9">
        <f t="shared" si="4"/>
        <v>0</v>
      </c>
      <c r="L19" s="19"/>
      <c r="M19" s="9">
        <f t="shared" si="5"/>
        <v>0</v>
      </c>
      <c r="N19" s="19"/>
      <c r="O19" s="9">
        <f t="shared" si="6"/>
        <v>0</v>
      </c>
      <c r="P19" s="21"/>
    </row>
    <row r="20" spans="1:16" ht="18" customHeight="1">
      <c r="A20" s="9" t="s">
        <v>25</v>
      </c>
      <c r="B20" s="14"/>
      <c r="C20" s="9">
        <f t="shared" si="0"/>
        <v>0</v>
      </c>
      <c r="D20" s="15">
        <f>1+1</f>
        <v>2</v>
      </c>
      <c r="E20" s="9">
        <f t="shared" si="1"/>
        <v>2</v>
      </c>
      <c r="F20" s="16"/>
      <c r="G20" s="9">
        <f t="shared" si="2"/>
        <v>0</v>
      </c>
      <c r="H20" s="17"/>
      <c r="I20" s="9">
        <f t="shared" si="3"/>
        <v>0</v>
      </c>
      <c r="J20" s="18"/>
      <c r="K20" s="9">
        <f t="shared" si="4"/>
        <v>0</v>
      </c>
      <c r="L20" s="19"/>
      <c r="M20" s="9">
        <f t="shared" si="5"/>
        <v>0</v>
      </c>
      <c r="N20" s="19"/>
      <c r="O20" s="9">
        <f t="shared" si="6"/>
        <v>0</v>
      </c>
      <c r="P20" s="21"/>
    </row>
    <row r="21" spans="1:16" ht="18" customHeight="1">
      <c r="A21" s="9" t="s">
        <v>26</v>
      </c>
      <c r="B21" s="14"/>
      <c r="C21" s="9">
        <f t="shared" si="0"/>
        <v>0</v>
      </c>
      <c r="D21" s="15"/>
      <c r="E21" s="9">
        <f t="shared" si="1"/>
        <v>0</v>
      </c>
      <c r="F21" s="16"/>
      <c r="G21" s="9">
        <f t="shared" si="2"/>
        <v>0</v>
      </c>
      <c r="H21" s="17"/>
      <c r="I21" s="9">
        <f t="shared" si="3"/>
        <v>0</v>
      </c>
      <c r="J21" s="18"/>
      <c r="K21" s="9">
        <f t="shared" si="4"/>
        <v>0</v>
      </c>
      <c r="L21" s="19"/>
      <c r="M21" s="9">
        <f t="shared" si="5"/>
        <v>0</v>
      </c>
      <c r="N21" s="19"/>
      <c r="O21" s="9">
        <f t="shared" si="6"/>
        <v>0</v>
      </c>
      <c r="P21" s="21">
        <v>6</v>
      </c>
    </row>
    <row r="22" spans="1:16" ht="18" customHeight="1">
      <c r="A22" s="9" t="s">
        <v>27</v>
      </c>
      <c r="B22" s="14"/>
      <c r="C22" s="9">
        <f t="shared" si="0"/>
        <v>0</v>
      </c>
      <c r="D22" s="15"/>
      <c r="E22" s="9">
        <f t="shared" si="1"/>
        <v>0</v>
      </c>
      <c r="F22" s="16"/>
      <c r="G22" s="9">
        <f t="shared" si="2"/>
        <v>0</v>
      </c>
      <c r="H22" s="17"/>
      <c r="I22" s="9">
        <f t="shared" si="3"/>
        <v>0</v>
      </c>
      <c r="J22" s="18"/>
      <c r="K22" s="9">
        <f t="shared" si="4"/>
        <v>0</v>
      </c>
      <c r="L22" s="19"/>
      <c r="M22" s="9">
        <f t="shared" si="5"/>
        <v>0</v>
      </c>
      <c r="N22" s="19"/>
      <c r="O22" s="9">
        <f t="shared" si="6"/>
        <v>0</v>
      </c>
      <c r="P22" s="21"/>
    </row>
    <row r="23" spans="1:16" ht="18" customHeight="1">
      <c r="A23" s="9" t="s">
        <v>28</v>
      </c>
      <c r="B23" s="14"/>
      <c r="C23" s="9">
        <f t="shared" si="0"/>
        <v>0</v>
      </c>
      <c r="D23" s="15">
        <v>3</v>
      </c>
      <c r="E23" s="9">
        <f t="shared" si="1"/>
        <v>3</v>
      </c>
      <c r="F23" s="16"/>
      <c r="G23" s="9">
        <f t="shared" si="2"/>
        <v>0</v>
      </c>
      <c r="H23" s="17"/>
      <c r="I23" s="9">
        <f t="shared" si="3"/>
        <v>0</v>
      </c>
      <c r="J23" s="18"/>
      <c r="K23" s="9">
        <f t="shared" si="4"/>
        <v>0</v>
      </c>
      <c r="L23" s="19"/>
      <c r="M23" s="9">
        <f t="shared" si="5"/>
        <v>0</v>
      </c>
      <c r="N23" s="19">
        <v>8</v>
      </c>
      <c r="O23" s="9">
        <f t="shared" si="6"/>
        <v>8</v>
      </c>
      <c r="P23" s="21"/>
    </row>
    <row r="24" spans="1:16" ht="18" customHeight="1">
      <c r="A24" s="9" t="s">
        <v>29</v>
      </c>
      <c r="B24" s="14"/>
      <c r="C24" s="9">
        <f t="shared" si="0"/>
        <v>0</v>
      </c>
      <c r="D24" s="15"/>
      <c r="E24" s="9">
        <f t="shared" si="1"/>
        <v>0</v>
      </c>
      <c r="F24" s="16"/>
      <c r="G24" s="9">
        <f t="shared" si="2"/>
        <v>0</v>
      </c>
      <c r="H24" s="17"/>
      <c r="I24" s="9">
        <f t="shared" si="3"/>
        <v>0</v>
      </c>
      <c r="J24" s="18"/>
      <c r="K24" s="9">
        <f t="shared" si="4"/>
        <v>0</v>
      </c>
      <c r="L24" s="19"/>
      <c r="M24" s="9">
        <f t="shared" si="5"/>
        <v>0</v>
      </c>
      <c r="N24" s="19"/>
      <c r="O24" s="9">
        <f t="shared" si="6"/>
        <v>0</v>
      </c>
      <c r="P24" s="21"/>
    </row>
    <row r="25" spans="1:16" ht="18" customHeight="1">
      <c r="A25" s="9" t="s">
        <v>30</v>
      </c>
      <c r="B25" s="14"/>
      <c r="C25" s="9">
        <f t="shared" si="0"/>
        <v>0</v>
      </c>
      <c r="D25" s="15"/>
      <c r="E25" s="9">
        <f t="shared" si="1"/>
        <v>0</v>
      </c>
      <c r="F25" s="16"/>
      <c r="G25" s="9">
        <f t="shared" si="2"/>
        <v>0</v>
      </c>
      <c r="H25" s="17"/>
      <c r="I25" s="9">
        <f t="shared" si="3"/>
        <v>0</v>
      </c>
      <c r="J25" s="18"/>
      <c r="K25" s="9">
        <f t="shared" si="4"/>
        <v>0</v>
      </c>
      <c r="L25" s="19"/>
      <c r="M25" s="9">
        <f t="shared" si="5"/>
        <v>0</v>
      </c>
      <c r="N25" s="19"/>
      <c r="O25" s="9">
        <f t="shared" si="6"/>
        <v>0</v>
      </c>
      <c r="P25" s="21"/>
    </row>
    <row r="26" spans="1:16" ht="18" customHeight="1">
      <c r="A26" s="9" t="s">
        <v>31</v>
      </c>
      <c r="B26" s="14"/>
      <c r="C26" s="9">
        <f t="shared" si="0"/>
        <v>0</v>
      </c>
      <c r="D26" s="15">
        <v>1</v>
      </c>
      <c r="E26" s="9">
        <f t="shared" si="1"/>
        <v>1</v>
      </c>
      <c r="F26" s="16"/>
      <c r="G26" s="9">
        <f t="shared" si="2"/>
        <v>0</v>
      </c>
      <c r="H26" s="17"/>
      <c r="I26" s="9">
        <f t="shared" si="3"/>
        <v>0</v>
      </c>
      <c r="J26" s="18"/>
      <c r="K26" s="9">
        <f t="shared" si="4"/>
        <v>0</v>
      </c>
      <c r="L26" s="19"/>
      <c r="M26" s="9">
        <f t="shared" si="5"/>
        <v>0</v>
      </c>
      <c r="N26" s="19"/>
      <c r="O26" s="9">
        <f t="shared" si="6"/>
        <v>0</v>
      </c>
      <c r="P26" s="21"/>
    </row>
    <row r="27" spans="1:16" ht="18" customHeight="1">
      <c r="A27" s="9" t="s">
        <v>32</v>
      </c>
      <c r="B27" s="14">
        <f>1+13</f>
        <v>14</v>
      </c>
      <c r="C27" s="9">
        <f t="shared" si="0"/>
        <v>14</v>
      </c>
      <c r="D27" s="15">
        <f>8+1</f>
        <v>9</v>
      </c>
      <c r="E27" s="9">
        <f t="shared" si="1"/>
        <v>9</v>
      </c>
      <c r="F27" s="16">
        <f>29+30+11+1+1+1</f>
        <v>73</v>
      </c>
      <c r="G27" s="9">
        <f t="shared" si="2"/>
        <v>73</v>
      </c>
      <c r="H27" s="17"/>
      <c r="I27" s="9">
        <f t="shared" si="3"/>
        <v>0</v>
      </c>
      <c r="J27" s="18">
        <f>2+1</f>
        <v>3</v>
      </c>
      <c r="K27" s="9">
        <f t="shared" si="4"/>
        <v>3</v>
      </c>
      <c r="L27" s="19"/>
      <c r="M27" s="9">
        <f t="shared" si="5"/>
        <v>0</v>
      </c>
      <c r="N27" s="19"/>
      <c r="O27" s="9">
        <f t="shared" si="6"/>
        <v>0</v>
      </c>
      <c r="P27" s="21"/>
    </row>
    <row r="28" spans="1:16" ht="18" customHeight="1">
      <c r="A28" s="9" t="s">
        <v>33</v>
      </c>
      <c r="B28" s="14"/>
      <c r="C28" s="9">
        <f t="shared" si="0"/>
        <v>0</v>
      </c>
      <c r="D28" s="15"/>
      <c r="E28" s="9">
        <f t="shared" si="1"/>
        <v>0</v>
      </c>
      <c r="F28" s="16"/>
      <c r="G28" s="9">
        <f t="shared" si="2"/>
        <v>0</v>
      </c>
      <c r="H28" s="17"/>
      <c r="I28" s="9">
        <f t="shared" si="3"/>
        <v>0</v>
      </c>
      <c r="J28" s="18"/>
      <c r="K28" s="9">
        <f t="shared" si="4"/>
        <v>0</v>
      </c>
      <c r="L28" s="19"/>
      <c r="M28" s="9">
        <f t="shared" si="5"/>
        <v>0</v>
      </c>
      <c r="N28" s="19"/>
      <c r="O28" s="9">
        <f t="shared" si="6"/>
        <v>0</v>
      </c>
      <c r="P28" s="21"/>
    </row>
    <row r="29" spans="1:16" ht="18" customHeight="1">
      <c r="A29" s="9" t="s">
        <v>34</v>
      </c>
      <c r="B29" s="14">
        <f>1+1+2+1</f>
        <v>5</v>
      </c>
      <c r="C29" s="9">
        <f t="shared" si="0"/>
        <v>5</v>
      </c>
      <c r="D29" s="15">
        <f>6+2+1</f>
        <v>9</v>
      </c>
      <c r="E29" s="9">
        <f t="shared" si="1"/>
        <v>9</v>
      </c>
      <c r="F29" s="16"/>
      <c r="G29" s="9">
        <f t="shared" si="2"/>
        <v>0</v>
      </c>
      <c r="H29" s="17"/>
      <c r="I29" s="9">
        <f t="shared" si="3"/>
        <v>0</v>
      </c>
      <c r="J29" s="18">
        <v>1</v>
      </c>
      <c r="K29" s="9">
        <f t="shared" si="4"/>
        <v>1</v>
      </c>
      <c r="L29" s="19"/>
      <c r="M29" s="9">
        <f t="shared" si="5"/>
        <v>0</v>
      </c>
      <c r="N29" s="19"/>
      <c r="O29" s="9">
        <f t="shared" si="6"/>
        <v>0</v>
      </c>
      <c r="P29" s="21">
        <v>6</v>
      </c>
    </row>
    <row r="30" spans="1:16" ht="18" customHeight="1">
      <c r="A30" s="9" t="s">
        <v>35</v>
      </c>
      <c r="B30" s="14"/>
      <c r="C30" s="9">
        <f t="shared" si="0"/>
        <v>0</v>
      </c>
      <c r="D30" s="15">
        <v>5</v>
      </c>
      <c r="E30" s="9">
        <f t="shared" si="1"/>
        <v>5</v>
      </c>
      <c r="F30" s="16">
        <v>226</v>
      </c>
      <c r="G30" s="9">
        <f t="shared" si="2"/>
        <v>226</v>
      </c>
      <c r="H30" s="17"/>
      <c r="I30" s="9">
        <f t="shared" si="3"/>
        <v>0</v>
      </c>
      <c r="J30" s="18"/>
      <c r="K30" s="9">
        <f t="shared" si="4"/>
        <v>0</v>
      </c>
      <c r="L30" s="19"/>
      <c r="M30" s="9">
        <f t="shared" si="5"/>
        <v>0</v>
      </c>
      <c r="N30" s="19"/>
      <c r="O30" s="9">
        <f t="shared" si="6"/>
        <v>0</v>
      </c>
      <c r="P30" s="21"/>
    </row>
    <row r="31" spans="1:16" ht="18" customHeight="1">
      <c r="A31" s="9" t="s">
        <v>36</v>
      </c>
      <c r="B31" s="14"/>
      <c r="C31" s="9">
        <f t="shared" si="0"/>
        <v>0</v>
      </c>
      <c r="D31" s="15">
        <f>1+1+2+1+1</f>
        <v>6</v>
      </c>
      <c r="E31" s="9">
        <f t="shared" si="1"/>
        <v>6</v>
      </c>
      <c r="F31" s="16">
        <f>290+34+5+37</f>
        <v>366</v>
      </c>
      <c r="G31" s="9">
        <f t="shared" si="2"/>
        <v>366</v>
      </c>
      <c r="H31" s="17">
        <v>6</v>
      </c>
      <c r="I31" s="9">
        <f t="shared" si="3"/>
        <v>6</v>
      </c>
      <c r="J31" s="18"/>
      <c r="K31" s="9">
        <f t="shared" si="4"/>
        <v>0</v>
      </c>
      <c r="L31" s="19">
        <v>5</v>
      </c>
      <c r="M31" s="9">
        <f t="shared" si="5"/>
        <v>5</v>
      </c>
      <c r="N31" s="19"/>
      <c r="O31" s="9">
        <f t="shared" si="6"/>
        <v>0</v>
      </c>
      <c r="P31" s="21"/>
    </row>
    <row r="32" spans="1:16" ht="18" customHeight="1">
      <c r="A32" s="9" t="s">
        <v>37</v>
      </c>
      <c r="B32" s="14"/>
      <c r="C32" s="9">
        <f t="shared" si="0"/>
        <v>0</v>
      </c>
      <c r="D32" s="15"/>
      <c r="E32" s="9">
        <f t="shared" si="1"/>
        <v>0</v>
      </c>
      <c r="F32" s="16"/>
      <c r="G32" s="9">
        <f t="shared" si="2"/>
        <v>0</v>
      </c>
      <c r="H32" s="17"/>
      <c r="I32" s="9">
        <f t="shared" si="3"/>
        <v>0</v>
      </c>
      <c r="J32" s="18"/>
      <c r="K32" s="9">
        <f t="shared" si="4"/>
        <v>0</v>
      </c>
      <c r="L32" s="19"/>
      <c r="M32" s="9">
        <f t="shared" si="5"/>
        <v>0</v>
      </c>
      <c r="N32" s="19"/>
      <c r="O32" s="9">
        <f t="shared" si="6"/>
        <v>0</v>
      </c>
      <c r="P32" s="21"/>
    </row>
    <row r="33" spans="1:16" ht="18" customHeight="1">
      <c r="A33" s="9" t="s">
        <v>38</v>
      </c>
      <c r="B33" s="14"/>
      <c r="C33" s="9">
        <f t="shared" si="0"/>
        <v>0</v>
      </c>
      <c r="D33" s="15"/>
      <c r="E33" s="9">
        <f t="shared" si="1"/>
        <v>0</v>
      </c>
      <c r="F33" s="16"/>
      <c r="G33" s="9">
        <f t="shared" si="2"/>
        <v>0</v>
      </c>
      <c r="H33" s="17"/>
      <c r="I33" s="9">
        <f t="shared" si="3"/>
        <v>0</v>
      </c>
      <c r="J33" s="18"/>
      <c r="K33" s="9">
        <f t="shared" si="4"/>
        <v>0</v>
      </c>
      <c r="L33" s="19"/>
      <c r="M33" s="9">
        <f t="shared" si="5"/>
        <v>0</v>
      </c>
      <c r="N33" s="19"/>
      <c r="O33" s="9">
        <f t="shared" si="6"/>
        <v>0</v>
      </c>
      <c r="P33" s="21"/>
    </row>
    <row r="34" spans="1:16" ht="18" customHeight="1">
      <c r="A34" s="9" t="s">
        <v>39</v>
      </c>
      <c r="B34" s="14"/>
      <c r="C34" s="9">
        <f t="shared" si="0"/>
        <v>0</v>
      </c>
      <c r="D34" s="15"/>
      <c r="E34" s="9">
        <f t="shared" si="1"/>
        <v>0</v>
      </c>
      <c r="F34" s="16"/>
      <c r="G34" s="9">
        <f t="shared" si="2"/>
        <v>0</v>
      </c>
      <c r="H34" s="17"/>
      <c r="I34" s="9">
        <f t="shared" si="3"/>
        <v>0</v>
      </c>
      <c r="J34" s="18"/>
      <c r="K34" s="9">
        <f t="shared" si="4"/>
        <v>0</v>
      </c>
      <c r="L34" s="19"/>
      <c r="M34" s="9">
        <f t="shared" si="5"/>
        <v>0</v>
      </c>
      <c r="N34" s="19"/>
      <c r="O34" s="9">
        <f t="shared" si="6"/>
        <v>0</v>
      </c>
      <c r="P34" s="21"/>
    </row>
    <row r="35" spans="1:16" ht="18" customHeight="1">
      <c r="A35" s="9" t="s">
        <v>40</v>
      </c>
      <c r="B35" s="14"/>
      <c r="C35" s="9">
        <f t="shared" si="0"/>
        <v>0</v>
      </c>
      <c r="D35" s="15">
        <v>2</v>
      </c>
      <c r="E35" s="9">
        <f t="shared" si="1"/>
        <v>2</v>
      </c>
      <c r="F35" s="16"/>
      <c r="G35" s="9">
        <f t="shared" si="2"/>
        <v>0</v>
      </c>
      <c r="H35" s="17"/>
      <c r="I35" s="9">
        <f t="shared" si="3"/>
        <v>0</v>
      </c>
      <c r="J35" s="18"/>
      <c r="K35" s="9">
        <f t="shared" si="4"/>
        <v>0</v>
      </c>
      <c r="L35" s="19"/>
      <c r="M35" s="9">
        <f t="shared" si="5"/>
        <v>0</v>
      </c>
      <c r="N35" s="19"/>
      <c r="O35" s="9">
        <f t="shared" si="6"/>
        <v>0</v>
      </c>
      <c r="P35" s="21"/>
    </row>
    <row r="36" spans="1:16" ht="18" customHeight="1">
      <c r="A36" s="9" t="s">
        <v>41</v>
      </c>
      <c r="B36" s="14"/>
      <c r="C36" s="9">
        <f t="shared" si="0"/>
        <v>0</v>
      </c>
      <c r="D36" s="15"/>
      <c r="E36" s="9">
        <f t="shared" si="1"/>
        <v>0</v>
      </c>
      <c r="F36" s="16"/>
      <c r="G36" s="9">
        <f t="shared" si="2"/>
        <v>0</v>
      </c>
      <c r="H36" s="17"/>
      <c r="I36" s="9">
        <f t="shared" si="3"/>
        <v>0</v>
      </c>
      <c r="J36" s="18"/>
      <c r="K36" s="9">
        <f t="shared" si="4"/>
        <v>0</v>
      </c>
      <c r="L36" s="19"/>
      <c r="M36" s="9">
        <f t="shared" si="5"/>
        <v>0</v>
      </c>
      <c r="N36" s="19"/>
      <c r="O36" s="9">
        <f t="shared" si="6"/>
        <v>0</v>
      </c>
      <c r="P36" s="21"/>
    </row>
    <row r="37" spans="1:16" ht="18" customHeight="1">
      <c r="A37" s="9" t="s">
        <v>42</v>
      </c>
      <c r="B37" s="14"/>
      <c r="C37" s="9">
        <f aca="true" t="shared" si="7" ref="C37:C54">B37</f>
        <v>0</v>
      </c>
      <c r="D37" s="15"/>
      <c r="E37" s="9">
        <f aca="true" t="shared" si="8" ref="E37:E54">D37</f>
        <v>0</v>
      </c>
      <c r="F37" s="16"/>
      <c r="G37" s="9">
        <f aca="true" t="shared" si="9" ref="G37:G54">F37</f>
        <v>0</v>
      </c>
      <c r="H37" s="17"/>
      <c r="I37" s="9">
        <f aca="true" t="shared" si="10" ref="I37:I54">H37</f>
        <v>0</v>
      </c>
      <c r="J37" s="18"/>
      <c r="K37" s="9">
        <f aca="true" t="shared" si="11" ref="K37:K54">J37</f>
        <v>0</v>
      </c>
      <c r="L37" s="19"/>
      <c r="M37" s="9">
        <f aca="true" t="shared" si="12" ref="M37:M54">L37</f>
        <v>0</v>
      </c>
      <c r="N37" s="19"/>
      <c r="O37" s="9">
        <f aca="true" t="shared" si="13" ref="O37:O54">N37</f>
        <v>0</v>
      </c>
      <c r="P37" s="21">
        <v>1</v>
      </c>
    </row>
    <row r="38" spans="1:16" ht="18" customHeight="1">
      <c r="A38" s="9" t="s">
        <v>43</v>
      </c>
      <c r="B38" s="14"/>
      <c r="C38" s="9">
        <f t="shared" si="7"/>
        <v>0</v>
      </c>
      <c r="D38" s="15">
        <v>41</v>
      </c>
      <c r="E38" s="9">
        <f t="shared" si="8"/>
        <v>41</v>
      </c>
      <c r="F38" s="16">
        <v>373</v>
      </c>
      <c r="G38" s="9">
        <f t="shared" si="9"/>
        <v>373</v>
      </c>
      <c r="H38" s="17"/>
      <c r="I38" s="9">
        <f t="shared" si="10"/>
        <v>0</v>
      </c>
      <c r="J38" s="18"/>
      <c r="K38" s="9">
        <f t="shared" si="11"/>
        <v>0</v>
      </c>
      <c r="L38" s="19"/>
      <c r="M38" s="9">
        <f t="shared" si="12"/>
        <v>0</v>
      </c>
      <c r="N38" s="19"/>
      <c r="O38" s="9">
        <f t="shared" si="13"/>
        <v>0</v>
      </c>
      <c r="P38" s="21"/>
    </row>
    <row r="39" spans="1:16" ht="18" customHeight="1">
      <c r="A39" s="9" t="s">
        <v>44</v>
      </c>
      <c r="B39" s="14">
        <v>2</v>
      </c>
      <c r="C39" s="9">
        <f t="shared" si="7"/>
        <v>2</v>
      </c>
      <c r="D39" s="15"/>
      <c r="E39" s="9">
        <f t="shared" si="8"/>
        <v>0</v>
      </c>
      <c r="F39" s="16"/>
      <c r="G39" s="9">
        <f t="shared" si="9"/>
        <v>0</v>
      </c>
      <c r="H39" s="17"/>
      <c r="I39" s="9">
        <f t="shared" si="10"/>
        <v>0</v>
      </c>
      <c r="J39" s="18"/>
      <c r="K39" s="9">
        <f t="shared" si="11"/>
        <v>0</v>
      </c>
      <c r="L39" s="19"/>
      <c r="M39" s="9">
        <f t="shared" si="12"/>
        <v>0</v>
      </c>
      <c r="N39" s="19"/>
      <c r="O39" s="9">
        <f t="shared" si="13"/>
        <v>0</v>
      </c>
      <c r="P39" s="21"/>
    </row>
    <row r="40" spans="1:16" ht="18" customHeight="1">
      <c r="A40" s="9" t="s">
        <v>45</v>
      </c>
      <c r="B40" s="14">
        <v>1</v>
      </c>
      <c r="C40" s="9">
        <f t="shared" si="7"/>
        <v>1</v>
      </c>
      <c r="D40" s="15">
        <f>5+1+7</f>
        <v>13</v>
      </c>
      <c r="E40" s="9">
        <f t="shared" si="8"/>
        <v>13</v>
      </c>
      <c r="F40" s="16">
        <v>1</v>
      </c>
      <c r="G40" s="9">
        <f t="shared" si="9"/>
        <v>1</v>
      </c>
      <c r="H40" s="17"/>
      <c r="I40" s="9">
        <f t="shared" si="10"/>
        <v>0</v>
      </c>
      <c r="J40" s="18"/>
      <c r="K40" s="9">
        <f t="shared" si="11"/>
        <v>0</v>
      </c>
      <c r="L40" s="19"/>
      <c r="M40" s="9">
        <f t="shared" si="12"/>
        <v>0</v>
      </c>
      <c r="N40" s="19"/>
      <c r="O40" s="9">
        <f t="shared" si="13"/>
        <v>0</v>
      </c>
      <c r="P40" s="21">
        <f>3+84</f>
        <v>87</v>
      </c>
    </row>
    <row r="41" spans="1:16" ht="18" customHeight="1">
      <c r="A41" s="9" t="s">
        <v>46</v>
      </c>
      <c r="B41" s="14"/>
      <c r="C41" s="9">
        <f t="shared" si="7"/>
        <v>0</v>
      </c>
      <c r="D41" s="15">
        <v>2</v>
      </c>
      <c r="E41" s="9">
        <f t="shared" si="8"/>
        <v>2</v>
      </c>
      <c r="F41" s="16">
        <v>3</v>
      </c>
      <c r="G41" s="9">
        <f t="shared" si="9"/>
        <v>3</v>
      </c>
      <c r="H41" s="17"/>
      <c r="I41" s="9">
        <f t="shared" si="10"/>
        <v>0</v>
      </c>
      <c r="J41" s="18"/>
      <c r="K41" s="9">
        <f t="shared" si="11"/>
        <v>0</v>
      </c>
      <c r="L41" s="19"/>
      <c r="M41" s="9">
        <f t="shared" si="12"/>
        <v>0</v>
      </c>
      <c r="N41" s="19"/>
      <c r="O41" s="9">
        <f t="shared" si="13"/>
        <v>0</v>
      </c>
      <c r="P41" s="21">
        <v>1</v>
      </c>
    </row>
    <row r="42" spans="1:16" ht="18" customHeight="1">
      <c r="A42" s="9" t="s">
        <v>47</v>
      </c>
      <c r="B42" s="14">
        <v>1</v>
      </c>
      <c r="C42" s="9">
        <f t="shared" si="7"/>
        <v>1</v>
      </c>
      <c r="D42" s="15">
        <f>1</f>
        <v>1</v>
      </c>
      <c r="E42" s="9">
        <f t="shared" si="8"/>
        <v>1</v>
      </c>
      <c r="F42" s="16"/>
      <c r="G42" s="9">
        <f t="shared" si="9"/>
        <v>0</v>
      </c>
      <c r="H42" s="17"/>
      <c r="I42" s="9">
        <f t="shared" si="10"/>
        <v>0</v>
      </c>
      <c r="J42" s="18"/>
      <c r="K42" s="9">
        <f t="shared" si="11"/>
        <v>0</v>
      </c>
      <c r="L42" s="19"/>
      <c r="M42" s="9">
        <f t="shared" si="12"/>
        <v>0</v>
      </c>
      <c r="N42" s="19"/>
      <c r="O42" s="9">
        <f t="shared" si="13"/>
        <v>0</v>
      </c>
      <c r="P42" s="21"/>
    </row>
    <row r="43" spans="1:16" ht="18" customHeight="1">
      <c r="A43" s="9" t="s">
        <v>48</v>
      </c>
      <c r="B43" s="14"/>
      <c r="C43" s="9">
        <f t="shared" si="7"/>
        <v>0</v>
      </c>
      <c r="D43" s="15"/>
      <c r="E43" s="9">
        <f t="shared" si="8"/>
        <v>0</v>
      </c>
      <c r="F43" s="16"/>
      <c r="G43" s="9">
        <f t="shared" si="9"/>
        <v>0</v>
      </c>
      <c r="H43" s="17"/>
      <c r="I43" s="9">
        <f t="shared" si="10"/>
        <v>0</v>
      </c>
      <c r="J43" s="18"/>
      <c r="K43" s="9">
        <f t="shared" si="11"/>
        <v>0</v>
      </c>
      <c r="L43" s="19"/>
      <c r="M43" s="9">
        <f t="shared" si="12"/>
        <v>0</v>
      </c>
      <c r="N43" s="19"/>
      <c r="O43" s="9">
        <f t="shared" si="13"/>
        <v>0</v>
      </c>
      <c r="P43" s="21"/>
    </row>
    <row r="44" spans="1:16" ht="18" customHeight="1">
      <c r="A44" s="9" t="s">
        <v>49</v>
      </c>
      <c r="B44" s="14"/>
      <c r="C44" s="9">
        <f t="shared" si="7"/>
        <v>0</v>
      </c>
      <c r="D44" s="15"/>
      <c r="E44" s="9">
        <f t="shared" si="8"/>
        <v>0</v>
      </c>
      <c r="F44" s="16"/>
      <c r="G44" s="9">
        <f t="shared" si="9"/>
        <v>0</v>
      </c>
      <c r="H44" s="17"/>
      <c r="I44" s="9">
        <f t="shared" si="10"/>
        <v>0</v>
      </c>
      <c r="J44" s="18"/>
      <c r="K44" s="9">
        <f t="shared" si="11"/>
        <v>0</v>
      </c>
      <c r="L44" s="19"/>
      <c r="M44" s="9">
        <f t="shared" si="12"/>
        <v>0</v>
      </c>
      <c r="N44" s="19"/>
      <c r="O44" s="9">
        <f t="shared" si="13"/>
        <v>0</v>
      </c>
      <c r="P44" s="21"/>
    </row>
    <row r="45" spans="1:16" ht="18" customHeight="1">
      <c r="A45" s="9" t="s">
        <v>50</v>
      </c>
      <c r="B45" s="14"/>
      <c r="C45" s="9">
        <f t="shared" si="7"/>
        <v>0</v>
      </c>
      <c r="D45" s="15">
        <f>1+1+1+16+26+1</f>
        <v>46</v>
      </c>
      <c r="E45" s="9">
        <f t="shared" si="8"/>
        <v>46</v>
      </c>
      <c r="F45" s="16">
        <f>160+115+297+109+100+151+31+29+332+5+551+367+205+40+1+21+46+6+34+8+8+7+2+42+56+3+9+85+209+35+31+60+3+1+213+127+428+277+8+323+81+93</f>
        <v>4709</v>
      </c>
      <c r="G45" s="9">
        <f t="shared" si="9"/>
        <v>4709</v>
      </c>
      <c r="H45" s="17">
        <f>11+34+47+168+196+210+104+481+263+216</f>
        <v>1730</v>
      </c>
      <c r="I45" s="9">
        <f t="shared" si="10"/>
        <v>1730</v>
      </c>
      <c r="J45" s="18">
        <f>27+11+29+23+11+22+21+5+1+4+10+16+74+11+5+9+17+5+31+25</f>
        <v>357</v>
      </c>
      <c r="K45" s="9">
        <f t="shared" si="11"/>
        <v>357</v>
      </c>
      <c r="L45" s="19">
        <f>41+1</f>
        <v>42</v>
      </c>
      <c r="M45" s="9">
        <f t="shared" si="12"/>
        <v>42</v>
      </c>
      <c r="N45" s="19"/>
      <c r="O45" s="9">
        <f t="shared" si="13"/>
        <v>0</v>
      </c>
      <c r="P45" s="21"/>
    </row>
    <row r="46" spans="1:16" ht="18" customHeight="1">
      <c r="A46" s="9" t="s">
        <v>51</v>
      </c>
      <c r="B46" s="14"/>
      <c r="C46" s="9">
        <f t="shared" si="7"/>
        <v>0</v>
      </c>
      <c r="D46" s="15">
        <v>5</v>
      </c>
      <c r="E46" s="9">
        <f t="shared" si="8"/>
        <v>5</v>
      </c>
      <c r="F46" s="16"/>
      <c r="G46" s="9">
        <f t="shared" si="9"/>
        <v>0</v>
      </c>
      <c r="H46" s="17"/>
      <c r="I46" s="9">
        <f t="shared" si="10"/>
        <v>0</v>
      </c>
      <c r="J46" s="18"/>
      <c r="K46" s="9">
        <f t="shared" si="11"/>
        <v>0</v>
      </c>
      <c r="L46" s="19"/>
      <c r="M46" s="9">
        <f t="shared" si="12"/>
        <v>0</v>
      </c>
      <c r="N46" s="19"/>
      <c r="O46" s="9">
        <f t="shared" si="13"/>
        <v>0</v>
      </c>
      <c r="P46" s="21">
        <v>15</v>
      </c>
    </row>
    <row r="47" spans="1:16" ht="18" customHeight="1">
      <c r="A47" s="9" t="s">
        <v>52</v>
      </c>
      <c r="B47" s="14"/>
      <c r="C47" s="9">
        <f t="shared" si="7"/>
        <v>0</v>
      </c>
      <c r="D47" s="15">
        <v>4</v>
      </c>
      <c r="E47" s="9">
        <f t="shared" si="8"/>
        <v>4</v>
      </c>
      <c r="F47" s="16"/>
      <c r="G47" s="9">
        <f t="shared" si="9"/>
        <v>0</v>
      </c>
      <c r="H47" s="17"/>
      <c r="I47" s="9">
        <f t="shared" si="10"/>
        <v>0</v>
      </c>
      <c r="J47" s="18"/>
      <c r="K47" s="9">
        <f t="shared" si="11"/>
        <v>0</v>
      </c>
      <c r="L47" s="19"/>
      <c r="M47" s="9">
        <f t="shared" si="12"/>
        <v>0</v>
      </c>
      <c r="N47" s="19"/>
      <c r="O47" s="9">
        <f t="shared" si="13"/>
        <v>0</v>
      </c>
      <c r="P47" s="21"/>
    </row>
    <row r="48" spans="1:16" ht="18" customHeight="1">
      <c r="A48" s="9" t="s">
        <v>53</v>
      </c>
      <c r="B48" s="14"/>
      <c r="C48" s="9">
        <f t="shared" si="7"/>
        <v>0</v>
      </c>
      <c r="D48" s="15">
        <v>3</v>
      </c>
      <c r="E48" s="9">
        <f t="shared" si="8"/>
        <v>3</v>
      </c>
      <c r="F48" s="16"/>
      <c r="G48" s="9">
        <f t="shared" si="9"/>
        <v>0</v>
      </c>
      <c r="H48" s="17"/>
      <c r="I48" s="9">
        <f t="shared" si="10"/>
        <v>0</v>
      </c>
      <c r="J48" s="18"/>
      <c r="K48" s="9">
        <f t="shared" si="11"/>
        <v>0</v>
      </c>
      <c r="L48" s="19"/>
      <c r="M48" s="9">
        <f t="shared" si="12"/>
        <v>0</v>
      </c>
      <c r="N48" s="19"/>
      <c r="O48" s="9">
        <f t="shared" si="13"/>
        <v>0</v>
      </c>
      <c r="P48" s="21"/>
    </row>
    <row r="49" spans="1:16" ht="18" customHeight="1">
      <c r="A49" s="9" t="s">
        <v>54</v>
      </c>
      <c r="B49" s="14"/>
      <c r="C49" s="9">
        <f t="shared" si="7"/>
        <v>0</v>
      </c>
      <c r="D49" s="15"/>
      <c r="E49" s="9">
        <f t="shared" si="8"/>
        <v>0</v>
      </c>
      <c r="F49" s="16"/>
      <c r="G49" s="9">
        <f t="shared" si="9"/>
        <v>0</v>
      </c>
      <c r="H49" s="17"/>
      <c r="I49" s="9">
        <f t="shared" si="10"/>
        <v>0</v>
      </c>
      <c r="J49" s="18"/>
      <c r="K49" s="9">
        <f t="shared" si="11"/>
        <v>0</v>
      </c>
      <c r="L49" s="19"/>
      <c r="M49" s="9">
        <f t="shared" si="12"/>
        <v>0</v>
      </c>
      <c r="N49" s="19"/>
      <c r="O49" s="9">
        <f t="shared" si="13"/>
        <v>0</v>
      </c>
      <c r="P49" s="21"/>
    </row>
    <row r="50" spans="1:16" ht="18" customHeight="1">
      <c r="A50" s="9" t="s">
        <v>55</v>
      </c>
      <c r="B50" s="14"/>
      <c r="C50" s="9">
        <f t="shared" si="7"/>
        <v>0</v>
      </c>
      <c r="D50" s="15"/>
      <c r="E50" s="9">
        <f t="shared" si="8"/>
        <v>0</v>
      </c>
      <c r="F50" s="16"/>
      <c r="G50" s="9">
        <f t="shared" si="9"/>
        <v>0</v>
      </c>
      <c r="H50" s="17"/>
      <c r="I50" s="9">
        <f t="shared" si="10"/>
        <v>0</v>
      </c>
      <c r="J50" s="18"/>
      <c r="K50" s="9">
        <f t="shared" si="11"/>
        <v>0</v>
      </c>
      <c r="L50" s="19"/>
      <c r="M50" s="9">
        <f t="shared" si="12"/>
        <v>0</v>
      </c>
      <c r="N50" s="19"/>
      <c r="O50" s="9">
        <f t="shared" si="13"/>
        <v>0</v>
      </c>
      <c r="P50" s="21"/>
    </row>
    <row r="51" spans="1:16" ht="18" customHeight="1">
      <c r="A51" s="9" t="s">
        <v>56</v>
      </c>
      <c r="B51" s="14"/>
      <c r="C51" s="9">
        <f t="shared" si="7"/>
        <v>0</v>
      </c>
      <c r="D51" s="15"/>
      <c r="E51" s="9">
        <f t="shared" si="8"/>
        <v>0</v>
      </c>
      <c r="F51" s="16"/>
      <c r="G51" s="9">
        <f t="shared" si="9"/>
        <v>0</v>
      </c>
      <c r="H51" s="17"/>
      <c r="I51" s="9">
        <f t="shared" si="10"/>
        <v>0</v>
      </c>
      <c r="J51" s="18"/>
      <c r="K51" s="9">
        <f t="shared" si="11"/>
        <v>0</v>
      </c>
      <c r="L51" s="19"/>
      <c r="M51" s="9">
        <f t="shared" si="12"/>
        <v>0</v>
      </c>
      <c r="N51" s="19"/>
      <c r="O51" s="9">
        <f t="shared" si="13"/>
        <v>0</v>
      </c>
      <c r="P51" s="21"/>
    </row>
    <row r="52" spans="1:16" ht="18" customHeight="1">
      <c r="A52" s="9" t="s">
        <v>57</v>
      </c>
      <c r="B52" s="14"/>
      <c r="C52" s="9">
        <f t="shared" si="7"/>
        <v>0</v>
      </c>
      <c r="D52" s="15"/>
      <c r="E52" s="9">
        <f t="shared" si="8"/>
        <v>0</v>
      </c>
      <c r="F52" s="16"/>
      <c r="G52" s="9">
        <f t="shared" si="9"/>
        <v>0</v>
      </c>
      <c r="H52" s="17"/>
      <c r="I52" s="9">
        <f t="shared" si="10"/>
        <v>0</v>
      </c>
      <c r="J52" s="18"/>
      <c r="K52" s="9">
        <f t="shared" si="11"/>
        <v>0</v>
      </c>
      <c r="L52" s="19"/>
      <c r="M52" s="9">
        <f t="shared" si="12"/>
        <v>0</v>
      </c>
      <c r="N52" s="19"/>
      <c r="O52" s="9">
        <f t="shared" si="13"/>
        <v>0</v>
      </c>
      <c r="P52" s="21"/>
    </row>
    <row r="53" spans="1:16" ht="18" customHeight="1">
      <c r="A53" s="9" t="s">
        <v>58</v>
      </c>
      <c r="B53" s="14"/>
      <c r="C53" s="9">
        <f t="shared" si="7"/>
        <v>0</v>
      </c>
      <c r="D53" s="15">
        <f>1+9+16+1+1</f>
        <v>28</v>
      </c>
      <c r="E53" s="9">
        <f t="shared" si="8"/>
        <v>28</v>
      </c>
      <c r="F53" s="16"/>
      <c r="G53" s="9">
        <f t="shared" si="9"/>
        <v>0</v>
      </c>
      <c r="H53" s="17"/>
      <c r="I53" s="9">
        <f t="shared" si="10"/>
        <v>0</v>
      </c>
      <c r="J53" s="18">
        <f>60+60</f>
        <v>120</v>
      </c>
      <c r="K53" s="9">
        <f t="shared" si="11"/>
        <v>120</v>
      </c>
      <c r="L53" s="19"/>
      <c r="M53" s="9">
        <f t="shared" si="12"/>
        <v>0</v>
      </c>
      <c r="N53" s="19"/>
      <c r="O53" s="9">
        <f t="shared" si="13"/>
        <v>0</v>
      </c>
      <c r="P53" s="21">
        <v>1</v>
      </c>
    </row>
    <row r="54" spans="1:16" ht="18" customHeight="1" thickBot="1">
      <c r="A54" s="10" t="s">
        <v>59</v>
      </c>
      <c r="B54" s="14"/>
      <c r="C54" s="9">
        <f t="shared" si="7"/>
        <v>0</v>
      </c>
      <c r="D54" s="15"/>
      <c r="E54" s="9">
        <f t="shared" si="8"/>
        <v>0</v>
      </c>
      <c r="F54" s="16">
        <v>238</v>
      </c>
      <c r="G54" s="9">
        <f t="shared" si="9"/>
        <v>238</v>
      </c>
      <c r="H54" s="17"/>
      <c r="I54" s="9">
        <f t="shared" si="10"/>
        <v>0</v>
      </c>
      <c r="J54" s="18">
        <v>356</v>
      </c>
      <c r="K54" s="9">
        <f t="shared" si="11"/>
        <v>356</v>
      </c>
      <c r="L54" s="19"/>
      <c r="M54" s="9">
        <f t="shared" si="12"/>
        <v>0</v>
      </c>
      <c r="N54" s="19"/>
      <c r="O54" s="9">
        <f t="shared" si="13"/>
        <v>0</v>
      </c>
      <c r="P54" s="23"/>
    </row>
    <row r="55" spans="1:16" ht="18" customHeight="1" thickBot="1" thickTop="1">
      <c r="A55" s="11" t="s">
        <v>60</v>
      </c>
      <c r="B55" s="11">
        <f>SUM(B5:B54)</f>
        <v>25</v>
      </c>
      <c r="C55" s="11"/>
      <c r="D55" s="11">
        <f>SUM(D5:D54)</f>
        <v>221</v>
      </c>
      <c r="E55" s="11"/>
      <c r="F55" s="11">
        <f>SUM(F5:F54)</f>
        <v>5989</v>
      </c>
      <c r="G55" s="11"/>
      <c r="H55" s="11">
        <f>SUM(H5:H54)</f>
        <v>1736</v>
      </c>
      <c r="I55" s="11"/>
      <c r="J55" s="11">
        <f>SUM(J5:J54)</f>
        <v>1437</v>
      </c>
      <c r="K55" s="11"/>
      <c r="L55" s="11">
        <f>SUM(L5:L54)</f>
        <v>47</v>
      </c>
      <c r="M55" s="11"/>
      <c r="N55" s="11">
        <f>SUM(N5:N54)</f>
        <v>8</v>
      </c>
      <c r="O55" s="22"/>
      <c r="P55" s="24"/>
    </row>
    <row r="56" spans="1:15" ht="18" customHeight="1" thickBot="1" thickTop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</row>
    <row r="57" spans="1:16" ht="18" customHeight="1" thickBot="1" thickTop="1">
      <c r="A57" s="13" t="s">
        <v>61</v>
      </c>
      <c r="B57" s="11"/>
      <c r="C57" s="11">
        <f>B55</f>
        <v>25</v>
      </c>
      <c r="D57" s="11"/>
      <c r="E57" s="11">
        <f>D55</f>
        <v>221</v>
      </c>
      <c r="F57" s="11"/>
      <c r="G57" s="11">
        <f>F55</f>
        <v>5989</v>
      </c>
      <c r="H57" s="11"/>
      <c r="I57" s="11">
        <f>H55</f>
        <v>1736</v>
      </c>
      <c r="J57" s="11"/>
      <c r="K57" s="11">
        <f>J55</f>
        <v>1437</v>
      </c>
      <c r="L57" s="11"/>
      <c r="M57" s="11">
        <f>L55</f>
        <v>47</v>
      </c>
      <c r="N57" s="11"/>
      <c r="O57" s="22">
        <f>N55</f>
        <v>8</v>
      </c>
      <c r="P57" s="24"/>
    </row>
    <row r="58" spans="1:11" ht="18" customHeight="1" thickTop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18" customHeight="1">
      <c r="A59" s="3" t="s">
        <v>62</v>
      </c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8" customHeight="1">
      <c r="A60" s="3" t="s">
        <v>15</v>
      </c>
      <c r="B60" s="3"/>
      <c r="C60" s="3"/>
      <c r="D60" s="3"/>
      <c r="E60" s="3"/>
      <c r="F60" s="3"/>
      <c r="G60" s="3"/>
      <c r="H60" s="3"/>
      <c r="I60" s="3"/>
      <c r="J60" s="3"/>
      <c r="K60" s="3"/>
    </row>
    <row r="61" ht="18" customHeight="1"/>
    <row r="62" s="4" customFormat="1" ht="18" customHeight="1">
      <c r="A62" s="4" t="s">
        <v>63</v>
      </c>
    </row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7">
    <mergeCell ref="N3:O3"/>
    <mergeCell ref="L3:M3"/>
    <mergeCell ref="B3:C3"/>
    <mergeCell ref="D3:E3"/>
    <mergeCell ref="F3:G3"/>
    <mergeCell ref="H3:I3"/>
    <mergeCell ref="J3:K3"/>
  </mergeCells>
  <printOptions/>
  <pageMargins left="0.25" right="0.75" top="0.1" bottom="0.1" header="0.5" footer="0.5"/>
  <pageSetup horizontalDpi="600" verticalDpi="600" orientation="portrait" scale="61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62"/>
  <sheetViews>
    <sheetView zoomScalePageLayoutView="0" workbookViewId="0" topLeftCell="A1">
      <pane ySplit="4" topLeftCell="A47" activePane="bottomLeft" state="frozen"/>
      <selection pane="topLeft" activeCell="A1" sqref="A1"/>
      <selection pane="bottomLeft" activeCell="F61" sqref="F61"/>
    </sheetView>
  </sheetViews>
  <sheetFormatPr defaultColWidth="9.00390625" defaultRowHeight="15.75"/>
  <cols>
    <col min="1" max="1" width="17.25390625" style="2" customWidth="1"/>
    <col min="2" max="3" width="9.00390625" style="2" customWidth="1"/>
    <col min="4" max="4" width="9.25390625" style="2" customWidth="1"/>
    <col min="5" max="5" width="7.00390625" style="2" customWidth="1"/>
    <col min="6" max="9" width="9.00390625" style="2" customWidth="1"/>
    <col min="10" max="10" width="7.875" style="2" customWidth="1"/>
    <col min="11" max="13" width="9.00390625" style="2" customWidth="1"/>
    <col min="14" max="14" width="8.00390625" style="2" bestFit="1" customWidth="1"/>
    <col min="15" max="15" width="4.75390625" style="2" bestFit="1" customWidth="1"/>
    <col min="16" max="16384" width="9.00390625" style="2" customWidth="1"/>
  </cols>
  <sheetData>
    <row r="1" spans="1:10" ht="23.25">
      <c r="A1" s="1" t="s">
        <v>65</v>
      </c>
      <c r="H1" s="2" t="s">
        <v>75</v>
      </c>
      <c r="J1" s="2" t="s">
        <v>80</v>
      </c>
    </row>
    <row r="2" spans="1:15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40.5" customHeight="1">
      <c r="A3" s="4"/>
      <c r="B3" s="35" t="s">
        <v>1</v>
      </c>
      <c r="C3" s="36"/>
      <c r="D3" s="35" t="s">
        <v>3</v>
      </c>
      <c r="E3" s="36"/>
      <c r="F3" s="35" t="s">
        <v>4</v>
      </c>
      <c r="G3" s="36"/>
      <c r="H3" s="33" t="s">
        <v>6</v>
      </c>
      <c r="I3" s="37"/>
      <c r="J3" s="35" t="s">
        <v>5</v>
      </c>
      <c r="K3" s="38"/>
      <c r="L3" s="33" t="s">
        <v>64</v>
      </c>
      <c r="M3" s="37"/>
      <c r="N3" s="39" t="s">
        <v>78</v>
      </c>
      <c r="O3" s="40"/>
    </row>
    <row r="4" spans="1:16" s="8" customFormat="1" ht="18" customHeight="1">
      <c r="A4" s="7" t="s">
        <v>7</v>
      </c>
      <c r="B4" s="6" t="s">
        <v>8</v>
      </c>
      <c r="C4" s="6" t="s">
        <v>9</v>
      </c>
      <c r="D4" s="6" t="s">
        <v>8</v>
      </c>
      <c r="E4" s="6" t="s">
        <v>9</v>
      </c>
      <c r="F4" s="6" t="s">
        <v>8</v>
      </c>
      <c r="G4" s="6" t="s">
        <v>9</v>
      </c>
      <c r="H4" s="6" t="s">
        <v>8</v>
      </c>
      <c r="I4" s="6" t="s">
        <v>9</v>
      </c>
      <c r="J4" s="6" t="s">
        <v>8</v>
      </c>
      <c r="K4" s="6" t="s">
        <v>9</v>
      </c>
      <c r="L4" s="6" t="s">
        <v>8</v>
      </c>
      <c r="M4" s="6" t="s">
        <v>9</v>
      </c>
      <c r="N4" s="6" t="s">
        <v>8</v>
      </c>
      <c r="O4" s="6" t="s">
        <v>9</v>
      </c>
      <c r="P4" s="6" t="s">
        <v>2</v>
      </c>
    </row>
    <row r="5" spans="1:16" ht="18" customHeight="1">
      <c r="A5" s="9" t="s">
        <v>10</v>
      </c>
      <c r="B5" s="14"/>
      <c r="C5" s="9">
        <f>September!C5+B5</f>
        <v>0</v>
      </c>
      <c r="D5" s="15">
        <f>10</f>
        <v>10</v>
      </c>
      <c r="E5" s="9">
        <f>September!E5+D5</f>
        <v>18</v>
      </c>
      <c r="F5" s="16"/>
      <c r="G5" s="9">
        <f>September!G5+F5</f>
        <v>0</v>
      </c>
      <c r="H5" s="17"/>
      <c r="I5" s="9">
        <f>September!I5+H5</f>
        <v>0</v>
      </c>
      <c r="J5" s="18"/>
      <c r="K5" s="9">
        <f>September!K5+J5</f>
        <v>0</v>
      </c>
      <c r="L5" s="19"/>
      <c r="M5" s="9">
        <f>September!M5+L5</f>
        <v>0</v>
      </c>
      <c r="N5" s="19"/>
      <c r="O5" s="9">
        <f>September!O5+N5</f>
        <v>0</v>
      </c>
      <c r="P5" s="21"/>
    </row>
    <row r="6" spans="1:16" ht="18" customHeight="1">
      <c r="A6" s="9" t="s">
        <v>11</v>
      </c>
      <c r="B6" s="14"/>
      <c r="C6" s="9">
        <f>September!C6+B6</f>
        <v>0</v>
      </c>
      <c r="D6" s="15"/>
      <c r="E6" s="9">
        <f>September!E6+D6</f>
        <v>9</v>
      </c>
      <c r="F6" s="16"/>
      <c r="G6" s="9">
        <f>September!G6+F6</f>
        <v>0</v>
      </c>
      <c r="H6" s="17"/>
      <c r="I6" s="9">
        <f>September!I6+H6</f>
        <v>0</v>
      </c>
      <c r="J6" s="18"/>
      <c r="K6" s="9">
        <f>September!K6+J6</f>
        <v>0</v>
      </c>
      <c r="L6" s="19"/>
      <c r="M6" s="9">
        <f>September!M6+L6</f>
        <v>0</v>
      </c>
      <c r="N6" s="19"/>
      <c r="O6" s="9">
        <f>September!O6+N6</f>
        <v>0</v>
      </c>
      <c r="P6" s="21"/>
    </row>
    <row r="7" spans="1:16" ht="18" customHeight="1">
      <c r="A7" s="9" t="s">
        <v>12</v>
      </c>
      <c r="B7" s="14"/>
      <c r="C7" s="9">
        <f>September!C7+B7</f>
        <v>0</v>
      </c>
      <c r="D7" s="15">
        <f>3+1</f>
        <v>4</v>
      </c>
      <c r="E7" s="9">
        <f>September!E7+D7</f>
        <v>107</v>
      </c>
      <c r="F7" s="16"/>
      <c r="G7" s="9">
        <f>September!G7+F7</f>
        <v>0</v>
      </c>
      <c r="H7" s="17"/>
      <c r="I7" s="9">
        <f>September!I7+H7</f>
        <v>0</v>
      </c>
      <c r="J7" s="18">
        <v>1</v>
      </c>
      <c r="K7" s="9">
        <f>September!K7+J7</f>
        <v>1</v>
      </c>
      <c r="L7" s="19"/>
      <c r="M7" s="9">
        <f>September!M7+L7</f>
        <v>0</v>
      </c>
      <c r="N7" s="19">
        <v>4</v>
      </c>
      <c r="O7" s="9">
        <f>September!O7+N7</f>
        <v>4</v>
      </c>
      <c r="P7" s="21"/>
    </row>
    <row r="8" spans="1:16" ht="18" customHeight="1">
      <c r="A8" s="9" t="s">
        <v>13</v>
      </c>
      <c r="B8" s="14"/>
      <c r="C8" s="9">
        <f>September!C8+B8</f>
        <v>0</v>
      </c>
      <c r="D8" s="15">
        <f>1+1</f>
        <v>2</v>
      </c>
      <c r="E8" s="9">
        <f>September!E8+D8</f>
        <v>113</v>
      </c>
      <c r="F8" s="16"/>
      <c r="G8" s="9">
        <f>September!G8+F8</f>
        <v>3</v>
      </c>
      <c r="H8" s="17"/>
      <c r="I8" s="9">
        <f>September!I8+H8</f>
        <v>0</v>
      </c>
      <c r="J8" s="18"/>
      <c r="K8" s="9">
        <f>September!K8+J8</f>
        <v>0</v>
      </c>
      <c r="L8" s="19"/>
      <c r="M8" s="9">
        <f>September!M8+L8</f>
        <v>0</v>
      </c>
      <c r="N8" s="19"/>
      <c r="O8" s="9">
        <f>September!O8+N8</f>
        <v>0</v>
      </c>
      <c r="P8" s="21"/>
    </row>
    <row r="9" spans="1:16" ht="18" customHeight="1">
      <c r="A9" s="9" t="s">
        <v>14</v>
      </c>
      <c r="B9" s="14"/>
      <c r="C9" s="9">
        <f>September!C9+B9</f>
        <v>0</v>
      </c>
      <c r="D9" s="15">
        <v>5</v>
      </c>
      <c r="E9" s="9">
        <f>September!E9+D9</f>
        <v>29</v>
      </c>
      <c r="F9" s="16"/>
      <c r="G9" s="9">
        <f>September!G9+F9</f>
        <v>9</v>
      </c>
      <c r="H9" s="17"/>
      <c r="I9" s="9">
        <f>September!I9+H9</f>
        <v>0</v>
      </c>
      <c r="J9" s="18"/>
      <c r="K9" s="9">
        <f>September!K9+J9</f>
        <v>13</v>
      </c>
      <c r="L9" s="19"/>
      <c r="M9" s="9">
        <f>September!M9+L9</f>
        <v>0</v>
      </c>
      <c r="N9" s="19"/>
      <c r="O9" s="9">
        <f>September!O9+N9</f>
        <v>1</v>
      </c>
      <c r="P9" s="21"/>
    </row>
    <row r="10" spans="1:16" ht="18" customHeight="1">
      <c r="A10" s="9" t="s">
        <v>15</v>
      </c>
      <c r="B10" s="14"/>
      <c r="C10" s="9">
        <f>September!C10+B10</f>
        <v>0</v>
      </c>
      <c r="D10" s="15">
        <v>21</v>
      </c>
      <c r="E10" s="9">
        <f>September!E10+D10</f>
        <v>66</v>
      </c>
      <c r="F10" s="16"/>
      <c r="G10" s="9">
        <f>September!G10+F10</f>
        <v>0</v>
      </c>
      <c r="H10" s="17"/>
      <c r="I10" s="9">
        <f>September!I10+H10</f>
        <v>1014</v>
      </c>
      <c r="J10" s="18"/>
      <c r="K10" s="9">
        <f>September!K10+J10</f>
        <v>0</v>
      </c>
      <c r="L10" s="19"/>
      <c r="M10" s="9">
        <f>September!M10+L10</f>
        <v>0</v>
      </c>
      <c r="N10" s="19"/>
      <c r="O10" s="9">
        <f>September!O10+N10</f>
        <v>0</v>
      </c>
      <c r="P10" s="21"/>
    </row>
    <row r="11" spans="1:16" ht="18" customHeight="1">
      <c r="A11" s="9" t="s">
        <v>16</v>
      </c>
      <c r="B11" s="14"/>
      <c r="C11" s="9">
        <f>September!C11+B11</f>
        <v>0</v>
      </c>
      <c r="D11" s="15">
        <v>1</v>
      </c>
      <c r="E11" s="9">
        <f>September!E11+D11</f>
        <v>29</v>
      </c>
      <c r="F11" s="16"/>
      <c r="G11" s="9">
        <f>September!G11+F11</f>
        <v>0</v>
      </c>
      <c r="H11" s="17"/>
      <c r="I11" s="9">
        <f>September!I11+H11</f>
        <v>0</v>
      </c>
      <c r="J11" s="18"/>
      <c r="K11" s="9">
        <f>September!K11+J11</f>
        <v>3</v>
      </c>
      <c r="L11" s="19"/>
      <c r="M11" s="9">
        <f>September!M11+L11</f>
        <v>0</v>
      </c>
      <c r="N11" s="19"/>
      <c r="O11" s="9">
        <f>September!O11+N11</f>
        <v>2</v>
      </c>
      <c r="P11" s="21"/>
    </row>
    <row r="12" spans="1:16" ht="18" customHeight="1">
      <c r="A12" s="9" t="s">
        <v>17</v>
      </c>
      <c r="B12" s="14"/>
      <c r="C12" s="9">
        <f>September!C12+B12</f>
        <v>0</v>
      </c>
      <c r="D12" s="15"/>
      <c r="E12" s="9">
        <f>September!E12+D12</f>
        <v>0</v>
      </c>
      <c r="F12" s="16"/>
      <c r="G12" s="9">
        <f>September!G12+F12</f>
        <v>0</v>
      </c>
      <c r="H12" s="17"/>
      <c r="I12" s="9">
        <f>September!I12+H12</f>
        <v>0</v>
      </c>
      <c r="J12" s="18"/>
      <c r="K12" s="9">
        <f>September!K12+J12</f>
        <v>0</v>
      </c>
      <c r="L12" s="19"/>
      <c r="M12" s="9">
        <f>September!M12+L12</f>
        <v>0</v>
      </c>
      <c r="N12" s="19"/>
      <c r="O12" s="9">
        <f>September!O12+N12</f>
        <v>0</v>
      </c>
      <c r="P12" s="21"/>
    </row>
    <row r="13" spans="1:16" ht="18" customHeight="1">
      <c r="A13" s="9" t="s">
        <v>18</v>
      </c>
      <c r="B13" s="14"/>
      <c r="C13" s="9">
        <f>September!C13+B13</f>
        <v>0</v>
      </c>
      <c r="D13" s="15"/>
      <c r="E13" s="9">
        <f>September!E13+D13</f>
        <v>6</v>
      </c>
      <c r="F13" s="16"/>
      <c r="G13" s="9">
        <f>September!G13+F13</f>
        <v>0</v>
      </c>
      <c r="H13" s="17"/>
      <c r="I13" s="9">
        <f>September!I13+H13</f>
        <v>0</v>
      </c>
      <c r="J13" s="18"/>
      <c r="K13" s="9">
        <f>September!K13+J13</f>
        <v>0</v>
      </c>
      <c r="L13" s="19"/>
      <c r="M13" s="9">
        <f>September!M13+L13</f>
        <v>0</v>
      </c>
      <c r="N13" s="19"/>
      <c r="O13" s="9">
        <f>September!O13+N13</f>
        <v>0</v>
      </c>
      <c r="P13" s="21"/>
    </row>
    <row r="14" spans="1:16" ht="18" customHeight="1">
      <c r="A14" s="9" t="s">
        <v>19</v>
      </c>
      <c r="B14" s="14"/>
      <c r="C14" s="9">
        <f>September!C14+B14</f>
        <v>0</v>
      </c>
      <c r="D14" s="15">
        <v>11</v>
      </c>
      <c r="E14" s="9">
        <f>September!E14+D14</f>
        <v>114</v>
      </c>
      <c r="F14" s="16"/>
      <c r="G14" s="9">
        <f>September!G14+F14</f>
        <v>0</v>
      </c>
      <c r="H14" s="17"/>
      <c r="I14" s="9">
        <f>September!I14+H14</f>
        <v>0</v>
      </c>
      <c r="J14" s="18"/>
      <c r="K14" s="9">
        <f>September!K14+J14</f>
        <v>0</v>
      </c>
      <c r="L14" s="19"/>
      <c r="M14" s="9">
        <f>September!M14+L14</f>
        <v>0</v>
      </c>
      <c r="N14" s="19"/>
      <c r="O14" s="9">
        <f>September!O14+N14</f>
        <v>0</v>
      </c>
      <c r="P14" s="21"/>
    </row>
    <row r="15" spans="1:16" ht="18" customHeight="1">
      <c r="A15" s="9" t="s">
        <v>20</v>
      </c>
      <c r="B15" s="14"/>
      <c r="C15" s="9">
        <f>September!C15+B15</f>
        <v>0</v>
      </c>
      <c r="D15" s="15">
        <v>2</v>
      </c>
      <c r="E15" s="9">
        <f>September!E15+D15</f>
        <v>7</v>
      </c>
      <c r="F15" s="16"/>
      <c r="G15" s="9">
        <f>September!G15+F15</f>
        <v>0</v>
      </c>
      <c r="H15" s="17"/>
      <c r="I15" s="9">
        <f>September!I15+H15</f>
        <v>0</v>
      </c>
      <c r="J15" s="18"/>
      <c r="K15" s="9">
        <f>September!K15+J15</f>
        <v>0</v>
      </c>
      <c r="L15" s="19"/>
      <c r="M15" s="9">
        <f>September!M15+L15</f>
        <v>0</v>
      </c>
      <c r="N15" s="19"/>
      <c r="O15" s="9">
        <f>September!O15+N15</f>
        <v>0</v>
      </c>
      <c r="P15" s="21"/>
    </row>
    <row r="16" spans="1:16" ht="18" customHeight="1">
      <c r="A16" s="9" t="s">
        <v>21</v>
      </c>
      <c r="B16" s="14"/>
      <c r="C16" s="9">
        <f>September!C16+B16</f>
        <v>0</v>
      </c>
      <c r="D16" s="15"/>
      <c r="E16" s="9">
        <f>September!E16+D16</f>
        <v>0</v>
      </c>
      <c r="F16" s="16"/>
      <c r="G16" s="9">
        <f>September!G16+F16</f>
        <v>0</v>
      </c>
      <c r="H16" s="17"/>
      <c r="I16" s="9">
        <f>September!I16+H16</f>
        <v>0</v>
      </c>
      <c r="J16" s="18"/>
      <c r="K16" s="9">
        <f>September!K16+J16</f>
        <v>0</v>
      </c>
      <c r="L16" s="19"/>
      <c r="M16" s="9">
        <f>September!M16+L16</f>
        <v>0</v>
      </c>
      <c r="N16" s="19"/>
      <c r="O16" s="9">
        <f>September!O16+N16</f>
        <v>0</v>
      </c>
      <c r="P16" s="21"/>
    </row>
    <row r="17" spans="1:16" ht="18" customHeight="1">
      <c r="A17" s="9" t="s">
        <v>22</v>
      </c>
      <c r="B17" s="14"/>
      <c r="C17" s="9">
        <f>September!C17+B17</f>
        <v>0</v>
      </c>
      <c r="D17" s="15">
        <v>1</v>
      </c>
      <c r="E17" s="9">
        <f>September!E17+D17</f>
        <v>13</v>
      </c>
      <c r="F17" s="16"/>
      <c r="G17" s="9">
        <f>September!G17+F17</f>
        <v>0</v>
      </c>
      <c r="H17" s="17"/>
      <c r="I17" s="9">
        <f>September!I17+H17</f>
        <v>0</v>
      </c>
      <c r="J17" s="18"/>
      <c r="K17" s="9">
        <f>September!K17+J17</f>
        <v>0</v>
      </c>
      <c r="L17" s="19"/>
      <c r="M17" s="9">
        <f>September!M17+L17</f>
        <v>0</v>
      </c>
      <c r="N17" s="19"/>
      <c r="O17" s="9">
        <f>September!O17+N17</f>
        <v>4</v>
      </c>
      <c r="P17" s="21"/>
    </row>
    <row r="18" spans="1:16" ht="18" customHeight="1">
      <c r="A18" s="9" t="s">
        <v>23</v>
      </c>
      <c r="B18" s="14"/>
      <c r="C18" s="9">
        <f>September!C18+B18</f>
        <v>5</v>
      </c>
      <c r="D18" s="15">
        <f>79+6</f>
        <v>85</v>
      </c>
      <c r="E18" s="9">
        <f>September!E18+D18</f>
        <v>626</v>
      </c>
      <c r="F18" s="16">
        <v>2</v>
      </c>
      <c r="G18" s="9">
        <f>September!G18+F18</f>
        <v>509</v>
      </c>
      <c r="H18" s="17"/>
      <c r="I18" s="9">
        <f>September!I18+H18</f>
        <v>0</v>
      </c>
      <c r="J18" s="18">
        <f>5+6</f>
        <v>11</v>
      </c>
      <c r="K18" s="9">
        <f>September!K18+J18</f>
        <v>967</v>
      </c>
      <c r="L18" s="19"/>
      <c r="M18" s="9">
        <f>September!M18+L18</f>
        <v>0</v>
      </c>
      <c r="N18" s="19"/>
      <c r="O18" s="9">
        <f>September!O18+N18</f>
        <v>6</v>
      </c>
      <c r="P18" s="21"/>
    </row>
    <row r="19" spans="1:16" ht="18" customHeight="1">
      <c r="A19" s="9" t="s">
        <v>24</v>
      </c>
      <c r="B19" s="14">
        <v>9</v>
      </c>
      <c r="C19" s="9">
        <f>September!C19+B19</f>
        <v>30</v>
      </c>
      <c r="D19" s="15">
        <v>27</v>
      </c>
      <c r="E19" s="9">
        <f>September!E19+D19</f>
        <v>146</v>
      </c>
      <c r="F19" s="16"/>
      <c r="G19" s="9">
        <f>September!G19+F19</f>
        <v>12</v>
      </c>
      <c r="H19" s="17"/>
      <c r="I19" s="9">
        <f>September!I19+H19</f>
        <v>0</v>
      </c>
      <c r="J19" s="18"/>
      <c r="K19" s="9">
        <f>September!K19+J19</f>
        <v>16</v>
      </c>
      <c r="L19" s="19"/>
      <c r="M19" s="9">
        <f>September!M19+L19</f>
        <v>0</v>
      </c>
      <c r="N19" s="19"/>
      <c r="O19" s="9">
        <f>September!O19+N19</f>
        <v>38</v>
      </c>
      <c r="P19" s="21"/>
    </row>
    <row r="20" spans="1:16" ht="18" customHeight="1">
      <c r="A20" s="9" t="s">
        <v>25</v>
      </c>
      <c r="B20" s="14"/>
      <c r="C20" s="9">
        <f>September!C20+B20</f>
        <v>0</v>
      </c>
      <c r="D20" s="15">
        <v>21</v>
      </c>
      <c r="E20" s="9">
        <f>September!E20+D20</f>
        <v>268</v>
      </c>
      <c r="F20" s="16"/>
      <c r="G20" s="9">
        <f>September!G20+F20</f>
        <v>236</v>
      </c>
      <c r="H20" s="17"/>
      <c r="I20" s="9">
        <f>September!I20+H20</f>
        <v>0</v>
      </c>
      <c r="J20" s="18"/>
      <c r="K20" s="9">
        <f>September!K20+J20</f>
        <v>3</v>
      </c>
      <c r="L20" s="19"/>
      <c r="M20" s="9">
        <f>September!M20+L20</f>
        <v>0</v>
      </c>
      <c r="N20" s="19"/>
      <c r="O20" s="9">
        <f>September!O20+N20</f>
        <v>4</v>
      </c>
      <c r="P20" s="21"/>
    </row>
    <row r="21" spans="1:16" ht="18" customHeight="1">
      <c r="A21" s="9" t="s">
        <v>26</v>
      </c>
      <c r="B21" s="14"/>
      <c r="C21" s="9">
        <f>September!C21+B21</f>
        <v>0</v>
      </c>
      <c r="D21" s="15">
        <v>5</v>
      </c>
      <c r="E21" s="9">
        <f>September!E21+D21</f>
        <v>99</v>
      </c>
      <c r="F21" s="16"/>
      <c r="G21" s="9">
        <f>September!G21+F21</f>
        <v>2</v>
      </c>
      <c r="H21" s="17"/>
      <c r="I21" s="9">
        <f>September!I21+H21</f>
        <v>0</v>
      </c>
      <c r="J21" s="18"/>
      <c r="K21" s="9">
        <f>September!K21+J21</f>
        <v>0</v>
      </c>
      <c r="L21" s="19"/>
      <c r="M21" s="9">
        <f>September!M21+L21</f>
        <v>0</v>
      </c>
      <c r="N21" s="19"/>
      <c r="O21" s="9">
        <f>September!O21+N21</f>
        <v>8</v>
      </c>
      <c r="P21" s="21"/>
    </row>
    <row r="22" spans="1:16" ht="18" customHeight="1">
      <c r="A22" s="9" t="s">
        <v>27</v>
      </c>
      <c r="B22" s="14"/>
      <c r="C22" s="9">
        <f>September!C22+B22</f>
        <v>0</v>
      </c>
      <c r="D22" s="15"/>
      <c r="E22" s="9">
        <f>September!E22+D22</f>
        <v>0</v>
      </c>
      <c r="F22" s="16"/>
      <c r="G22" s="9">
        <f>September!G22+F22</f>
        <v>0</v>
      </c>
      <c r="H22" s="17"/>
      <c r="I22" s="9">
        <f>September!I22+H22</f>
        <v>0</v>
      </c>
      <c r="J22" s="18"/>
      <c r="K22" s="9">
        <f>September!K22+J22</f>
        <v>0</v>
      </c>
      <c r="L22" s="19"/>
      <c r="M22" s="9">
        <f>September!M22+L22</f>
        <v>0</v>
      </c>
      <c r="N22" s="19"/>
      <c r="O22" s="9">
        <f>September!O22+N22</f>
        <v>0</v>
      </c>
      <c r="P22" s="21"/>
    </row>
    <row r="23" spans="1:16" ht="18" customHeight="1">
      <c r="A23" s="9" t="s">
        <v>28</v>
      </c>
      <c r="B23" s="14"/>
      <c r="C23" s="9">
        <f>September!C23+B23</f>
        <v>0</v>
      </c>
      <c r="D23" s="15"/>
      <c r="E23" s="9">
        <f>September!E23+D23</f>
        <v>4</v>
      </c>
      <c r="F23" s="16"/>
      <c r="G23" s="9">
        <f>September!G23+F23</f>
        <v>5</v>
      </c>
      <c r="H23" s="17"/>
      <c r="I23" s="9">
        <f>September!I23+H23</f>
        <v>0</v>
      </c>
      <c r="J23" s="18"/>
      <c r="K23" s="9">
        <f>September!K23+J23</f>
        <v>0</v>
      </c>
      <c r="L23" s="19"/>
      <c r="M23" s="9">
        <f>September!M23+L23</f>
        <v>0</v>
      </c>
      <c r="N23" s="19"/>
      <c r="O23" s="9">
        <f>September!O23+N23</f>
        <v>9</v>
      </c>
      <c r="P23" s="21"/>
    </row>
    <row r="24" spans="1:16" ht="18" customHeight="1">
      <c r="A24" s="9" t="s">
        <v>29</v>
      </c>
      <c r="B24" s="14"/>
      <c r="C24" s="9">
        <f>September!C24+B24</f>
        <v>0</v>
      </c>
      <c r="D24" s="15"/>
      <c r="E24" s="9">
        <f>September!E24+D24</f>
        <v>2</v>
      </c>
      <c r="F24" s="16"/>
      <c r="G24" s="9">
        <f>September!G24+F24</f>
        <v>0</v>
      </c>
      <c r="H24" s="17"/>
      <c r="I24" s="9">
        <f>September!I24+H24</f>
        <v>0</v>
      </c>
      <c r="J24" s="18"/>
      <c r="K24" s="9">
        <f>September!K24+J24</f>
        <v>0</v>
      </c>
      <c r="L24" s="19"/>
      <c r="M24" s="9">
        <f>September!M24+L24</f>
        <v>0</v>
      </c>
      <c r="N24" s="19"/>
      <c r="O24" s="9">
        <f>September!O24+N24</f>
        <v>0</v>
      </c>
      <c r="P24" s="21"/>
    </row>
    <row r="25" spans="1:16" ht="18" customHeight="1">
      <c r="A25" s="9" t="s">
        <v>30</v>
      </c>
      <c r="B25" s="14"/>
      <c r="C25" s="9">
        <f>September!C25+B25</f>
        <v>0</v>
      </c>
      <c r="D25" s="15"/>
      <c r="E25" s="9">
        <f>September!E25+D25</f>
        <v>1</v>
      </c>
      <c r="F25" s="16"/>
      <c r="G25" s="9">
        <f>September!G25+F25</f>
        <v>0</v>
      </c>
      <c r="H25" s="17"/>
      <c r="I25" s="9">
        <f>September!I25+H25</f>
        <v>0</v>
      </c>
      <c r="J25" s="18"/>
      <c r="K25" s="9">
        <f>September!K25+J25</f>
        <v>2</v>
      </c>
      <c r="L25" s="19"/>
      <c r="M25" s="9">
        <f>September!M25+L25</f>
        <v>0</v>
      </c>
      <c r="N25" s="19"/>
      <c r="O25" s="9">
        <f>September!O25+N25</f>
        <v>0</v>
      </c>
      <c r="P25" s="21"/>
    </row>
    <row r="26" spans="1:16" ht="18" customHeight="1">
      <c r="A26" s="9" t="s">
        <v>31</v>
      </c>
      <c r="B26" s="14"/>
      <c r="C26" s="9">
        <f>September!C26+B26</f>
        <v>0</v>
      </c>
      <c r="D26" s="15">
        <v>49</v>
      </c>
      <c r="E26" s="9">
        <f>September!E26+D26</f>
        <v>103</v>
      </c>
      <c r="F26" s="16"/>
      <c r="G26" s="9">
        <f>September!G26+F26</f>
        <v>65</v>
      </c>
      <c r="H26" s="17"/>
      <c r="I26" s="9">
        <f>September!I26+H26</f>
        <v>0</v>
      </c>
      <c r="J26" s="18"/>
      <c r="K26" s="9">
        <f>September!K26+J26</f>
        <v>0</v>
      </c>
      <c r="L26" s="19"/>
      <c r="M26" s="9">
        <f>September!M26+L26</f>
        <v>0</v>
      </c>
      <c r="N26" s="19">
        <v>8</v>
      </c>
      <c r="O26" s="9">
        <f>September!O26+N26</f>
        <v>22</v>
      </c>
      <c r="P26" s="21"/>
    </row>
    <row r="27" spans="1:16" ht="18" customHeight="1">
      <c r="A27" s="9" t="s">
        <v>32</v>
      </c>
      <c r="B27" s="14">
        <f>6</f>
        <v>6</v>
      </c>
      <c r="C27" s="9">
        <f>September!C27+B27</f>
        <v>49</v>
      </c>
      <c r="D27" s="15">
        <f>152+3</f>
        <v>155</v>
      </c>
      <c r="E27" s="9">
        <f>September!E27+D27</f>
        <v>1526</v>
      </c>
      <c r="F27" s="16">
        <f>46+6+1</f>
        <v>53</v>
      </c>
      <c r="G27" s="9">
        <f>September!G27+F27</f>
        <v>959</v>
      </c>
      <c r="H27" s="17"/>
      <c r="I27" s="9">
        <f>September!I27+H27</f>
        <v>0</v>
      </c>
      <c r="J27" s="18"/>
      <c r="K27" s="9">
        <f>September!K27+J27</f>
        <v>380</v>
      </c>
      <c r="L27" s="19"/>
      <c r="M27" s="9">
        <f>September!M27+L27</f>
        <v>3</v>
      </c>
      <c r="N27" s="19"/>
      <c r="O27" s="9">
        <f>September!O27+N27</f>
        <v>68</v>
      </c>
      <c r="P27" s="21"/>
    </row>
    <row r="28" spans="1:16" ht="18" customHeight="1">
      <c r="A28" s="9" t="s">
        <v>33</v>
      </c>
      <c r="B28" s="14"/>
      <c r="C28" s="9">
        <f>September!C28+B28</f>
        <v>0</v>
      </c>
      <c r="D28" s="15">
        <f>9</f>
        <v>9</v>
      </c>
      <c r="E28" s="9">
        <f>September!E28+D28</f>
        <v>17</v>
      </c>
      <c r="F28" s="16"/>
      <c r="G28" s="9">
        <f>September!G28+F28</f>
        <v>0</v>
      </c>
      <c r="H28" s="17"/>
      <c r="I28" s="9">
        <f>September!I28+H28</f>
        <v>0</v>
      </c>
      <c r="J28" s="18"/>
      <c r="K28" s="9">
        <f>September!K28+J28</f>
        <v>0</v>
      </c>
      <c r="L28" s="19"/>
      <c r="M28" s="9">
        <f>September!M28+L28</f>
        <v>0</v>
      </c>
      <c r="N28" s="19"/>
      <c r="O28" s="9">
        <f>September!O28+N28</f>
        <v>0</v>
      </c>
      <c r="P28" s="21"/>
    </row>
    <row r="29" spans="1:16" ht="18" customHeight="1">
      <c r="A29" s="9" t="s">
        <v>34</v>
      </c>
      <c r="B29" s="14"/>
      <c r="C29" s="9">
        <f>September!C29+B29</f>
        <v>16</v>
      </c>
      <c r="D29" s="15">
        <v>1</v>
      </c>
      <c r="E29" s="9">
        <f>September!E29+D29</f>
        <v>608</v>
      </c>
      <c r="F29" s="16"/>
      <c r="G29" s="9">
        <f>September!G29+F29</f>
        <v>536</v>
      </c>
      <c r="H29" s="17"/>
      <c r="I29" s="9">
        <f>September!I29+H29</f>
        <v>0</v>
      </c>
      <c r="J29" s="18"/>
      <c r="K29" s="9">
        <f>September!K29+J29</f>
        <v>96</v>
      </c>
      <c r="L29" s="19"/>
      <c r="M29" s="9">
        <f>September!M29+L29</f>
        <v>15</v>
      </c>
      <c r="N29" s="19"/>
      <c r="O29" s="9">
        <f>September!O29+N29</f>
        <v>14</v>
      </c>
      <c r="P29" s="21"/>
    </row>
    <row r="30" spans="1:16" ht="18" customHeight="1">
      <c r="A30" s="9" t="s">
        <v>35</v>
      </c>
      <c r="B30" s="14"/>
      <c r="C30" s="9">
        <f>September!C30+B30</f>
        <v>0</v>
      </c>
      <c r="D30" s="15">
        <f>20+3</f>
        <v>23</v>
      </c>
      <c r="E30" s="9">
        <f>September!E30+D30</f>
        <v>106</v>
      </c>
      <c r="F30" s="16">
        <f>148+540</f>
        <v>688</v>
      </c>
      <c r="G30" s="9">
        <f>September!G30+F30</f>
        <v>3719</v>
      </c>
      <c r="H30" s="17"/>
      <c r="I30" s="9">
        <f>September!I30+H30</f>
        <v>245</v>
      </c>
      <c r="J30" s="18"/>
      <c r="K30" s="9">
        <f>September!K30+J30</f>
        <v>0</v>
      </c>
      <c r="L30" s="19"/>
      <c r="M30" s="9">
        <f>September!M30+L30</f>
        <v>0</v>
      </c>
      <c r="N30" s="19"/>
      <c r="O30" s="9">
        <f>September!O30+N30</f>
        <v>0</v>
      </c>
      <c r="P30" s="21" t="s">
        <v>79</v>
      </c>
    </row>
    <row r="31" spans="1:16" ht="18" customHeight="1">
      <c r="A31" s="9" t="s">
        <v>36</v>
      </c>
      <c r="B31" s="14"/>
      <c r="C31" s="9">
        <f>September!C31+B31</f>
        <v>1</v>
      </c>
      <c r="D31" s="15">
        <f>13+10+10+4</f>
        <v>37</v>
      </c>
      <c r="E31" s="9">
        <f>September!E31+D31</f>
        <v>551</v>
      </c>
      <c r="F31" s="16">
        <f>11</f>
        <v>11</v>
      </c>
      <c r="G31" s="9">
        <f>September!G31+F31</f>
        <v>605</v>
      </c>
      <c r="H31" s="17"/>
      <c r="I31" s="9">
        <f>September!I31+H31</f>
        <v>6</v>
      </c>
      <c r="J31" s="18"/>
      <c r="K31" s="9">
        <f>September!K31+J31</f>
        <v>95</v>
      </c>
      <c r="L31" s="19"/>
      <c r="M31" s="9">
        <f>September!M31+L31</f>
        <v>5</v>
      </c>
      <c r="N31" s="19"/>
      <c r="O31" s="9">
        <f>September!O31+N31</f>
        <v>0</v>
      </c>
      <c r="P31" s="21" t="s">
        <v>79</v>
      </c>
    </row>
    <row r="32" spans="1:16" ht="18" customHeight="1">
      <c r="A32" s="9" t="s">
        <v>37</v>
      </c>
      <c r="B32" s="14"/>
      <c r="C32" s="9">
        <f>September!C32+B32</f>
        <v>0</v>
      </c>
      <c r="D32" s="15"/>
      <c r="E32" s="9">
        <f>September!E32+D32</f>
        <v>0</v>
      </c>
      <c r="F32" s="16"/>
      <c r="G32" s="9">
        <f>September!G32+F32</f>
        <v>19</v>
      </c>
      <c r="H32" s="17"/>
      <c r="I32" s="9">
        <f>September!I32+H32</f>
        <v>0</v>
      </c>
      <c r="J32" s="18"/>
      <c r="K32" s="9">
        <f>September!K32+J32</f>
        <v>0</v>
      </c>
      <c r="L32" s="19"/>
      <c r="M32" s="9">
        <f>September!M32+L32</f>
        <v>0</v>
      </c>
      <c r="N32" s="19"/>
      <c r="O32" s="9">
        <f>September!O32+N32</f>
        <v>0</v>
      </c>
      <c r="P32" s="21"/>
    </row>
    <row r="33" spans="1:16" ht="18" customHeight="1">
      <c r="A33" s="9" t="s">
        <v>38</v>
      </c>
      <c r="B33" s="14"/>
      <c r="C33" s="9">
        <f>September!C33+B33</f>
        <v>0</v>
      </c>
      <c r="D33" s="15">
        <f>1</f>
        <v>1</v>
      </c>
      <c r="E33" s="9">
        <f>September!E33+D33</f>
        <v>3</v>
      </c>
      <c r="F33" s="16"/>
      <c r="G33" s="9">
        <f>September!G33+F33</f>
        <v>0</v>
      </c>
      <c r="H33" s="17"/>
      <c r="I33" s="9">
        <f>September!I33+H33</f>
        <v>0</v>
      </c>
      <c r="J33" s="18"/>
      <c r="K33" s="9">
        <f>September!K33+J33</f>
        <v>0</v>
      </c>
      <c r="L33" s="19"/>
      <c r="M33" s="9">
        <f>September!M33+L33</f>
        <v>0</v>
      </c>
      <c r="N33" s="19"/>
      <c r="O33" s="9">
        <f>September!O33+N33</f>
        <v>0</v>
      </c>
      <c r="P33" s="21"/>
    </row>
    <row r="34" spans="1:16" ht="18" customHeight="1">
      <c r="A34" s="9" t="s">
        <v>39</v>
      </c>
      <c r="B34" s="14"/>
      <c r="C34" s="9">
        <f>September!C34+B34</f>
        <v>0</v>
      </c>
      <c r="D34" s="15"/>
      <c r="E34" s="9">
        <f>September!E34+D34</f>
        <v>2</v>
      </c>
      <c r="F34" s="16"/>
      <c r="G34" s="9">
        <f>September!G34+F34</f>
        <v>0</v>
      </c>
      <c r="H34" s="17"/>
      <c r="I34" s="9">
        <f>September!I34+H34</f>
        <v>0</v>
      </c>
      <c r="J34" s="18"/>
      <c r="K34" s="9">
        <f>September!K34+J34</f>
        <v>0</v>
      </c>
      <c r="L34" s="19"/>
      <c r="M34" s="9">
        <f>September!M34+L34</f>
        <v>0</v>
      </c>
      <c r="N34" s="19"/>
      <c r="O34" s="9">
        <f>September!O34+N34</f>
        <v>0</v>
      </c>
      <c r="P34" s="21"/>
    </row>
    <row r="35" spans="1:16" ht="18" customHeight="1">
      <c r="A35" s="9" t="s">
        <v>40</v>
      </c>
      <c r="B35" s="14"/>
      <c r="C35" s="9">
        <f>September!C35+B35</f>
        <v>0</v>
      </c>
      <c r="D35" s="15"/>
      <c r="E35" s="9">
        <f>September!E35+D35</f>
        <v>14</v>
      </c>
      <c r="F35" s="16"/>
      <c r="G35" s="9">
        <f>September!G35+F35</f>
        <v>0</v>
      </c>
      <c r="H35" s="17"/>
      <c r="I35" s="9">
        <f>September!I35+H35</f>
        <v>0</v>
      </c>
      <c r="J35" s="18"/>
      <c r="K35" s="9">
        <f>September!K35+J35</f>
        <v>0</v>
      </c>
      <c r="L35" s="19"/>
      <c r="M35" s="9">
        <f>September!M35+L35</f>
        <v>0</v>
      </c>
      <c r="N35" s="19"/>
      <c r="O35" s="9">
        <f>September!O35+N35</f>
        <v>0</v>
      </c>
      <c r="P35" s="21"/>
    </row>
    <row r="36" spans="1:16" ht="18" customHeight="1">
      <c r="A36" s="9" t="s">
        <v>41</v>
      </c>
      <c r="B36" s="14"/>
      <c r="C36" s="9">
        <f>September!C36+B36</f>
        <v>0</v>
      </c>
      <c r="D36" s="15"/>
      <c r="E36" s="9">
        <f>September!E36+D36</f>
        <v>7</v>
      </c>
      <c r="F36" s="16"/>
      <c r="G36" s="9">
        <f>September!G36+F36</f>
        <v>0</v>
      </c>
      <c r="H36" s="17"/>
      <c r="I36" s="9">
        <f>September!I36+H36</f>
        <v>0</v>
      </c>
      <c r="J36" s="18"/>
      <c r="K36" s="9">
        <f>September!K36+J36</f>
        <v>0</v>
      </c>
      <c r="L36" s="19"/>
      <c r="M36" s="9">
        <f>September!M36+L36</f>
        <v>0</v>
      </c>
      <c r="N36" s="19">
        <v>1</v>
      </c>
      <c r="O36" s="9">
        <f>September!O36+N36</f>
        <v>2</v>
      </c>
      <c r="P36" s="21"/>
    </row>
    <row r="37" spans="1:16" ht="18" customHeight="1">
      <c r="A37" s="9" t="s">
        <v>42</v>
      </c>
      <c r="B37" s="14"/>
      <c r="C37" s="9">
        <f>September!C37+B37</f>
        <v>0</v>
      </c>
      <c r="D37" s="15">
        <f>12</f>
        <v>12</v>
      </c>
      <c r="E37" s="9">
        <f>September!E37+D37</f>
        <v>25</v>
      </c>
      <c r="F37" s="16"/>
      <c r="G37" s="9">
        <f>September!G37+F37</f>
        <v>0</v>
      </c>
      <c r="H37" s="17"/>
      <c r="I37" s="9">
        <f>September!I37+H37</f>
        <v>0</v>
      </c>
      <c r="J37" s="18"/>
      <c r="K37" s="9">
        <f>September!K37+J37</f>
        <v>0</v>
      </c>
      <c r="L37" s="19"/>
      <c r="M37" s="9">
        <f>September!M37+L37</f>
        <v>0</v>
      </c>
      <c r="N37" s="19"/>
      <c r="O37" s="9">
        <f>September!O37+N37</f>
        <v>1</v>
      </c>
      <c r="P37" s="21"/>
    </row>
    <row r="38" spans="1:16" ht="18" customHeight="1">
      <c r="A38" s="9" t="s">
        <v>43</v>
      </c>
      <c r="B38" s="14"/>
      <c r="C38" s="9">
        <f>September!C38+B38</f>
        <v>0</v>
      </c>
      <c r="D38" s="15">
        <f>92</f>
        <v>92</v>
      </c>
      <c r="E38" s="9">
        <f>September!E38+D38</f>
        <v>189</v>
      </c>
      <c r="F38" s="16"/>
      <c r="G38" s="9">
        <f>September!G38+F38</f>
        <v>733</v>
      </c>
      <c r="H38" s="17"/>
      <c r="I38" s="9">
        <f>September!I38+H38</f>
        <v>0</v>
      </c>
      <c r="J38" s="18"/>
      <c r="K38" s="9">
        <f>September!K38+J38</f>
        <v>0</v>
      </c>
      <c r="L38" s="19"/>
      <c r="M38" s="9">
        <f>September!M38+L38</f>
        <v>0</v>
      </c>
      <c r="N38" s="19"/>
      <c r="O38" s="9">
        <f>September!O38+N38</f>
        <v>0</v>
      </c>
      <c r="P38" s="21"/>
    </row>
    <row r="39" spans="1:16" ht="18" customHeight="1">
      <c r="A39" s="9" t="s">
        <v>44</v>
      </c>
      <c r="B39" s="14">
        <f>2+2+2+7+7</f>
        <v>20</v>
      </c>
      <c r="C39" s="9">
        <f>September!C39+B39</f>
        <v>24</v>
      </c>
      <c r="D39" s="15"/>
      <c r="E39" s="9">
        <f>September!E39+D39</f>
        <v>34</v>
      </c>
      <c r="F39" s="16"/>
      <c r="G39" s="9">
        <f>September!G39+F39</f>
        <v>56</v>
      </c>
      <c r="H39" s="17"/>
      <c r="I39" s="9">
        <f>September!I39+H39</f>
        <v>0</v>
      </c>
      <c r="J39" s="18"/>
      <c r="K39" s="9">
        <f>September!K39+J39</f>
        <v>9</v>
      </c>
      <c r="L39" s="19"/>
      <c r="M39" s="9">
        <f>September!M39+L39</f>
        <v>1</v>
      </c>
      <c r="N39" s="19"/>
      <c r="O39" s="9">
        <f>September!O39+N39</f>
        <v>19</v>
      </c>
      <c r="P39" s="21"/>
    </row>
    <row r="40" spans="1:16" ht="18" customHeight="1">
      <c r="A40" s="9" t="s">
        <v>45</v>
      </c>
      <c r="B40" s="14">
        <v>1</v>
      </c>
      <c r="C40" s="9">
        <f>September!C40+B40</f>
        <v>2</v>
      </c>
      <c r="D40" s="15">
        <v>60</v>
      </c>
      <c r="E40" s="9">
        <f>September!E40+D40</f>
        <v>216</v>
      </c>
      <c r="F40" s="16">
        <f>40</f>
        <v>40</v>
      </c>
      <c r="G40" s="9">
        <f>September!G40+F40</f>
        <v>104</v>
      </c>
      <c r="H40" s="17"/>
      <c r="I40" s="9">
        <f>September!I40+H40</f>
        <v>0</v>
      </c>
      <c r="J40" s="18"/>
      <c r="K40" s="9">
        <f>September!K40+J40</f>
        <v>0</v>
      </c>
      <c r="L40" s="19"/>
      <c r="M40" s="9">
        <f>September!M40+L40</f>
        <v>0</v>
      </c>
      <c r="N40" s="19"/>
      <c r="O40" s="9">
        <f>September!O40+N40</f>
        <v>3</v>
      </c>
      <c r="P40" s="21"/>
    </row>
    <row r="41" spans="1:16" ht="18" customHeight="1">
      <c r="A41" s="9" t="s">
        <v>46</v>
      </c>
      <c r="B41" s="14"/>
      <c r="C41" s="9">
        <f>September!C41+B41</f>
        <v>0</v>
      </c>
      <c r="D41" s="15">
        <f>76</f>
        <v>76</v>
      </c>
      <c r="E41" s="9">
        <f>September!E41+D41</f>
        <v>90</v>
      </c>
      <c r="F41" s="16"/>
      <c r="G41" s="9">
        <f>September!G41+F41</f>
        <v>52</v>
      </c>
      <c r="H41" s="17"/>
      <c r="I41" s="9">
        <f>September!I41+H41</f>
        <v>0</v>
      </c>
      <c r="J41" s="18"/>
      <c r="K41" s="9">
        <f>September!K41+J41</f>
        <v>1</v>
      </c>
      <c r="L41" s="19"/>
      <c r="M41" s="9">
        <f>September!M41+L41</f>
        <v>0</v>
      </c>
      <c r="N41" s="19">
        <f>4+8</f>
        <v>12</v>
      </c>
      <c r="O41" s="9">
        <f>September!O41+N41</f>
        <v>32</v>
      </c>
      <c r="P41" s="21"/>
    </row>
    <row r="42" spans="1:16" ht="18" customHeight="1">
      <c r="A42" s="9" t="s">
        <v>47</v>
      </c>
      <c r="B42" s="14">
        <f>3+5</f>
        <v>8</v>
      </c>
      <c r="C42" s="9">
        <f>September!C42+B42</f>
        <v>14</v>
      </c>
      <c r="D42" s="15">
        <v>1</v>
      </c>
      <c r="E42" s="9">
        <f>September!E42+D42</f>
        <v>25</v>
      </c>
      <c r="F42" s="16"/>
      <c r="G42" s="9">
        <f>September!G42+F42</f>
        <v>0</v>
      </c>
      <c r="H42" s="17"/>
      <c r="I42" s="9">
        <f>September!I42+H42</f>
        <v>0</v>
      </c>
      <c r="J42" s="18"/>
      <c r="K42" s="9">
        <f>September!K42+J42</f>
        <v>0</v>
      </c>
      <c r="L42" s="19"/>
      <c r="M42" s="9">
        <f>September!M42+L42</f>
        <v>0</v>
      </c>
      <c r="N42" s="19"/>
      <c r="O42" s="9">
        <f>September!O42+N42</f>
        <v>0</v>
      </c>
      <c r="P42" s="21"/>
    </row>
    <row r="43" spans="1:16" ht="18" customHeight="1">
      <c r="A43" s="9" t="s">
        <v>48</v>
      </c>
      <c r="B43" s="14"/>
      <c r="C43" s="9">
        <f>September!C43+B43</f>
        <v>0</v>
      </c>
      <c r="D43" s="15"/>
      <c r="E43" s="9">
        <f>September!E43+D43</f>
        <v>0</v>
      </c>
      <c r="F43" s="16"/>
      <c r="G43" s="9">
        <f>September!G43+F43</f>
        <v>0</v>
      </c>
      <c r="H43" s="17"/>
      <c r="I43" s="9">
        <f>September!I43+H43</f>
        <v>0</v>
      </c>
      <c r="J43" s="18"/>
      <c r="K43" s="9">
        <f>September!K43+J43</f>
        <v>0</v>
      </c>
      <c r="L43" s="19"/>
      <c r="M43" s="9">
        <f>September!M43+L43</f>
        <v>0</v>
      </c>
      <c r="N43" s="19"/>
      <c r="O43" s="9">
        <f>September!O43+N43</f>
        <v>0</v>
      </c>
      <c r="P43" s="21"/>
    </row>
    <row r="44" spans="1:16" ht="18" customHeight="1">
      <c r="A44" s="9" t="s">
        <v>49</v>
      </c>
      <c r="B44" s="14"/>
      <c r="C44" s="9">
        <v>0</v>
      </c>
      <c r="D44" s="15">
        <v>1</v>
      </c>
      <c r="E44" s="9">
        <f>September!E44+D44</f>
        <v>10</v>
      </c>
      <c r="F44" s="16"/>
      <c r="G44" s="9">
        <f>September!G44+F44</f>
        <v>0</v>
      </c>
      <c r="H44" s="17"/>
      <c r="I44" s="9">
        <f>September!I44+H44</f>
        <v>0</v>
      </c>
      <c r="J44" s="18"/>
      <c r="K44" s="9">
        <f>September!K44+J44</f>
        <v>0</v>
      </c>
      <c r="L44" s="19"/>
      <c r="M44" s="9">
        <f>September!M44+L44</f>
        <v>0</v>
      </c>
      <c r="N44" s="19"/>
      <c r="O44" s="9">
        <f>September!O44+N44</f>
        <v>0</v>
      </c>
      <c r="P44" s="21"/>
    </row>
    <row r="45" spans="1:16" ht="18" customHeight="1">
      <c r="A45" s="9" t="s">
        <v>50</v>
      </c>
      <c r="B45" s="14"/>
      <c r="C45" s="9">
        <f>September!C45+B45</f>
        <v>0</v>
      </c>
      <c r="D45" s="15">
        <v>140</v>
      </c>
      <c r="E45" s="9">
        <f>September!E45+D45</f>
        <v>360</v>
      </c>
      <c r="F45" s="16">
        <f>1620+20</f>
        <v>1640</v>
      </c>
      <c r="G45" s="9">
        <f>September!G45+F45</f>
        <v>9662</v>
      </c>
      <c r="H45" s="17"/>
      <c r="I45" s="9">
        <f>September!I45+H45</f>
        <v>1730</v>
      </c>
      <c r="J45" s="18">
        <f>256+5+90</f>
        <v>351</v>
      </c>
      <c r="K45" s="9">
        <f>September!K45+J45</f>
        <v>1458</v>
      </c>
      <c r="L45" s="19"/>
      <c r="M45" s="9">
        <f>September!M45+L45</f>
        <v>42</v>
      </c>
      <c r="N45" s="19"/>
      <c r="O45" s="9">
        <f>September!O45+N45</f>
        <v>0</v>
      </c>
      <c r="P45" s="21"/>
    </row>
    <row r="46" spans="1:16" ht="18" customHeight="1">
      <c r="A46" s="9" t="s">
        <v>51</v>
      </c>
      <c r="B46" s="14"/>
      <c r="C46" s="9">
        <f>September!C46+B46</f>
        <v>0</v>
      </c>
      <c r="D46" s="15">
        <f>14+1</f>
        <v>15</v>
      </c>
      <c r="E46" s="9">
        <f>September!E46+D46</f>
        <v>43</v>
      </c>
      <c r="F46" s="16"/>
      <c r="G46" s="9">
        <f>September!G46+F46</f>
        <v>0</v>
      </c>
      <c r="H46" s="17"/>
      <c r="I46" s="9">
        <f>September!I46+H46</f>
        <v>0</v>
      </c>
      <c r="J46" s="18"/>
      <c r="K46" s="9">
        <f>September!K46+J46</f>
        <v>0</v>
      </c>
      <c r="L46" s="19"/>
      <c r="M46" s="9">
        <f>September!M46+L46</f>
        <v>0</v>
      </c>
      <c r="N46" s="19"/>
      <c r="O46" s="9">
        <f>September!O46+N46</f>
        <v>1</v>
      </c>
      <c r="P46" s="21"/>
    </row>
    <row r="47" spans="1:16" ht="18" customHeight="1">
      <c r="A47" s="9" t="s">
        <v>52</v>
      </c>
      <c r="B47" s="14"/>
      <c r="C47" s="9">
        <f>September!C47+B47</f>
        <v>0</v>
      </c>
      <c r="D47" s="15">
        <v>123</v>
      </c>
      <c r="E47" s="9">
        <f>September!E47+D47</f>
        <v>333</v>
      </c>
      <c r="F47" s="16"/>
      <c r="G47" s="9">
        <f>September!G47+F47</f>
        <v>168</v>
      </c>
      <c r="H47" s="17"/>
      <c r="I47" s="9">
        <f>September!I47+H47</f>
        <v>214</v>
      </c>
      <c r="J47" s="18"/>
      <c r="K47" s="9">
        <f>September!K47+J47</f>
        <v>1307</v>
      </c>
      <c r="L47" s="19"/>
      <c r="M47" s="9">
        <f>September!M47+L47</f>
        <v>214</v>
      </c>
      <c r="N47" s="19"/>
      <c r="O47" s="9">
        <f>September!O47+N47</f>
        <v>20</v>
      </c>
      <c r="P47" s="21" t="s">
        <v>79</v>
      </c>
    </row>
    <row r="48" spans="1:16" ht="18" customHeight="1">
      <c r="A48" s="9" t="s">
        <v>53</v>
      </c>
      <c r="B48" s="14"/>
      <c r="C48" s="9">
        <f>September!C48+B48</f>
        <v>0</v>
      </c>
      <c r="D48" s="15">
        <v>16</v>
      </c>
      <c r="E48" s="9">
        <f>September!E48+D48</f>
        <v>61</v>
      </c>
      <c r="F48" s="16"/>
      <c r="G48" s="9">
        <f>September!G48+F48</f>
        <v>0</v>
      </c>
      <c r="H48" s="17"/>
      <c r="I48" s="9">
        <f>September!I48+H48</f>
        <v>0</v>
      </c>
      <c r="J48" s="18"/>
      <c r="K48" s="9">
        <f>September!K48+J48</f>
        <v>0</v>
      </c>
      <c r="L48" s="19"/>
      <c r="M48" s="9">
        <f>September!M48+L48</f>
        <v>0</v>
      </c>
      <c r="N48" s="19"/>
      <c r="O48" s="9">
        <f>September!O48+N48</f>
        <v>0</v>
      </c>
      <c r="P48" s="21"/>
    </row>
    <row r="49" spans="1:16" ht="18" customHeight="1">
      <c r="A49" s="9" t="s">
        <v>54</v>
      </c>
      <c r="B49" s="14"/>
      <c r="C49" s="9">
        <f>September!C49+B49</f>
        <v>0</v>
      </c>
      <c r="D49" s="15">
        <v>3</v>
      </c>
      <c r="E49" s="9">
        <f>September!E49+D49</f>
        <v>4</v>
      </c>
      <c r="F49" s="16"/>
      <c r="G49" s="9">
        <f>September!G49+F49</f>
        <v>0</v>
      </c>
      <c r="H49" s="17"/>
      <c r="I49" s="9">
        <f>September!I49+H49</f>
        <v>0</v>
      </c>
      <c r="J49" s="18"/>
      <c r="K49" s="9">
        <f>September!K49+J49</f>
        <v>0</v>
      </c>
      <c r="L49" s="19"/>
      <c r="M49" s="9">
        <f>September!M49+L49</f>
        <v>0</v>
      </c>
      <c r="N49" s="19"/>
      <c r="O49" s="9">
        <f>September!O49+N49</f>
        <v>0</v>
      </c>
      <c r="P49" s="21"/>
    </row>
    <row r="50" spans="1:16" ht="18" customHeight="1">
      <c r="A50" s="9" t="s">
        <v>55</v>
      </c>
      <c r="B50" s="14"/>
      <c r="C50" s="9">
        <f>September!C50+B50</f>
        <v>0</v>
      </c>
      <c r="D50" s="15">
        <v>34</v>
      </c>
      <c r="E50" s="9">
        <f>September!E50+D50</f>
        <v>39</v>
      </c>
      <c r="F50" s="16"/>
      <c r="G50" s="9">
        <f>September!G50+F50</f>
        <v>5</v>
      </c>
      <c r="H50" s="17"/>
      <c r="I50" s="9">
        <f>September!I50+H50</f>
        <v>0</v>
      </c>
      <c r="J50" s="18"/>
      <c r="K50" s="9">
        <f>September!K50+J50</f>
        <v>0</v>
      </c>
      <c r="L50" s="19"/>
      <c r="M50" s="9">
        <f>September!M50+L50</f>
        <v>0</v>
      </c>
      <c r="N50" s="19"/>
      <c r="O50" s="9">
        <f>September!O50+N50</f>
        <v>7</v>
      </c>
      <c r="P50" s="21"/>
    </row>
    <row r="51" spans="1:16" ht="18" customHeight="1">
      <c r="A51" s="9" t="s">
        <v>56</v>
      </c>
      <c r="B51" s="14"/>
      <c r="C51" s="9">
        <f>September!C51+B51</f>
        <v>0</v>
      </c>
      <c r="D51" s="15">
        <v>1</v>
      </c>
      <c r="E51" s="9">
        <f>September!E51+D51</f>
        <v>21</v>
      </c>
      <c r="F51" s="16"/>
      <c r="G51" s="9">
        <f>September!G51+F51</f>
        <v>0</v>
      </c>
      <c r="H51" s="17"/>
      <c r="I51" s="9">
        <f>September!I51+H51</f>
        <v>0</v>
      </c>
      <c r="J51" s="18"/>
      <c r="K51" s="9">
        <f>September!K51+J51</f>
        <v>2</v>
      </c>
      <c r="L51" s="19"/>
      <c r="M51" s="9">
        <f>September!M51+L51</f>
        <v>0</v>
      </c>
      <c r="N51" s="19">
        <v>1</v>
      </c>
      <c r="O51" s="9">
        <f>September!O51+N51</f>
        <v>4</v>
      </c>
      <c r="P51" s="21" t="s">
        <v>79</v>
      </c>
    </row>
    <row r="52" spans="1:16" ht="18" customHeight="1">
      <c r="A52" s="9" t="s">
        <v>57</v>
      </c>
      <c r="B52" s="14"/>
      <c r="C52" s="9">
        <f>September!C52+B52</f>
        <v>0</v>
      </c>
      <c r="D52" s="15"/>
      <c r="E52" s="9">
        <f>September!E52+D52</f>
        <v>12</v>
      </c>
      <c r="F52" s="16"/>
      <c r="G52" s="9">
        <f>September!G52+F52</f>
        <v>0</v>
      </c>
      <c r="H52" s="17"/>
      <c r="I52" s="9">
        <f>September!I52+H52</f>
        <v>0</v>
      </c>
      <c r="J52" s="18"/>
      <c r="K52" s="9">
        <f>September!K52+J52</f>
        <v>3</v>
      </c>
      <c r="L52" s="19"/>
      <c r="M52" s="9">
        <f>September!M52+L52</f>
        <v>0</v>
      </c>
      <c r="N52" s="19"/>
      <c r="O52" s="9">
        <f>September!O52+N52</f>
        <v>0</v>
      </c>
      <c r="P52" s="21"/>
    </row>
    <row r="53" spans="1:16" ht="18" customHeight="1">
      <c r="A53" s="9" t="s">
        <v>58</v>
      </c>
      <c r="B53" s="14">
        <f>1</f>
        <v>1</v>
      </c>
      <c r="C53" s="9">
        <f>September!C53+B53</f>
        <v>1</v>
      </c>
      <c r="D53" s="15">
        <f>3+1+3+1+1+2+2+2+1+11+5+11+20+22+13+2+19</f>
        <v>119</v>
      </c>
      <c r="E53" s="9">
        <f>September!E53+D53</f>
        <v>1141</v>
      </c>
      <c r="F53" s="16">
        <f>5+1+2+9+9</f>
        <v>26</v>
      </c>
      <c r="G53" s="9">
        <f>September!G53+F53</f>
        <v>297</v>
      </c>
      <c r="H53" s="17"/>
      <c r="I53" s="9">
        <f>September!I53+H53</f>
        <v>0</v>
      </c>
      <c r="J53" s="18"/>
      <c r="K53" s="9">
        <f>September!K53+J53</f>
        <v>197</v>
      </c>
      <c r="L53" s="19"/>
      <c r="M53" s="9">
        <f>September!M53+L53</f>
        <v>0</v>
      </c>
      <c r="N53" s="19">
        <v>3</v>
      </c>
      <c r="O53" s="9">
        <f>September!O53+N53</f>
        <v>179</v>
      </c>
      <c r="P53" s="21"/>
    </row>
    <row r="54" spans="1:16" ht="18" customHeight="1" thickBot="1">
      <c r="A54" s="10" t="s">
        <v>59</v>
      </c>
      <c r="B54" s="14"/>
      <c r="C54" s="9">
        <f>September!C54+B54</f>
        <v>0</v>
      </c>
      <c r="D54" s="15">
        <f>1+2+2</f>
        <v>5</v>
      </c>
      <c r="E54" s="9">
        <f>September!E54+D54</f>
        <v>8</v>
      </c>
      <c r="F54" s="16">
        <f>42+750+150</f>
        <v>942</v>
      </c>
      <c r="G54" s="9">
        <f>September!G54+F54</f>
        <v>1180</v>
      </c>
      <c r="H54" s="17"/>
      <c r="I54" s="9">
        <f>September!I54+H54</f>
        <v>0</v>
      </c>
      <c r="J54" s="18"/>
      <c r="K54" s="9">
        <f>September!K54+J54</f>
        <v>356</v>
      </c>
      <c r="L54" s="19"/>
      <c r="M54" s="9">
        <f>September!M54+L54</f>
        <v>0</v>
      </c>
      <c r="N54" s="19"/>
      <c r="O54" s="9">
        <f>September!O54+N54</f>
        <v>0</v>
      </c>
      <c r="P54" s="21" t="s">
        <v>79</v>
      </c>
    </row>
    <row r="55" spans="1:15" ht="18" customHeight="1" thickBot="1" thickTop="1">
      <c r="A55" s="11" t="s">
        <v>60</v>
      </c>
      <c r="B55" s="11">
        <f>SUM(B5:B54)</f>
        <v>45</v>
      </c>
      <c r="C55" s="11"/>
      <c r="D55" s="11">
        <f>SUM(D5:D54)</f>
        <v>1168</v>
      </c>
      <c r="E55" s="11"/>
      <c r="F55" s="11">
        <f>SUM(F5:F54)</f>
        <v>3402</v>
      </c>
      <c r="G55" s="11"/>
      <c r="H55" s="11">
        <f>SUM(H5:H54)</f>
        <v>0</v>
      </c>
      <c r="I55" s="11"/>
      <c r="J55" s="11">
        <f>SUM(J5:J54)</f>
        <v>363</v>
      </c>
      <c r="K55" s="11"/>
      <c r="L55" s="11">
        <f>SUM(L5:L54)</f>
        <v>0</v>
      </c>
      <c r="M55" s="11"/>
      <c r="N55" s="11">
        <f>SUM(N5:N54)</f>
        <v>29</v>
      </c>
      <c r="O55" s="11"/>
    </row>
    <row r="56" spans="1:15" ht="18" customHeight="1" thickBot="1" thickTop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</row>
    <row r="57" spans="1:15" ht="18" customHeight="1" thickBot="1" thickTop="1">
      <c r="A57" s="13" t="s">
        <v>61</v>
      </c>
      <c r="B57" s="11"/>
      <c r="C57" s="11">
        <f>September!C57+B55</f>
        <v>142</v>
      </c>
      <c r="D57" s="11"/>
      <c r="E57" s="11">
        <f>September!E57+D55</f>
        <v>7290</v>
      </c>
      <c r="F57" s="11"/>
      <c r="G57" s="11">
        <f>September!G57+F55</f>
        <v>30853</v>
      </c>
      <c r="H57" s="11"/>
      <c r="I57" s="11">
        <f>September!I57+H55</f>
        <v>3209</v>
      </c>
      <c r="J57" s="11"/>
      <c r="K57" s="11">
        <f>September!K57+J55</f>
        <v>4909</v>
      </c>
      <c r="L57" s="11"/>
      <c r="M57" s="11">
        <f>September!M57+L55</f>
        <v>276</v>
      </c>
      <c r="N57" s="11"/>
      <c r="O57" s="11">
        <f>September!O57+N55</f>
        <v>447</v>
      </c>
    </row>
    <row r="58" spans="1:11" ht="18" customHeight="1" thickTop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18" customHeight="1">
      <c r="A59" s="3" t="s">
        <v>62</v>
      </c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8" customHeight="1">
      <c r="A60" s="3" t="s">
        <v>15</v>
      </c>
      <c r="B60" s="3"/>
      <c r="C60" s="3"/>
      <c r="D60" s="3"/>
      <c r="E60" s="3"/>
      <c r="F60" s="3"/>
      <c r="G60" s="3"/>
      <c r="H60" s="3"/>
      <c r="I60" s="3"/>
      <c r="J60" s="3"/>
      <c r="K60" s="3"/>
    </row>
    <row r="61" ht="18" customHeight="1"/>
    <row r="62" spans="1:6" s="4" customFormat="1" ht="18" customHeight="1">
      <c r="A62" s="4" t="s">
        <v>63</v>
      </c>
      <c r="F62" s="4">
        <v>100</v>
      </c>
    </row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7">
    <mergeCell ref="N3:O3"/>
    <mergeCell ref="J3:K3"/>
    <mergeCell ref="L3:M3"/>
    <mergeCell ref="B3:C3"/>
    <mergeCell ref="D3:E3"/>
    <mergeCell ref="F3:G3"/>
    <mergeCell ref="H3:I3"/>
  </mergeCells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62"/>
  <sheetViews>
    <sheetView zoomScalePageLayoutView="0" workbookViewId="0" topLeftCell="A1">
      <pane xSplit="1" ySplit="4" topLeftCell="D29" activePane="bottomRight" state="frozen"/>
      <selection pane="topLeft" activeCell="A1" sqref="A1"/>
      <selection pane="topRight" activeCell="B1" sqref="B1"/>
      <selection pane="bottomLeft" activeCell="A5" sqref="A5"/>
      <selection pane="bottomRight" activeCell="D54" sqref="D54"/>
    </sheetView>
  </sheetViews>
  <sheetFormatPr defaultColWidth="9.00390625" defaultRowHeight="15.75"/>
  <cols>
    <col min="1" max="1" width="17.25390625" style="2" customWidth="1"/>
    <col min="2" max="3" width="9.00390625" style="2" customWidth="1"/>
    <col min="4" max="4" width="9.25390625" style="2" customWidth="1"/>
    <col min="5" max="5" width="7.00390625" style="2" customWidth="1"/>
    <col min="6" max="9" width="9.00390625" style="2" customWidth="1"/>
    <col min="10" max="10" width="7.875" style="2" customWidth="1"/>
    <col min="11" max="13" width="9.00390625" style="2" customWidth="1"/>
    <col min="14" max="14" width="8.00390625" style="2" bestFit="1" customWidth="1"/>
    <col min="15" max="15" width="4.75390625" style="2" bestFit="1" customWidth="1"/>
    <col min="16" max="16384" width="9.00390625" style="2" customWidth="1"/>
  </cols>
  <sheetData>
    <row r="1" spans="1:10" ht="23.25">
      <c r="A1" s="1" t="s">
        <v>65</v>
      </c>
      <c r="H1" s="2" t="s">
        <v>76</v>
      </c>
      <c r="J1" s="2" t="s">
        <v>80</v>
      </c>
    </row>
    <row r="2" spans="1:15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40.5" customHeight="1">
      <c r="A3" s="4"/>
      <c r="B3" s="35" t="s">
        <v>1</v>
      </c>
      <c r="C3" s="36"/>
      <c r="D3" s="35" t="s">
        <v>3</v>
      </c>
      <c r="E3" s="36"/>
      <c r="F3" s="35" t="s">
        <v>4</v>
      </c>
      <c r="G3" s="36"/>
      <c r="H3" s="33" t="s">
        <v>6</v>
      </c>
      <c r="I3" s="37"/>
      <c r="J3" s="35" t="s">
        <v>5</v>
      </c>
      <c r="K3" s="38"/>
      <c r="L3" s="33" t="s">
        <v>64</v>
      </c>
      <c r="M3" s="37"/>
      <c r="N3" s="39" t="s">
        <v>78</v>
      </c>
      <c r="O3" s="40"/>
    </row>
    <row r="4" spans="1:16" s="8" customFormat="1" ht="18" customHeight="1">
      <c r="A4" s="7" t="s">
        <v>7</v>
      </c>
      <c r="B4" s="6" t="s">
        <v>8</v>
      </c>
      <c r="C4" s="6" t="s">
        <v>9</v>
      </c>
      <c r="D4" s="6" t="s">
        <v>8</v>
      </c>
      <c r="E4" s="6" t="s">
        <v>9</v>
      </c>
      <c r="F4" s="6" t="s">
        <v>8</v>
      </c>
      <c r="G4" s="6" t="s">
        <v>9</v>
      </c>
      <c r="H4" s="6" t="s">
        <v>8</v>
      </c>
      <c r="I4" s="6" t="s">
        <v>9</v>
      </c>
      <c r="J4" s="6" t="s">
        <v>8</v>
      </c>
      <c r="K4" s="6" t="s">
        <v>9</v>
      </c>
      <c r="L4" s="6" t="s">
        <v>8</v>
      </c>
      <c r="M4" s="6" t="s">
        <v>9</v>
      </c>
      <c r="N4" s="6" t="s">
        <v>8</v>
      </c>
      <c r="O4" s="6" t="s">
        <v>9</v>
      </c>
      <c r="P4" s="6" t="s">
        <v>2</v>
      </c>
    </row>
    <row r="5" spans="1:16" ht="18" customHeight="1">
      <c r="A5" s="9" t="s">
        <v>10</v>
      </c>
      <c r="B5" s="14"/>
      <c r="C5" s="9">
        <f>October!C5+B5</f>
        <v>0</v>
      </c>
      <c r="D5" s="15"/>
      <c r="E5" s="9">
        <f>October!E5+D5</f>
        <v>18</v>
      </c>
      <c r="F5" s="16"/>
      <c r="G5" s="9">
        <f>October!G5+F5</f>
        <v>0</v>
      </c>
      <c r="H5" s="17"/>
      <c r="I5" s="9">
        <f>October!I5+H5</f>
        <v>0</v>
      </c>
      <c r="J5" s="18"/>
      <c r="K5" s="9">
        <f>October!K5+J5</f>
        <v>0</v>
      </c>
      <c r="L5" s="19"/>
      <c r="M5" s="9">
        <f>October!M5+L5</f>
        <v>0</v>
      </c>
      <c r="N5" s="19"/>
      <c r="O5" s="9">
        <f>October!O5+N5</f>
        <v>0</v>
      </c>
      <c r="P5" s="21"/>
    </row>
    <row r="6" spans="1:16" ht="18" customHeight="1">
      <c r="A6" s="9" t="s">
        <v>11</v>
      </c>
      <c r="B6" s="14"/>
      <c r="C6" s="9">
        <f>October!C6+B6</f>
        <v>0</v>
      </c>
      <c r="D6" s="15"/>
      <c r="E6" s="9">
        <f>October!E6+D6</f>
        <v>9</v>
      </c>
      <c r="F6" s="16"/>
      <c r="G6" s="9">
        <f>October!G6+F6</f>
        <v>0</v>
      </c>
      <c r="H6" s="17"/>
      <c r="I6" s="9">
        <f>October!I6+H6</f>
        <v>0</v>
      </c>
      <c r="J6" s="18"/>
      <c r="K6" s="9">
        <f>October!K6+J6</f>
        <v>0</v>
      </c>
      <c r="L6" s="19"/>
      <c r="M6" s="9">
        <f>October!M6+L6</f>
        <v>0</v>
      </c>
      <c r="N6" s="19"/>
      <c r="O6" s="9">
        <f>October!O6+N6</f>
        <v>0</v>
      </c>
      <c r="P6" s="21"/>
    </row>
    <row r="7" spans="1:16" ht="18" customHeight="1">
      <c r="A7" s="9" t="s">
        <v>12</v>
      </c>
      <c r="B7" s="14"/>
      <c r="C7" s="9">
        <f>October!C7+B7</f>
        <v>0</v>
      </c>
      <c r="D7" s="15">
        <f>1+1</f>
        <v>2</v>
      </c>
      <c r="E7" s="9">
        <f>October!E7+D7</f>
        <v>109</v>
      </c>
      <c r="F7" s="16"/>
      <c r="G7" s="9">
        <f>October!G7+F7</f>
        <v>0</v>
      </c>
      <c r="H7" s="17"/>
      <c r="I7" s="9">
        <f>October!I7+H7</f>
        <v>0</v>
      </c>
      <c r="J7" s="18"/>
      <c r="K7" s="9">
        <f>October!K7+J7</f>
        <v>1</v>
      </c>
      <c r="L7" s="19"/>
      <c r="M7" s="9">
        <f>October!M7+L7</f>
        <v>0</v>
      </c>
      <c r="N7" s="19"/>
      <c r="O7" s="9">
        <f>October!O7+N7</f>
        <v>4</v>
      </c>
      <c r="P7" s="21"/>
    </row>
    <row r="8" spans="1:16" ht="18" customHeight="1">
      <c r="A8" s="9" t="s">
        <v>13</v>
      </c>
      <c r="B8" s="14"/>
      <c r="C8" s="9">
        <f>October!C8+B8</f>
        <v>0</v>
      </c>
      <c r="D8" s="15">
        <f>4</f>
        <v>4</v>
      </c>
      <c r="E8" s="9">
        <f>October!E8+D8</f>
        <v>117</v>
      </c>
      <c r="F8" s="16"/>
      <c r="G8" s="9">
        <f>October!G8+F8</f>
        <v>3</v>
      </c>
      <c r="H8" s="17"/>
      <c r="I8" s="9">
        <f>October!I8+H8</f>
        <v>0</v>
      </c>
      <c r="J8" s="18"/>
      <c r="K8" s="9">
        <f>October!K8+J8</f>
        <v>0</v>
      </c>
      <c r="L8" s="19"/>
      <c r="M8" s="9">
        <f>October!M8+L8</f>
        <v>0</v>
      </c>
      <c r="N8" s="19"/>
      <c r="O8" s="9">
        <f>October!O8+N8</f>
        <v>0</v>
      </c>
      <c r="P8" s="21"/>
    </row>
    <row r="9" spans="1:16" ht="18" customHeight="1">
      <c r="A9" s="9" t="s">
        <v>14</v>
      </c>
      <c r="B9" s="14"/>
      <c r="C9" s="9">
        <f>October!C9+B9</f>
        <v>0</v>
      </c>
      <c r="D9" s="15">
        <f>3+1</f>
        <v>4</v>
      </c>
      <c r="E9" s="9">
        <f>October!E9+D9</f>
        <v>33</v>
      </c>
      <c r="F9" s="16"/>
      <c r="G9" s="9">
        <f>October!G9+F9</f>
        <v>9</v>
      </c>
      <c r="H9" s="17"/>
      <c r="I9" s="9">
        <f>October!I9+H9</f>
        <v>0</v>
      </c>
      <c r="J9" s="18"/>
      <c r="K9" s="9">
        <f>October!K9+J9</f>
        <v>13</v>
      </c>
      <c r="L9" s="19"/>
      <c r="M9" s="9">
        <f>October!M9+L9</f>
        <v>0</v>
      </c>
      <c r="N9" s="19"/>
      <c r="O9" s="9">
        <f>October!O9+N9</f>
        <v>1</v>
      </c>
      <c r="P9" s="21"/>
    </row>
    <row r="10" spans="1:16" ht="18" customHeight="1">
      <c r="A10" s="9" t="s">
        <v>15</v>
      </c>
      <c r="B10" s="14"/>
      <c r="C10" s="9">
        <f>October!C10+B10</f>
        <v>0</v>
      </c>
      <c r="D10" s="15">
        <v>1</v>
      </c>
      <c r="E10" s="9">
        <f>October!E10+D10</f>
        <v>67</v>
      </c>
      <c r="F10" s="16"/>
      <c r="G10" s="9">
        <f>October!G10+F10</f>
        <v>0</v>
      </c>
      <c r="H10" s="17"/>
      <c r="I10" s="9">
        <f>October!I10+H10</f>
        <v>1014</v>
      </c>
      <c r="J10" s="18"/>
      <c r="K10" s="9">
        <f>October!K10+J10</f>
        <v>0</v>
      </c>
      <c r="L10" s="19"/>
      <c r="M10" s="9">
        <f>October!M10+L10</f>
        <v>0</v>
      </c>
      <c r="N10" s="19"/>
      <c r="O10" s="9">
        <f>October!O10+N10</f>
        <v>0</v>
      </c>
      <c r="P10" s="21"/>
    </row>
    <row r="11" spans="1:16" ht="18" customHeight="1">
      <c r="A11" s="9" t="s">
        <v>16</v>
      </c>
      <c r="B11" s="14"/>
      <c r="C11" s="9">
        <f>October!C11+B11</f>
        <v>0</v>
      </c>
      <c r="D11" s="15"/>
      <c r="E11" s="9">
        <f>October!E11+D11</f>
        <v>29</v>
      </c>
      <c r="F11" s="16"/>
      <c r="G11" s="9">
        <f>October!G11+F11</f>
        <v>0</v>
      </c>
      <c r="H11" s="17"/>
      <c r="I11" s="9">
        <f>October!I11+H11</f>
        <v>0</v>
      </c>
      <c r="J11" s="18"/>
      <c r="K11" s="9">
        <f>October!K11+J11</f>
        <v>3</v>
      </c>
      <c r="L11" s="19"/>
      <c r="M11" s="9">
        <f>October!M11+L11</f>
        <v>0</v>
      </c>
      <c r="N11" s="19"/>
      <c r="O11" s="9">
        <f>October!O11+N11</f>
        <v>2</v>
      </c>
      <c r="P11" s="21"/>
    </row>
    <row r="12" spans="1:16" ht="18" customHeight="1">
      <c r="A12" s="9" t="s">
        <v>17</v>
      </c>
      <c r="B12" s="14"/>
      <c r="C12" s="9">
        <f>October!C12+B12</f>
        <v>0</v>
      </c>
      <c r="D12" s="15"/>
      <c r="E12" s="9">
        <f>October!E12+D12</f>
        <v>0</v>
      </c>
      <c r="F12" s="16"/>
      <c r="G12" s="9">
        <f>October!G12+F12</f>
        <v>0</v>
      </c>
      <c r="H12" s="17"/>
      <c r="I12" s="9">
        <f>October!I12+H12</f>
        <v>0</v>
      </c>
      <c r="J12" s="18"/>
      <c r="K12" s="9">
        <f>October!K12+J12</f>
        <v>0</v>
      </c>
      <c r="L12" s="19"/>
      <c r="M12" s="9">
        <f>October!M12+L12</f>
        <v>0</v>
      </c>
      <c r="N12" s="19"/>
      <c r="O12" s="9">
        <f>October!O12+N12</f>
        <v>0</v>
      </c>
      <c r="P12" s="21"/>
    </row>
    <row r="13" spans="1:16" ht="18" customHeight="1">
      <c r="A13" s="9" t="s">
        <v>18</v>
      </c>
      <c r="B13" s="14"/>
      <c r="C13" s="9">
        <f>October!C13+B13</f>
        <v>0</v>
      </c>
      <c r="D13" s="15"/>
      <c r="E13" s="9">
        <f>October!E13+D13</f>
        <v>6</v>
      </c>
      <c r="F13" s="16"/>
      <c r="G13" s="9">
        <f>October!G13+F13</f>
        <v>0</v>
      </c>
      <c r="H13" s="17"/>
      <c r="I13" s="9">
        <f>October!I13+H13</f>
        <v>0</v>
      </c>
      <c r="J13" s="18"/>
      <c r="K13" s="9">
        <f>October!K13+J13</f>
        <v>0</v>
      </c>
      <c r="L13" s="19"/>
      <c r="M13" s="9">
        <f>October!M13+L13</f>
        <v>0</v>
      </c>
      <c r="N13" s="19"/>
      <c r="O13" s="9">
        <f>October!O13+N13</f>
        <v>0</v>
      </c>
      <c r="P13" s="21"/>
    </row>
    <row r="14" spans="1:16" ht="18" customHeight="1">
      <c r="A14" s="9" t="s">
        <v>19</v>
      </c>
      <c r="B14" s="14"/>
      <c r="C14" s="9">
        <f>October!C14+B14</f>
        <v>0</v>
      </c>
      <c r="D14" s="15">
        <f>6+1</f>
        <v>7</v>
      </c>
      <c r="E14" s="9">
        <f>October!E14+D14</f>
        <v>121</v>
      </c>
      <c r="F14" s="16"/>
      <c r="G14" s="9">
        <f>October!G14+F14</f>
        <v>0</v>
      </c>
      <c r="H14" s="17"/>
      <c r="I14" s="9">
        <f>October!I14+H14</f>
        <v>0</v>
      </c>
      <c r="J14" s="18"/>
      <c r="K14" s="9">
        <f>October!K14+J14</f>
        <v>0</v>
      </c>
      <c r="L14" s="19"/>
      <c r="M14" s="9">
        <f>October!M14+L14</f>
        <v>0</v>
      </c>
      <c r="N14" s="19"/>
      <c r="O14" s="9">
        <f>October!O14+N14</f>
        <v>0</v>
      </c>
      <c r="P14" s="21" t="s">
        <v>79</v>
      </c>
    </row>
    <row r="15" spans="1:16" ht="18" customHeight="1">
      <c r="A15" s="9" t="s">
        <v>20</v>
      </c>
      <c r="B15" s="14"/>
      <c r="C15" s="9">
        <f>October!C15+B15</f>
        <v>0</v>
      </c>
      <c r="D15" s="15">
        <f>2</f>
        <v>2</v>
      </c>
      <c r="E15" s="9">
        <f>October!E15+D15</f>
        <v>9</v>
      </c>
      <c r="F15" s="16"/>
      <c r="G15" s="9">
        <f>October!G15+F15</f>
        <v>0</v>
      </c>
      <c r="H15" s="17"/>
      <c r="I15" s="9">
        <f>October!I15+H15</f>
        <v>0</v>
      </c>
      <c r="J15" s="18"/>
      <c r="K15" s="9">
        <f>October!K15+J15</f>
        <v>0</v>
      </c>
      <c r="L15" s="19"/>
      <c r="M15" s="9">
        <f>October!M15+L15</f>
        <v>0</v>
      </c>
      <c r="N15" s="19"/>
      <c r="O15" s="9">
        <f>October!O15+N15</f>
        <v>0</v>
      </c>
      <c r="P15" s="21"/>
    </row>
    <row r="16" spans="1:16" ht="18" customHeight="1">
      <c r="A16" s="9" t="s">
        <v>21</v>
      </c>
      <c r="B16" s="14"/>
      <c r="C16" s="9">
        <f>October!C16+B16</f>
        <v>0</v>
      </c>
      <c r="D16" s="15"/>
      <c r="E16" s="9">
        <f>October!E16+D16</f>
        <v>0</v>
      </c>
      <c r="F16" s="16"/>
      <c r="G16" s="9">
        <f>October!G16+F16</f>
        <v>0</v>
      </c>
      <c r="H16" s="17"/>
      <c r="I16" s="9">
        <f>October!I16+H16</f>
        <v>0</v>
      </c>
      <c r="J16" s="18"/>
      <c r="K16" s="9">
        <f>October!K16+J16</f>
        <v>0</v>
      </c>
      <c r="L16" s="19"/>
      <c r="M16" s="9">
        <f>October!M16+L16</f>
        <v>0</v>
      </c>
      <c r="N16" s="19"/>
      <c r="O16" s="9">
        <f>October!O16+N16</f>
        <v>0</v>
      </c>
      <c r="P16" s="21"/>
    </row>
    <row r="17" spans="1:16" ht="18" customHeight="1">
      <c r="A17" s="9" t="s">
        <v>22</v>
      </c>
      <c r="B17" s="14"/>
      <c r="C17" s="9">
        <f>October!C17+B17</f>
        <v>0</v>
      </c>
      <c r="D17" s="15">
        <f>2</f>
        <v>2</v>
      </c>
      <c r="E17" s="9">
        <f>October!E17+D17</f>
        <v>15</v>
      </c>
      <c r="F17" s="16"/>
      <c r="G17" s="9">
        <f>October!G17+F17</f>
        <v>0</v>
      </c>
      <c r="H17" s="17"/>
      <c r="I17" s="9">
        <f>October!I17+H17</f>
        <v>0</v>
      </c>
      <c r="J17" s="18"/>
      <c r="K17" s="9">
        <f>October!K17+J17</f>
        <v>0</v>
      </c>
      <c r="L17" s="19"/>
      <c r="M17" s="9">
        <f>October!M17+L17</f>
        <v>0</v>
      </c>
      <c r="N17" s="19"/>
      <c r="O17" s="9">
        <f>October!O17+N17</f>
        <v>4</v>
      </c>
      <c r="P17" s="21"/>
    </row>
    <row r="18" spans="1:16" ht="18" customHeight="1">
      <c r="A18" s="9" t="s">
        <v>23</v>
      </c>
      <c r="B18" s="14"/>
      <c r="C18" s="9">
        <f>October!C18+B18</f>
        <v>5</v>
      </c>
      <c r="D18" s="15">
        <f>9</f>
        <v>9</v>
      </c>
      <c r="E18" s="9">
        <f>October!E18+D18</f>
        <v>635</v>
      </c>
      <c r="F18" s="16"/>
      <c r="G18" s="9">
        <f>October!G18+F18</f>
        <v>509</v>
      </c>
      <c r="H18" s="17"/>
      <c r="I18" s="9">
        <f>October!I18+H18</f>
        <v>0</v>
      </c>
      <c r="J18" s="18"/>
      <c r="K18" s="9">
        <f>October!K18+J18</f>
        <v>967</v>
      </c>
      <c r="L18" s="19"/>
      <c r="M18" s="9">
        <f>October!M18+L18</f>
        <v>0</v>
      </c>
      <c r="N18" s="19"/>
      <c r="O18" s="9">
        <f>October!O18+N18</f>
        <v>6</v>
      </c>
      <c r="P18" s="21"/>
    </row>
    <row r="19" spans="1:16" ht="18" customHeight="1">
      <c r="A19" s="9" t="s">
        <v>24</v>
      </c>
      <c r="B19" s="14">
        <f>9+3</f>
        <v>12</v>
      </c>
      <c r="C19" s="9">
        <f>October!C19+B19</f>
        <v>42</v>
      </c>
      <c r="D19" s="15"/>
      <c r="E19" s="9">
        <f>October!E19+D19</f>
        <v>146</v>
      </c>
      <c r="F19" s="16"/>
      <c r="G19" s="9">
        <f>October!G19+F19</f>
        <v>12</v>
      </c>
      <c r="H19" s="17"/>
      <c r="I19" s="9">
        <f>October!I19+H19</f>
        <v>0</v>
      </c>
      <c r="J19" s="18"/>
      <c r="K19" s="9">
        <f>October!K19+J19</f>
        <v>16</v>
      </c>
      <c r="L19" s="19"/>
      <c r="M19" s="9">
        <f>October!M19+L19</f>
        <v>0</v>
      </c>
      <c r="N19" s="19"/>
      <c r="O19" s="9">
        <f>October!O19+N19</f>
        <v>38</v>
      </c>
      <c r="P19" s="21"/>
    </row>
    <row r="20" spans="1:16" ht="18" customHeight="1">
      <c r="A20" s="9" t="s">
        <v>25</v>
      </c>
      <c r="B20" s="14"/>
      <c r="C20" s="9">
        <f>October!C20+B20</f>
        <v>0</v>
      </c>
      <c r="D20" s="15">
        <f>1+1</f>
        <v>2</v>
      </c>
      <c r="E20" s="9">
        <f>October!E20+D20</f>
        <v>270</v>
      </c>
      <c r="F20" s="16"/>
      <c r="G20" s="9">
        <f>October!G20+F20</f>
        <v>236</v>
      </c>
      <c r="H20" s="17"/>
      <c r="I20" s="9">
        <f>October!I20+H20</f>
        <v>0</v>
      </c>
      <c r="J20" s="18"/>
      <c r="K20" s="9">
        <f>October!K20+J20</f>
        <v>3</v>
      </c>
      <c r="L20" s="19"/>
      <c r="M20" s="9">
        <f>October!M20+L20</f>
        <v>0</v>
      </c>
      <c r="N20" s="19"/>
      <c r="O20" s="9">
        <f>October!O20+N20</f>
        <v>4</v>
      </c>
      <c r="P20" s="21"/>
    </row>
    <row r="21" spans="1:16" ht="18" customHeight="1">
      <c r="A21" s="9" t="s">
        <v>26</v>
      </c>
      <c r="B21" s="14"/>
      <c r="C21" s="9">
        <f>October!C21+B21</f>
        <v>0</v>
      </c>
      <c r="D21" s="15">
        <f>2</f>
        <v>2</v>
      </c>
      <c r="E21" s="9">
        <f>October!E21+D21</f>
        <v>101</v>
      </c>
      <c r="F21" s="16"/>
      <c r="G21" s="9">
        <f>October!G21+F21</f>
        <v>2</v>
      </c>
      <c r="H21" s="17"/>
      <c r="I21" s="9">
        <f>October!I21+H21</f>
        <v>0</v>
      </c>
      <c r="J21" s="18"/>
      <c r="K21" s="9">
        <f>October!K21+J21</f>
        <v>0</v>
      </c>
      <c r="L21" s="19"/>
      <c r="M21" s="9">
        <f>October!M21+L21</f>
        <v>0</v>
      </c>
      <c r="N21" s="19"/>
      <c r="O21" s="9">
        <f>October!O21+N21</f>
        <v>8</v>
      </c>
      <c r="P21" s="21"/>
    </row>
    <row r="22" spans="1:16" ht="18" customHeight="1">
      <c r="A22" s="9" t="s">
        <v>27</v>
      </c>
      <c r="B22" s="14"/>
      <c r="C22" s="9">
        <f>October!C22+B22</f>
        <v>0</v>
      </c>
      <c r="D22" s="15"/>
      <c r="E22" s="9">
        <f>October!E22+D22</f>
        <v>0</v>
      </c>
      <c r="F22" s="16"/>
      <c r="G22" s="9">
        <f>October!G22+F22</f>
        <v>0</v>
      </c>
      <c r="H22" s="17"/>
      <c r="I22" s="9">
        <f>October!I22+H22</f>
        <v>0</v>
      </c>
      <c r="J22" s="18"/>
      <c r="K22" s="9">
        <f>October!K22+J22</f>
        <v>0</v>
      </c>
      <c r="L22" s="19"/>
      <c r="M22" s="9">
        <f>October!M22+L22</f>
        <v>0</v>
      </c>
      <c r="N22" s="19"/>
      <c r="O22" s="9">
        <f>October!O22+N22</f>
        <v>0</v>
      </c>
      <c r="P22" s="21"/>
    </row>
    <row r="23" spans="1:16" ht="18" customHeight="1">
      <c r="A23" s="9" t="s">
        <v>28</v>
      </c>
      <c r="B23" s="14"/>
      <c r="C23" s="9">
        <f>October!C23+B23</f>
        <v>0</v>
      </c>
      <c r="D23" s="15"/>
      <c r="E23" s="9">
        <f>October!E23+D23</f>
        <v>4</v>
      </c>
      <c r="F23" s="16"/>
      <c r="G23" s="9">
        <f>October!G23+F23</f>
        <v>5</v>
      </c>
      <c r="H23" s="17"/>
      <c r="I23" s="9">
        <f>October!I23+H23</f>
        <v>0</v>
      </c>
      <c r="J23" s="18"/>
      <c r="K23" s="9">
        <f>October!K23+J23</f>
        <v>0</v>
      </c>
      <c r="L23" s="19"/>
      <c r="M23" s="9">
        <f>October!M23+L23</f>
        <v>0</v>
      </c>
      <c r="N23" s="19"/>
      <c r="O23" s="9">
        <f>October!O23+N23</f>
        <v>9</v>
      </c>
      <c r="P23" s="21"/>
    </row>
    <row r="24" spans="1:16" ht="18" customHeight="1">
      <c r="A24" s="9" t="s">
        <v>29</v>
      </c>
      <c r="B24" s="14"/>
      <c r="C24" s="9">
        <f>October!C24+B24</f>
        <v>0</v>
      </c>
      <c r="D24" s="15"/>
      <c r="E24" s="9">
        <f>October!E24+D24</f>
        <v>2</v>
      </c>
      <c r="F24" s="16"/>
      <c r="G24" s="9">
        <f>October!G24+F24</f>
        <v>0</v>
      </c>
      <c r="H24" s="17"/>
      <c r="I24" s="9">
        <f>October!I24+H24</f>
        <v>0</v>
      </c>
      <c r="J24" s="18"/>
      <c r="K24" s="9">
        <f>October!K24+J24</f>
        <v>0</v>
      </c>
      <c r="L24" s="19"/>
      <c r="M24" s="9">
        <f>October!M24+L24</f>
        <v>0</v>
      </c>
      <c r="N24" s="19"/>
      <c r="O24" s="9">
        <f>October!O24+N24</f>
        <v>0</v>
      </c>
      <c r="P24" s="21"/>
    </row>
    <row r="25" spans="1:16" ht="18" customHeight="1">
      <c r="A25" s="9" t="s">
        <v>30</v>
      </c>
      <c r="B25" s="14"/>
      <c r="C25" s="9">
        <f>October!C25+B25</f>
        <v>0</v>
      </c>
      <c r="D25" s="15"/>
      <c r="E25" s="9">
        <f>October!E25+D25</f>
        <v>1</v>
      </c>
      <c r="F25" s="16"/>
      <c r="G25" s="9">
        <f>October!G25+F25</f>
        <v>0</v>
      </c>
      <c r="H25" s="17"/>
      <c r="I25" s="9">
        <f>October!I25+H25</f>
        <v>0</v>
      </c>
      <c r="J25" s="18"/>
      <c r="K25" s="9">
        <f>October!K25+J25</f>
        <v>2</v>
      </c>
      <c r="L25" s="19"/>
      <c r="M25" s="9">
        <f>October!M25+L25</f>
        <v>0</v>
      </c>
      <c r="N25" s="19"/>
      <c r="O25" s="9">
        <f>October!O25+N25</f>
        <v>0</v>
      </c>
      <c r="P25" s="21"/>
    </row>
    <row r="26" spans="1:16" ht="18" customHeight="1">
      <c r="A26" s="9" t="s">
        <v>31</v>
      </c>
      <c r="B26" s="14"/>
      <c r="C26" s="9">
        <f>October!C26+B26</f>
        <v>0</v>
      </c>
      <c r="D26" s="15">
        <f>11+4+4+4</f>
        <v>23</v>
      </c>
      <c r="E26" s="9">
        <f>October!E26+D26</f>
        <v>126</v>
      </c>
      <c r="F26" s="16"/>
      <c r="G26" s="9">
        <f>October!G26+F26</f>
        <v>65</v>
      </c>
      <c r="H26" s="17"/>
      <c r="I26" s="9">
        <f>October!I26+H26</f>
        <v>0</v>
      </c>
      <c r="J26" s="18"/>
      <c r="K26" s="9">
        <f>October!K26+J26</f>
        <v>0</v>
      </c>
      <c r="L26" s="19"/>
      <c r="M26" s="9">
        <f>October!M26+L26</f>
        <v>0</v>
      </c>
      <c r="N26" s="19"/>
      <c r="O26" s="9">
        <f>October!O26+N26</f>
        <v>22</v>
      </c>
      <c r="P26" s="21" t="s">
        <v>79</v>
      </c>
    </row>
    <row r="27" spans="1:16" ht="18" customHeight="1">
      <c r="A27" s="9" t="s">
        <v>32</v>
      </c>
      <c r="B27" s="14">
        <f>12</f>
        <v>12</v>
      </c>
      <c r="C27" s="9">
        <f>October!C27+B27</f>
        <v>61</v>
      </c>
      <c r="D27" s="15">
        <f>37+2</f>
        <v>39</v>
      </c>
      <c r="E27" s="9">
        <f>October!E27+D27</f>
        <v>1565</v>
      </c>
      <c r="F27" s="16">
        <f>330</f>
        <v>330</v>
      </c>
      <c r="G27" s="9">
        <f>October!G27+F27</f>
        <v>1289</v>
      </c>
      <c r="H27" s="17"/>
      <c r="I27" s="9">
        <f>October!I27+H27</f>
        <v>0</v>
      </c>
      <c r="J27" s="18">
        <f>11</f>
        <v>11</v>
      </c>
      <c r="K27" s="9">
        <f>October!K27+J27</f>
        <v>391</v>
      </c>
      <c r="L27" s="19"/>
      <c r="M27" s="9">
        <f>October!M27+L27</f>
        <v>3</v>
      </c>
      <c r="N27" s="19"/>
      <c r="O27" s="9">
        <f>October!O27+N27</f>
        <v>68</v>
      </c>
      <c r="P27" s="21" t="s">
        <v>79</v>
      </c>
    </row>
    <row r="28" spans="1:16" ht="18" customHeight="1">
      <c r="A28" s="9" t="s">
        <v>33</v>
      </c>
      <c r="B28" s="14"/>
      <c r="C28" s="9">
        <f>October!C28+B28</f>
        <v>0</v>
      </c>
      <c r="D28" s="15"/>
      <c r="E28" s="9">
        <f>October!E28+D28</f>
        <v>17</v>
      </c>
      <c r="F28" s="16"/>
      <c r="G28" s="9">
        <f>October!G28+F28</f>
        <v>0</v>
      </c>
      <c r="H28" s="17"/>
      <c r="I28" s="9">
        <f>October!I28+H28</f>
        <v>0</v>
      </c>
      <c r="J28" s="18"/>
      <c r="K28" s="9">
        <f>October!K28+J28</f>
        <v>0</v>
      </c>
      <c r="L28" s="19"/>
      <c r="M28" s="9">
        <f>October!M28+L28</f>
        <v>0</v>
      </c>
      <c r="N28" s="19"/>
      <c r="O28" s="9">
        <f>October!O28+N28</f>
        <v>0</v>
      </c>
      <c r="P28" s="21"/>
    </row>
    <row r="29" spans="1:16" ht="18" customHeight="1">
      <c r="A29" s="9" t="s">
        <v>34</v>
      </c>
      <c r="B29" s="14"/>
      <c r="C29" s="9">
        <f>October!C29+B29</f>
        <v>16</v>
      </c>
      <c r="D29" s="15"/>
      <c r="E29" s="9">
        <f>October!E29+D29</f>
        <v>608</v>
      </c>
      <c r="F29" s="16"/>
      <c r="G29" s="9">
        <f>October!G29+F29</f>
        <v>536</v>
      </c>
      <c r="H29" s="17"/>
      <c r="I29" s="9">
        <f>October!I29+H29</f>
        <v>0</v>
      </c>
      <c r="J29" s="18"/>
      <c r="K29" s="9">
        <f>October!K29+J29</f>
        <v>96</v>
      </c>
      <c r="L29" s="19"/>
      <c r="M29" s="9">
        <f>October!M29+L29</f>
        <v>15</v>
      </c>
      <c r="N29" s="19"/>
      <c r="O29" s="9">
        <f>October!O29+N29</f>
        <v>14</v>
      </c>
      <c r="P29" s="21"/>
    </row>
    <row r="30" spans="1:16" ht="18" customHeight="1">
      <c r="A30" s="9" t="s">
        <v>35</v>
      </c>
      <c r="B30" s="14"/>
      <c r="C30" s="9">
        <f>October!C30+B30</f>
        <v>0</v>
      </c>
      <c r="D30" s="15">
        <f>14</f>
        <v>14</v>
      </c>
      <c r="E30" s="9">
        <f>October!E30+D30</f>
        <v>120</v>
      </c>
      <c r="F30" s="16">
        <f>223</f>
        <v>223</v>
      </c>
      <c r="G30" s="9">
        <f>October!G30+F30</f>
        <v>3942</v>
      </c>
      <c r="H30" s="17"/>
      <c r="I30" s="9">
        <f>October!I30+H30</f>
        <v>245</v>
      </c>
      <c r="J30" s="18"/>
      <c r="K30" s="9">
        <f>October!K30+J30</f>
        <v>0</v>
      </c>
      <c r="L30" s="19"/>
      <c r="M30" s="9">
        <f>October!M30+L30</f>
        <v>0</v>
      </c>
      <c r="N30" s="19"/>
      <c r="O30" s="9">
        <f>October!O30+N30</f>
        <v>0</v>
      </c>
      <c r="P30" s="21"/>
    </row>
    <row r="31" spans="1:16" ht="18" customHeight="1">
      <c r="A31" s="9" t="s">
        <v>36</v>
      </c>
      <c r="B31" s="14"/>
      <c r="C31" s="9">
        <f>October!C31+B31</f>
        <v>1</v>
      </c>
      <c r="D31" s="15">
        <f>6</f>
        <v>6</v>
      </c>
      <c r="E31" s="9">
        <f>October!E31+D31</f>
        <v>557</v>
      </c>
      <c r="F31" s="16">
        <f>193</f>
        <v>193</v>
      </c>
      <c r="G31" s="9">
        <f>October!G31+F31</f>
        <v>798</v>
      </c>
      <c r="H31" s="17"/>
      <c r="I31" s="9">
        <f>October!I31+H31</f>
        <v>6</v>
      </c>
      <c r="J31" s="18">
        <f>4</f>
        <v>4</v>
      </c>
      <c r="K31" s="9">
        <f>October!K31+J31</f>
        <v>99</v>
      </c>
      <c r="L31" s="19"/>
      <c r="M31" s="9">
        <f>October!M31+L31</f>
        <v>5</v>
      </c>
      <c r="N31" s="19"/>
      <c r="O31" s="9">
        <f>October!O31+N31</f>
        <v>0</v>
      </c>
      <c r="P31" s="21"/>
    </row>
    <row r="32" spans="1:16" ht="18" customHeight="1">
      <c r="A32" s="9" t="s">
        <v>37</v>
      </c>
      <c r="B32" s="14"/>
      <c r="C32" s="9">
        <f>October!C32+B32</f>
        <v>0</v>
      </c>
      <c r="D32" s="15"/>
      <c r="E32" s="9">
        <f>October!E32+D32</f>
        <v>0</v>
      </c>
      <c r="F32" s="16"/>
      <c r="G32" s="9">
        <f>October!G32+F32</f>
        <v>19</v>
      </c>
      <c r="H32" s="17"/>
      <c r="I32" s="9">
        <f>October!I32+H32</f>
        <v>0</v>
      </c>
      <c r="J32" s="18"/>
      <c r="K32" s="9">
        <f>October!K32+J32</f>
        <v>0</v>
      </c>
      <c r="L32" s="19"/>
      <c r="M32" s="9">
        <f>October!M32+L32</f>
        <v>0</v>
      </c>
      <c r="N32" s="19"/>
      <c r="O32" s="9">
        <f>October!O32+N32</f>
        <v>0</v>
      </c>
      <c r="P32" s="21"/>
    </row>
    <row r="33" spans="1:16" ht="18" customHeight="1">
      <c r="A33" s="9" t="s">
        <v>38</v>
      </c>
      <c r="B33" s="14"/>
      <c r="C33" s="9">
        <f>October!C33+B33</f>
        <v>0</v>
      </c>
      <c r="D33" s="15"/>
      <c r="E33" s="9">
        <f>October!E33+D33</f>
        <v>3</v>
      </c>
      <c r="F33" s="16"/>
      <c r="G33" s="9">
        <f>October!G33+F33</f>
        <v>0</v>
      </c>
      <c r="H33" s="17"/>
      <c r="I33" s="9">
        <f>October!I33+H33</f>
        <v>0</v>
      </c>
      <c r="J33" s="18"/>
      <c r="K33" s="9">
        <f>October!K33+J33</f>
        <v>0</v>
      </c>
      <c r="L33" s="19"/>
      <c r="M33" s="9">
        <f>October!M33+L33</f>
        <v>0</v>
      </c>
      <c r="N33" s="19"/>
      <c r="O33" s="9">
        <f>October!O33+N33</f>
        <v>0</v>
      </c>
      <c r="P33" s="21"/>
    </row>
    <row r="34" spans="1:16" ht="18" customHeight="1">
      <c r="A34" s="9" t="s">
        <v>39</v>
      </c>
      <c r="B34" s="14"/>
      <c r="C34" s="9">
        <f>October!C34+B34</f>
        <v>0</v>
      </c>
      <c r="D34" s="15"/>
      <c r="E34" s="9">
        <f>October!E34+D34</f>
        <v>2</v>
      </c>
      <c r="F34" s="16"/>
      <c r="G34" s="9">
        <f>October!G34+F34</f>
        <v>0</v>
      </c>
      <c r="H34" s="17"/>
      <c r="I34" s="9">
        <f>October!I34+H34</f>
        <v>0</v>
      </c>
      <c r="J34" s="18"/>
      <c r="K34" s="9">
        <f>October!K34+J34</f>
        <v>0</v>
      </c>
      <c r="L34" s="19"/>
      <c r="M34" s="9">
        <f>October!M34+L34</f>
        <v>0</v>
      </c>
      <c r="N34" s="19"/>
      <c r="O34" s="9">
        <f>October!O34+N34</f>
        <v>0</v>
      </c>
      <c r="P34" s="21"/>
    </row>
    <row r="35" spans="1:16" ht="18" customHeight="1">
      <c r="A35" s="9" t="s">
        <v>40</v>
      </c>
      <c r="B35" s="14"/>
      <c r="C35" s="9">
        <f>October!C35+B35</f>
        <v>0</v>
      </c>
      <c r="D35" s="15">
        <f>6</f>
        <v>6</v>
      </c>
      <c r="E35" s="9">
        <f>October!E35+D35</f>
        <v>20</v>
      </c>
      <c r="F35" s="16"/>
      <c r="G35" s="9">
        <f>October!G35+F35</f>
        <v>0</v>
      </c>
      <c r="H35" s="17"/>
      <c r="I35" s="9">
        <f>October!I35+H35</f>
        <v>0</v>
      </c>
      <c r="J35" s="18"/>
      <c r="K35" s="9">
        <f>October!K35+J35</f>
        <v>0</v>
      </c>
      <c r="L35" s="19"/>
      <c r="M35" s="9">
        <f>October!M35+L35</f>
        <v>0</v>
      </c>
      <c r="N35" s="19"/>
      <c r="O35" s="9">
        <f>October!O35+N35</f>
        <v>0</v>
      </c>
      <c r="P35" s="21"/>
    </row>
    <row r="36" spans="1:16" ht="18" customHeight="1">
      <c r="A36" s="9" t="s">
        <v>41</v>
      </c>
      <c r="B36" s="14"/>
      <c r="C36" s="9">
        <f>October!C36+B36</f>
        <v>0</v>
      </c>
      <c r="D36" s="15"/>
      <c r="E36" s="9">
        <f>October!E36+D36</f>
        <v>7</v>
      </c>
      <c r="F36" s="16"/>
      <c r="G36" s="9">
        <f>October!G36+F36</f>
        <v>0</v>
      </c>
      <c r="H36" s="17"/>
      <c r="I36" s="9">
        <f>October!I36+H36</f>
        <v>0</v>
      </c>
      <c r="J36" s="18"/>
      <c r="K36" s="9">
        <f>October!K36+J36</f>
        <v>0</v>
      </c>
      <c r="L36" s="19"/>
      <c r="M36" s="9">
        <f>October!M36+L36</f>
        <v>0</v>
      </c>
      <c r="N36" s="19"/>
      <c r="O36" s="9">
        <f>October!O36+N36</f>
        <v>2</v>
      </c>
      <c r="P36" s="21"/>
    </row>
    <row r="37" spans="1:16" ht="18" customHeight="1">
      <c r="A37" s="9" t="s">
        <v>42</v>
      </c>
      <c r="B37" s="14"/>
      <c r="C37" s="9">
        <f>October!C37+B37</f>
        <v>0</v>
      </c>
      <c r="D37" s="15"/>
      <c r="E37" s="9">
        <f>October!E37+D37</f>
        <v>25</v>
      </c>
      <c r="F37" s="16"/>
      <c r="G37" s="9">
        <f>October!G37+F37</f>
        <v>0</v>
      </c>
      <c r="H37" s="17"/>
      <c r="I37" s="9">
        <f>October!I37+H37</f>
        <v>0</v>
      </c>
      <c r="J37" s="18"/>
      <c r="K37" s="9">
        <f>October!K37+J37</f>
        <v>0</v>
      </c>
      <c r="L37" s="19"/>
      <c r="M37" s="9">
        <f>October!M37+L37</f>
        <v>0</v>
      </c>
      <c r="N37" s="19"/>
      <c r="O37" s="9">
        <f>October!O37+N37</f>
        <v>1</v>
      </c>
      <c r="P37" s="21"/>
    </row>
    <row r="38" spans="1:16" ht="18" customHeight="1">
      <c r="A38" s="9" t="s">
        <v>43</v>
      </c>
      <c r="B38" s="14"/>
      <c r="C38" s="9">
        <f>October!C38+B38</f>
        <v>0</v>
      </c>
      <c r="D38" s="15"/>
      <c r="E38" s="9">
        <f>October!E38+D38</f>
        <v>189</v>
      </c>
      <c r="F38" s="16">
        <f>464</f>
        <v>464</v>
      </c>
      <c r="G38" s="9">
        <f>October!G38+F38</f>
        <v>1197</v>
      </c>
      <c r="H38" s="17"/>
      <c r="I38" s="9">
        <f>October!I38+H38</f>
        <v>0</v>
      </c>
      <c r="J38" s="18"/>
      <c r="K38" s="9">
        <f>October!K38+J38</f>
        <v>0</v>
      </c>
      <c r="L38" s="19"/>
      <c r="M38" s="9">
        <f>October!M38+L38</f>
        <v>0</v>
      </c>
      <c r="N38" s="19"/>
      <c r="O38" s="9">
        <f>October!O38+N38</f>
        <v>0</v>
      </c>
      <c r="P38" s="21"/>
    </row>
    <row r="39" spans="1:16" ht="18" customHeight="1">
      <c r="A39" s="9" t="s">
        <v>44</v>
      </c>
      <c r="B39" s="14"/>
      <c r="C39" s="9">
        <f>October!C39+B39</f>
        <v>24</v>
      </c>
      <c r="D39" s="15"/>
      <c r="E39" s="9">
        <f>October!E39+D39</f>
        <v>34</v>
      </c>
      <c r="F39" s="16">
        <f>1+8</f>
        <v>9</v>
      </c>
      <c r="G39" s="9">
        <f>October!G39+F39</f>
        <v>65</v>
      </c>
      <c r="H39" s="17"/>
      <c r="I39" s="9">
        <f>October!I39+H39</f>
        <v>0</v>
      </c>
      <c r="J39" s="18"/>
      <c r="K39" s="9">
        <f>October!K39+J39</f>
        <v>9</v>
      </c>
      <c r="L39" s="19"/>
      <c r="M39" s="9">
        <f>October!M39+L39</f>
        <v>1</v>
      </c>
      <c r="N39" s="19">
        <v>2</v>
      </c>
      <c r="O39" s="9">
        <f>October!O39+N39</f>
        <v>21</v>
      </c>
      <c r="P39" s="21"/>
    </row>
    <row r="40" spans="1:16" ht="18" customHeight="1">
      <c r="A40" s="9" t="s">
        <v>45</v>
      </c>
      <c r="B40" s="14"/>
      <c r="C40" s="9">
        <f>October!C40+B40</f>
        <v>2</v>
      </c>
      <c r="D40" s="15">
        <f>2+1+1+1</f>
        <v>5</v>
      </c>
      <c r="E40" s="9">
        <f>October!E40+D40</f>
        <v>221</v>
      </c>
      <c r="F40" s="16">
        <f>4</f>
        <v>4</v>
      </c>
      <c r="G40" s="9">
        <f>October!G40+F40</f>
        <v>108</v>
      </c>
      <c r="H40" s="17"/>
      <c r="I40" s="9">
        <f>October!I40+H40</f>
        <v>0</v>
      </c>
      <c r="J40" s="18"/>
      <c r="K40" s="9">
        <f>October!K40+J40</f>
        <v>0</v>
      </c>
      <c r="L40" s="19"/>
      <c r="M40" s="9">
        <f>October!M40+L40</f>
        <v>0</v>
      </c>
      <c r="N40" s="19"/>
      <c r="O40" s="9">
        <f>October!O40+N40</f>
        <v>3</v>
      </c>
      <c r="P40" s="21"/>
    </row>
    <row r="41" spans="1:16" ht="18" customHeight="1">
      <c r="A41" s="9" t="s">
        <v>46</v>
      </c>
      <c r="B41" s="14"/>
      <c r="C41" s="9">
        <f>October!C41+B41</f>
        <v>0</v>
      </c>
      <c r="D41" s="15">
        <f>2</f>
        <v>2</v>
      </c>
      <c r="E41" s="9">
        <f>October!E41+D41</f>
        <v>92</v>
      </c>
      <c r="F41" s="16"/>
      <c r="G41" s="9">
        <f>October!G41+F41</f>
        <v>52</v>
      </c>
      <c r="H41" s="17"/>
      <c r="I41" s="9">
        <f>October!I41+H41</f>
        <v>0</v>
      </c>
      <c r="J41" s="18"/>
      <c r="K41" s="9">
        <f>October!K41+J41</f>
        <v>1</v>
      </c>
      <c r="L41" s="19"/>
      <c r="M41" s="9">
        <f>October!M41+L41</f>
        <v>0</v>
      </c>
      <c r="N41" s="19"/>
      <c r="O41" s="9">
        <f>October!O41+N41</f>
        <v>32</v>
      </c>
      <c r="P41" s="21"/>
    </row>
    <row r="42" spans="1:16" ht="18" customHeight="1">
      <c r="A42" s="9" t="s">
        <v>47</v>
      </c>
      <c r="B42" s="14"/>
      <c r="C42" s="9">
        <f>October!C42+B42</f>
        <v>14</v>
      </c>
      <c r="D42" s="15">
        <f>1+1</f>
        <v>2</v>
      </c>
      <c r="E42" s="9">
        <f>October!E42+D42</f>
        <v>27</v>
      </c>
      <c r="F42" s="16"/>
      <c r="G42" s="9">
        <f>October!G42+F42</f>
        <v>0</v>
      </c>
      <c r="H42" s="17"/>
      <c r="I42" s="9">
        <f>October!I42+H42</f>
        <v>0</v>
      </c>
      <c r="J42" s="18"/>
      <c r="K42" s="9">
        <f>October!K42+J42</f>
        <v>0</v>
      </c>
      <c r="L42" s="19"/>
      <c r="M42" s="9">
        <f>October!M42+L42</f>
        <v>0</v>
      </c>
      <c r="N42" s="19"/>
      <c r="O42" s="9">
        <f>October!O42+N42</f>
        <v>0</v>
      </c>
      <c r="P42" s="21"/>
    </row>
    <row r="43" spans="1:16" ht="18" customHeight="1">
      <c r="A43" s="9" t="s">
        <v>48</v>
      </c>
      <c r="B43" s="14"/>
      <c r="C43" s="9">
        <f>October!C43+B43</f>
        <v>0</v>
      </c>
      <c r="D43" s="15"/>
      <c r="E43" s="9">
        <f>October!E43+D43</f>
        <v>0</v>
      </c>
      <c r="F43" s="16"/>
      <c r="G43" s="9">
        <f>October!G43+F43</f>
        <v>0</v>
      </c>
      <c r="H43" s="17"/>
      <c r="I43" s="9">
        <f>October!I43+H43</f>
        <v>0</v>
      </c>
      <c r="J43" s="18"/>
      <c r="K43" s="9">
        <f>October!K43+J43</f>
        <v>0</v>
      </c>
      <c r="L43" s="19"/>
      <c r="M43" s="9">
        <f>October!M43+L43</f>
        <v>0</v>
      </c>
      <c r="N43" s="19"/>
      <c r="O43" s="9">
        <f>October!O43+N43</f>
        <v>0</v>
      </c>
      <c r="P43" s="21"/>
    </row>
    <row r="44" spans="1:16" ht="18" customHeight="1">
      <c r="A44" s="9" t="s">
        <v>49</v>
      </c>
      <c r="B44" s="14"/>
      <c r="C44" s="9">
        <f>October!C44+B44</f>
        <v>0</v>
      </c>
      <c r="D44" s="15"/>
      <c r="E44" s="9">
        <f>October!E44+D44</f>
        <v>10</v>
      </c>
      <c r="F44" s="16"/>
      <c r="G44" s="9">
        <f>October!G44+F44</f>
        <v>0</v>
      </c>
      <c r="H44" s="17"/>
      <c r="I44" s="9">
        <f>October!I44+H44</f>
        <v>0</v>
      </c>
      <c r="J44" s="18"/>
      <c r="K44" s="9">
        <f>October!K44+J44</f>
        <v>0</v>
      </c>
      <c r="L44" s="19"/>
      <c r="M44" s="9">
        <f>October!M44+L44</f>
        <v>0</v>
      </c>
      <c r="N44" s="19"/>
      <c r="O44" s="9">
        <f>October!O44+N44</f>
        <v>0</v>
      </c>
      <c r="P44" s="21"/>
    </row>
    <row r="45" spans="1:16" ht="18" customHeight="1">
      <c r="A45" s="9" t="s">
        <v>50</v>
      </c>
      <c r="B45" s="14"/>
      <c r="C45" s="9">
        <f>October!C45+B45</f>
        <v>0</v>
      </c>
      <c r="D45" s="15">
        <f>4</f>
        <v>4</v>
      </c>
      <c r="E45" s="9">
        <f>October!E45+D45</f>
        <v>364</v>
      </c>
      <c r="F45" s="16">
        <f>938</f>
        <v>938</v>
      </c>
      <c r="G45" s="9">
        <f>October!G45+F45</f>
        <v>10600</v>
      </c>
      <c r="H45" s="17"/>
      <c r="I45" s="9">
        <f>October!I45+H45</f>
        <v>1730</v>
      </c>
      <c r="J45" s="18">
        <f>220</f>
        <v>220</v>
      </c>
      <c r="K45" s="9">
        <f>October!K45+J45</f>
        <v>1678</v>
      </c>
      <c r="L45" s="19"/>
      <c r="M45" s="9">
        <f>October!M45+L45</f>
        <v>42</v>
      </c>
      <c r="N45" s="19"/>
      <c r="O45" s="9">
        <f>October!O45+N45</f>
        <v>0</v>
      </c>
      <c r="P45" s="21"/>
    </row>
    <row r="46" spans="1:16" ht="18" customHeight="1">
      <c r="A46" s="9" t="s">
        <v>51</v>
      </c>
      <c r="B46" s="14"/>
      <c r="C46" s="9">
        <f>October!C46+B46</f>
        <v>0</v>
      </c>
      <c r="D46" s="15">
        <f>1</f>
        <v>1</v>
      </c>
      <c r="E46" s="9">
        <f>October!E46+D46</f>
        <v>44</v>
      </c>
      <c r="F46" s="16"/>
      <c r="G46" s="9">
        <f>October!G46+F46</f>
        <v>0</v>
      </c>
      <c r="H46" s="17"/>
      <c r="I46" s="9">
        <f>October!I46+H46</f>
        <v>0</v>
      </c>
      <c r="J46" s="18"/>
      <c r="K46" s="9">
        <f>October!K46+J46</f>
        <v>0</v>
      </c>
      <c r="L46" s="19"/>
      <c r="M46" s="9">
        <f>October!M46+L46</f>
        <v>0</v>
      </c>
      <c r="N46" s="19"/>
      <c r="O46" s="9">
        <f>October!O46+N46</f>
        <v>1</v>
      </c>
      <c r="P46" s="21"/>
    </row>
    <row r="47" spans="1:16" ht="18" customHeight="1">
      <c r="A47" s="9" t="s">
        <v>52</v>
      </c>
      <c r="B47" s="14"/>
      <c r="C47" s="9">
        <f>October!C47+B47</f>
        <v>0</v>
      </c>
      <c r="D47" s="15">
        <f>1+2</f>
        <v>3</v>
      </c>
      <c r="E47" s="9">
        <f>October!E47+D47</f>
        <v>336</v>
      </c>
      <c r="F47" s="16"/>
      <c r="G47" s="9">
        <f>October!G47+F47</f>
        <v>168</v>
      </c>
      <c r="H47" s="17"/>
      <c r="I47" s="9">
        <f>October!I47+H47</f>
        <v>214</v>
      </c>
      <c r="J47" s="18"/>
      <c r="K47" s="9">
        <f>October!K47+J47</f>
        <v>1307</v>
      </c>
      <c r="L47" s="19"/>
      <c r="M47" s="9">
        <f>October!M47+L47</f>
        <v>214</v>
      </c>
      <c r="N47" s="19"/>
      <c r="O47" s="9">
        <f>October!O47+N47</f>
        <v>20</v>
      </c>
      <c r="P47" s="21" t="s">
        <v>79</v>
      </c>
    </row>
    <row r="48" spans="1:16" ht="18" customHeight="1">
      <c r="A48" s="9" t="s">
        <v>53</v>
      </c>
      <c r="B48" s="14"/>
      <c r="C48" s="9">
        <f>October!C48+B48</f>
        <v>0</v>
      </c>
      <c r="D48" s="15"/>
      <c r="E48" s="9">
        <f>October!E48+D48</f>
        <v>61</v>
      </c>
      <c r="F48" s="16">
        <f>5</f>
        <v>5</v>
      </c>
      <c r="G48" s="9">
        <f>October!G48+F48</f>
        <v>5</v>
      </c>
      <c r="H48" s="17"/>
      <c r="I48" s="9">
        <f>October!I48+H48</f>
        <v>0</v>
      </c>
      <c r="J48" s="18"/>
      <c r="K48" s="9">
        <f>October!K48+J48</f>
        <v>0</v>
      </c>
      <c r="L48" s="19"/>
      <c r="M48" s="9">
        <f>October!M48+L48</f>
        <v>0</v>
      </c>
      <c r="N48" s="19"/>
      <c r="O48" s="9">
        <f>October!O48+N48</f>
        <v>0</v>
      </c>
      <c r="P48" s="21"/>
    </row>
    <row r="49" spans="1:16" ht="18" customHeight="1">
      <c r="A49" s="9" t="s">
        <v>54</v>
      </c>
      <c r="B49" s="14"/>
      <c r="C49" s="9">
        <f>October!C49+B49</f>
        <v>0</v>
      </c>
      <c r="D49" s="15"/>
      <c r="E49" s="9">
        <f>October!E49+D49</f>
        <v>4</v>
      </c>
      <c r="F49" s="16"/>
      <c r="G49" s="9">
        <f>October!G49+F49</f>
        <v>0</v>
      </c>
      <c r="H49" s="17"/>
      <c r="I49" s="9">
        <f>October!I49+H49</f>
        <v>0</v>
      </c>
      <c r="J49" s="18"/>
      <c r="K49" s="9">
        <f>October!K49+J49</f>
        <v>0</v>
      </c>
      <c r="L49" s="19"/>
      <c r="M49" s="9">
        <f>October!M49+L49</f>
        <v>0</v>
      </c>
      <c r="N49" s="19"/>
      <c r="O49" s="9">
        <f>October!O49+N49</f>
        <v>0</v>
      </c>
      <c r="P49" s="21"/>
    </row>
    <row r="50" spans="1:16" ht="18" customHeight="1">
      <c r="A50" s="9" t="s">
        <v>55</v>
      </c>
      <c r="B50" s="14"/>
      <c r="C50" s="9">
        <f>October!C50+B50</f>
        <v>0</v>
      </c>
      <c r="D50" s="15"/>
      <c r="E50" s="9">
        <f>October!E50+D50</f>
        <v>39</v>
      </c>
      <c r="F50" s="16"/>
      <c r="G50" s="9">
        <f>October!G50+F50</f>
        <v>5</v>
      </c>
      <c r="H50" s="17"/>
      <c r="I50" s="9">
        <f>October!I50+H50</f>
        <v>0</v>
      </c>
      <c r="J50" s="18"/>
      <c r="K50" s="9">
        <f>October!K50+J50</f>
        <v>0</v>
      </c>
      <c r="L50" s="19">
        <f>1</f>
        <v>1</v>
      </c>
      <c r="M50" s="9">
        <f>October!M50+L50</f>
        <v>1</v>
      </c>
      <c r="N50" s="19"/>
      <c r="O50" s="9">
        <f>October!O50+N50</f>
        <v>7</v>
      </c>
      <c r="P50" s="21"/>
    </row>
    <row r="51" spans="1:16" ht="18" customHeight="1">
      <c r="A51" s="9" t="s">
        <v>56</v>
      </c>
      <c r="B51" s="14"/>
      <c r="C51" s="9">
        <f>October!C51+B51</f>
        <v>0</v>
      </c>
      <c r="D51" s="15">
        <f>1+1</f>
        <v>2</v>
      </c>
      <c r="E51" s="9">
        <f>October!E51+D51</f>
        <v>23</v>
      </c>
      <c r="F51" s="16"/>
      <c r="G51" s="9">
        <f>October!G51+F51</f>
        <v>0</v>
      </c>
      <c r="H51" s="17"/>
      <c r="I51" s="9">
        <f>October!I51+H51</f>
        <v>0</v>
      </c>
      <c r="J51" s="18"/>
      <c r="K51" s="9">
        <f>October!K51+J51</f>
        <v>2</v>
      </c>
      <c r="L51" s="19"/>
      <c r="M51" s="9">
        <f>October!M51+L51</f>
        <v>0</v>
      </c>
      <c r="N51" s="19"/>
      <c r="O51" s="9">
        <f>October!O51+N51</f>
        <v>4</v>
      </c>
      <c r="P51" s="21"/>
    </row>
    <row r="52" spans="1:16" ht="18" customHeight="1">
      <c r="A52" s="9" t="s">
        <v>57</v>
      </c>
      <c r="B52" s="14"/>
      <c r="C52" s="9">
        <f>October!C52+B52</f>
        <v>0</v>
      </c>
      <c r="D52" s="15"/>
      <c r="E52" s="9">
        <f>October!E52+D52</f>
        <v>12</v>
      </c>
      <c r="F52" s="16"/>
      <c r="G52" s="9">
        <f>October!G52+F52</f>
        <v>0</v>
      </c>
      <c r="H52" s="17"/>
      <c r="I52" s="9">
        <f>October!I52+H52</f>
        <v>0</v>
      </c>
      <c r="J52" s="18"/>
      <c r="K52" s="9">
        <f>October!K52+J52</f>
        <v>3</v>
      </c>
      <c r="L52" s="19"/>
      <c r="M52" s="9">
        <f>October!M52+L52</f>
        <v>0</v>
      </c>
      <c r="N52" s="19"/>
      <c r="O52" s="9">
        <f>October!O52+N52</f>
        <v>0</v>
      </c>
      <c r="P52" s="21"/>
    </row>
    <row r="53" spans="1:16" ht="18" customHeight="1">
      <c r="A53" s="9" t="s">
        <v>58</v>
      </c>
      <c r="B53" s="14"/>
      <c r="C53" s="9">
        <f>October!C53+B53</f>
        <v>1</v>
      </c>
      <c r="D53" s="15">
        <f>21+2+1</f>
        <v>24</v>
      </c>
      <c r="E53" s="9">
        <f>October!E53+D53</f>
        <v>1165</v>
      </c>
      <c r="F53" s="16">
        <f>6+49</f>
        <v>55</v>
      </c>
      <c r="G53" s="9">
        <f>October!G53+F53</f>
        <v>352</v>
      </c>
      <c r="H53" s="17"/>
      <c r="I53" s="9">
        <f>October!I53+H53</f>
        <v>0</v>
      </c>
      <c r="J53" s="18"/>
      <c r="K53" s="9">
        <f>October!K53+J53</f>
        <v>197</v>
      </c>
      <c r="L53" s="19"/>
      <c r="M53" s="9">
        <f>October!M53+L53</f>
        <v>0</v>
      </c>
      <c r="N53" s="19">
        <f>1</f>
        <v>1</v>
      </c>
      <c r="O53" s="9">
        <f>October!O53+N53</f>
        <v>180</v>
      </c>
      <c r="P53" s="21" t="s">
        <v>79</v>
      </c>
    </row>
    <row r="54" spans="1:16" ht="18" customHeight="1" thickBot="1">
      <c r="A54" s="10" t="s">
        <v>59</v>
      </c>
      <c r="B54" s="14"/>
      <c r="C54" s="9">
        <f>October!C54+B54</f>
        <v>0</v>
      </c>
      <c r="D54" s="15">
        <f>2</f>
        <v>2</v>
      </c>
      <c r="E54" s="9">
        <f>October!E54+D54</f>
        <v>10</v>
      </c>
      <c r="F54" s="16">
        <f>89+38</f>
        <v>127</v>
      </c>
      <c r="G54" s="9">
        <f>October!G54+F54</f>
        <v>1307</v>
      </c>
      <c r="H54" s="17"/>
      <c r="I54" s="9">
        <f>October!I54+H54</f>
        <v>0</v>
      </c>
      <c r="J54" s="18"/>
      <c r="K54" s="9">
        <f>October!K54+J54</f>
        <v>356</v>
      </c>
      <c r="L54" s="19"/>
      <c r="M54" s="9">
        <f>October!M54+L54</f>
        <v>0</v>
      </c>
      <c r="N54" s="19"/>
      <c r="O54" s="9">
        <f>October!O54+N54</f>
        <v>0</v>
      </c>
      <c r="P54" s="21"/>
    </row>
    <row r="55" spans="1:15" ht="18" customHeight="1" thickBot="1" thickTop="1">
      <c r="A55" s="11" t="s">
        <v>60</v>
      </c>
      <c r="B55" s="11">
        <f>SUM(B5:B54)</f>
        <v>24</v>
      </c>
      <c r="C55" s="11"/>
      <c r="D55" s="11">
        <f>SUM(D5:D54)</f>
        <v>168</v>
      </c>
      <c r="E55" s="11"/>
      <c r="F55" s="11">
        <f>SUM(F5:F54)</f>
        <v>2348</v>
      </c>
      <c r="G55" s="11"/>
      <c r="H55" s="11">
        <f>SUM(H5:H54)</f>
        <v>0</v>
      </c>
      <c r="I55" s="11"/>
      <c r="J55" s="11">
        <f>SUM(J5:J54)</f>
        <v>235</v>
      </c>
      <c r="K55" s="11"/>
      <c r="L55" s="11">
        <f>SUM(L5:L54)</f>
        <v>1</v>
      </c>
      <c r="M55" s="11"/>
      <c r="N55" s="11">
        <f>SUM(N5:N54)</f>
        <v>3</v>
      </c>
      <c r="O55" s="11"/>
    </row>
    <row r="56" spans="1:15" ht="18" customHeight="1" thickBot="1" thickTop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</row>
    <row r="57" spans="1:15" ht="18" customHeight="1" thickBot="1" thickTop="1">
      <c r="A57" s="13" t="s">
        <v>61</v>
      </c>
      <c r="B57" s="11"/>
      <c r="C57" s="11">
        <f>October!C57+B55</f>
        <v>166</v>
      </c>
      <c r="D57" s="11"/>
      <c r="E57" s="11">
        <f>October!E57+D55</f>
        <v>7458</v>
      </c>
      <c r="F57" s="11"/>
      <c r="G57" s="11">
        <f>October!G57+F55</f>
        <v>33201</v>
      </c>
      <c r="H57" s="11"/>
      <c r="I57" s="11">
        <f>October!I57+H55</f>
        <v>3209</v>
      </c>
      <c r="J57" s="11"/>
      <c r="K57" s="11">
        <f>October!K57+J55</f>
        <v>5144</v>
      </c>
      <c r="L57" s="11"/>
      <c r="M57" s="11">
        <f>October!M57+L55</f>
        <v>277</v>
      </c>
      <c r="N57" s="11"/>
      <c r="O57" s="11">
        <f>October!O57+N55</f>
        <v>450</v>
      </c>
    </row>
    <row r="58" spans="1:11" ht="18" customHeight="1" thickTop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18" customHeight="1">
      <c r="A59" s="3" t="s">
        <v>62</v>
      </c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8" customHeight="1">
      <c r="A60" s="3" t="s">
        <v>15</v>
      </c>
      <c r="B60" s="3">
        <v>75</v>
      </c>
      <c r="C60" s="3"/>
      <c r="D60" s="3"/>
      <c r="E60" s="3"/>
      <c r="F60" s="3"/>
      <c r="G60" s="3"/>
      <c r="H60" s="3"/>
      <c r="I60" s="3"/>
      <c r="J60" s="3"/>
      <c r="K60" s="3"/>
    </row>
    <row r="61" ht="18" customHeight="1"/>
    <row r="62" spans="1:7" s="4" customFormat="1" ht="18" customHeight="1">
      <c r="A62" s="4" t="s">
        <v>63</v>
      </c>
      <c r="C62" s="4">
        <f>228+75</f>
        <v>303</v>
      </c>
      <c r="G62" s="4">
        <v>100</v>
      </c>
    </row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7">
    <mergeCell ref="N3:O3"/>
    <mergeCell ref="J3:K3"/>
    <mergeCell ref="L3:M3"/>
    <mergeCell ref="B3:C3"/>
    <mergeCell ref="D3:E3"/>
    <mergeCell ref="F3:G3"/>
    <mergeCell ref="H3:I3"/>
  </mergeCells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62"/>
  <sheetViews>
    <sheetView tabSelected="1" zoomScalePageLayoutView="0" workbookViewId="0" topLeftCell="A1">
      <pane xSplit="1" ySplit="4" topLeftCell="B28" activePane="bottomRight" state="frozen"/>
      <selection pane="topLeft" activeCell="A1" sqref="A1"/>
      <selection pane="topRight" activeCell="B1" sqref="B1"/>
      <selection pane="bottomLeft" activeCell="A5" sqref="A5"/>
      <selection pane="bottomRight" activeCell="D51" sqref="D51"/>
    </sheetView>
  </sheetViews>
  <sheetFormatPr defaultColWidth="9.00390625" defaultRowHeight="15.75"/>
  <cols>
    <col min="1" max="1" width="17.25390625" style="2" customWidth="1"/>
    <col min="2" max="3" width="9.00390625" style="2" customWidth="1"/>
    <col min="4" max="4" width="9.25390625" style="2" customWidth="1"/>
    <col min="5" max="5" width="7.00390625" style="2" customWidth="1"/>
    <col min="6" max="9" width="9.00390625" style="2" customWidth="1"/>
    <col min="10" max="10" width="7.875" style="2" customWidth="1"/>
    <col min="11" max="13" width="9.00390625" style="2" customWidth="1"/>
    <col min="14" max="14" width="8.00390625" style="2" bestFit="1" customWidth="1"/>
    <col min="15" max="15" width="4.75390625" style="2" bestFit="1" customWidth="1"/>
    <col min="16" max="16384" width="9.00390625" style="2" customWidth="1"/>
  </cols>
  <sheetData>
    <row r="1" spans="1:10" ht="23.25">
      <c r="A1" s="1" t="s">
        <v>65</v>
      </c>
      <c r="H1" s="2" t="s">
        <v>77</v>
      </c>
      <c r="J1" s="2" t="s">
        <v>80</v>
      </c>
    </row>
    <row r="2" spans="1:15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43.5" customHeight="1">
      <c r="A3" s="4"/>
      <c r="B3" s="35" t="s">
        <v>1</v>
      </c>
      <c r="C3" s="36"/>
      <c r="D3" s="35" t="s">
        <v>3</v>
      </c>
      <c r="E3" s="36"/>
      <c r="F3" s="35" t="s">
        <v>4</v>
      </c>
      <c r="G3" s="36"/>
      <c r="H3" s="33" t="s">
        <v>6</v>
      </c>
      <c r="I3" s="37"/>
      <c r="J3" s="35" t="s">
        <v>5</v>
      </c>
      <c r="K3" s="38"/>
      <c r="L3" s="26" t="s">
        <v>64</v>
      </c>
      <c r="M3" s="20"/>
      <c r="N3" s="39" t="s">
        <v>78</v>
      </c>
      <c r="O3" s="40"/>
    </row>
    <row r="4" spans="1:16" s="8" customFormat="1" ht="18" customHeight="1">
      <c r="A4" s="7" t="s">
        <v>7</v>
      </c>
      <c r="B4" s="6" t="s">
        <v>8</v>
      </c>
      <c r="C4" s="6" t="s">
        <v>9</v>
      </c>
      <c r="D4" s="6" t="s">
        <v>8</v>
      </c>
      <c r="E4" s="6" t="s">
        <v>9</v>
      </c>
      <c r="F4" s="6" t="s">
        <v>8</v>
      </c>
      <c r="G4" s="6" t="s">
        <v>9</v>
      </c>
      <c r="H4" s="6" t="s">
        <v>8</v>
      </c>
      <c r="I4" s="6" t="s">
        <v>9</v>
      </c>
      <c r="J4" s="6" t="s">
        <v>8</v>
      </c>
      <c r="K4" s="6" t="s">
        <v>9</v>
      </c>
      <c r="L4" s="6" t="s">
        <v>8</v>
      </c>
      <c r="M4" s="6" t="s">
        <v>9</v>
      </c>
      <c r="N4" s="6" t="s">
        <v>8</v>
      </c>
      <c r="O4" s="6" t="s">
        <v>9</v>
      </c>
      <c r="P4" s="6" t="s">
        <v>2</v>
      </c>
    </row>
    <row r="5" spans="1:16" ht="18" customHeight="1">
      <c r="A5" s="9" t="s">
        <v>10</v>
      </c>
      <c r="B5" s="14"/>
      <c r="C5" s="9">
        <f>November!C5+B5</f>
        <v>0</v>
      </c>
      <c r="D5" s="15"/>
      <c r="E5" s="9">
        <f>November!E5+D5</f>
        <v>18</v>
      </c>
      <c r="F5" s="16"/>
      <c r="G5" s="9">
        <f>November!G5+F5</f>
        <v>0</v>
      </c>
      <c r="H5" s="17"/>
      <c r="I5" s="9">
        <f>November!I5+H5</f>
        <v>0</v>
      </c>
      <c r="J5" s="18"/>
      <c r="K5" s="9">
        <f>November!K5+J5</f>
        <v>0</v>
      </c>
      <c r="L5" s="19"/>
      <c r="M5" s="9">
        <f>November!M5+L5</f>
        <v>0</v>
      </c>
      <c r="N5" s="19"/>
      <c r="O5" s="9">
        <f>November!O5+N5</f>
        <v>0</v>
      </c>
      <c r="P5" s="21"/>
    </row>
    <row r="6" spans="1:16" ht="18" customHeight="1">
      <c r="A6" s="9" t="s">
        <v>11</v>
      </c>
      <c r="B6" s="14"/>
      <c r="C6" s="9">
        <f>November!C6+B6</f>
        <v>0</v>
      </c>
      <c r="D6" s="15"/>
      <c r="E6" s="9">
        <f>November!E6+D6</f>
        <v>9</v>
      </c>
      <c r="F6" s="16"/>
      <c r="G6" s="9">
        <f>November!G6+F6</f>
        <v>0</v>
      </c>
      <c r="H6" s="17"/>
      <c r="I6" s="9">
        <f>November!I6+H6</f>
        <v>0</v>
      </c>
      <c r="J6" s="18"/>
      <c r="K6" s="9">
        <f>November!K6+J6</f>
        <v>0</v>
      </c>
      <c r="L6" s="19"/>
      <c r="M6" s="9">
        <f>November!M6+L6</f>
        <v>0</v>
      </c>
      <c r="N6" s="19"/>
      <c r="O6" s="9">
        <f>November!O6+N6</f>
        <v>0</v>
      </c>
      <c r="P6" s="21"/>
    </row>
    <row r="7" spans="1:16" ht="18" customHeight="1">
      <c r="A7" s="9" t="s">
        <v>12</v>
      </c>
      <c r="B7" s="14"/>
      <c r="C7" s="9">
        <f>November!C7+B7</f>
        <v>0</v>
      </c>
      <c r="D7" s="15">
        <f>1+1</f>
        <v>2</v>
      </c>
      <c r="E7" s="9">
        <f>November!E7+D7</f>
        <v>111</v>
      </c>
      <c r="F7" s="16"/>
      <c r="G7" s="9">
        <f>November!G7+F7</f>
        <v>0</v>
      </c>
      <c r="H7" s="17"/>
      <c r="I7" s="9">
        <f>November!I7+H7</f>
        <v>0</v>
      </c>
      <c r="J7" s="18"/>
      <c r="K7" s="9">
        <f>November!K7+J7</f>
        <v>1</v>
      </c>
      <c r="L7" s="19"/>
      <c r="M7" s="9">
        <f>November!M7+L7</f>
        <v>0</v>
      </c>
      <c r="N7" s="19"/>
      <c r="O7" s="9">
        <f>November!O7+N7</f>
        <v>4</v>
      </c>
      <c r="P7" s="21"/>
    </row>
    <row r="8" spans="1:16" ht="18" customHeight="1">
      <c r="A8" s="9" t="s">
        <v>13</v>
      </c>
      <c r="B8" s="14"/>
      <c r="C8" s="9">
        <f>November!C8+B8</f>
        <v>0</v>
      </c>
      <c r="D8" s="15">
        <f>1</f>
        <v>1</v>
      </c>
      <c r="E8" s="9">
        <f>November!E8+D8</f>
        <v>118</v>
      </c>
      <c r="F8" s="16"/>
      <c r="G8" s="9">
        <f>November!G8+F8</f>
        <v>3</v>
      </c>
      <c r="H8" s="17"/>
      <c r="I8" s="9">
        <f>November!I8+H8</f>
        <v>0</v>
      </c>
      <c r="J8" s="18"/>
      <c r="K8" s="9">
        <f>November!K8+J8</f>
        <v>0</v>
      </c>
      <c r="L8" s="19"/>
      <c r="M8" s="9">
        <f>November!M8+L8</f>
        <v>0</v>
      </c>
      <c r="N8" s="19"/>
      <c r="O8" s="9">
        <f>November!O8+N8</f>
        <v>0</v>
      </c>
      <c r="P8" s="21"/>
    </row>
    <row r="9" spans="1:16" ht="18" customHeight="1">
      <c r="A9" s="9" t="s">
        <v>14</v>
      </c>
      <c r="B9" s="14"/>
      <c r="C9" s="9">
        <f>November!C9+B9</f>
        <v>0</v>
      </c>
      <c r="D9" s="15">
        <f>1+1</f>
        <v>2</v>
      </c>
      <c r="E9" s="9">
        <f>November!E9+D9</f>
        <v>35</v>
      </c>
      <c r="F9" s="16"/>
      <c r="G9" s="9">
        <f>November!G9+F9</f>
        <v>9</v>
      </c>
      <c r="H9" s="17"/>
      <c r="I9" s="9">
        <f>November!I9+H9</f>
        <v>0</v>
      </c>
      <c r="J9" s="18"/>
      <c r="K9" s="9">
        <f>November!K9+J9</f>
        <v>13</v>
      </c>
      <c r="L9" s="19"/>
      <c r="M9" s="9">
        <f>November!M9+L9</f>
        <v>0</v>
      </c>
      <c r="N9" s="19"/>
      <c r="O9" s="9">
        <f>November!O9+N9</f>
        <v>1</v>
      </c>
      <c r="P9" s="21"/>
    </row>
    <row r="10" spans="1:16" ht="18" customHeight="1">
      <c r="A10" s="9" t="s">
        <v>15</v>
      </c>
      <c r="B10" s="14"/>
      <c r="C10" s="9">
        <f>November!C10+B10</f>
        <v>0</v>
      </c>
      <c r="D10" s="15">
        <v>2</v>
      </c>
      <c r="E10" s="9">
        <f>November!E10+D10</f>
        <v>69</v>
      </c>
      <c r="F10" s="16"/>
      <c r="G10" s="9">
        <f>November!G10+F10</f>
        <v>0</v>
      </c>
      <c r="H10" s="17"/>
      <c r="I10" s="9">
        <f>November!I10+H10</f>
        <v>1014</v>
      </c>
      <c r="J10" s="18"/>
      <c r="K10" s="9">
        <f>November!K10+J10</f>
        <v>0</v>
      </c>
      <c r="L10" s="19"/>
      <c r="M10" s="9">
        <f>November!M10+L10</f>
        <v>0</v>
      </c>
      <c r="N10" s="19"/>
      <c r="O10" s="9">
        <f>November!O10+N10</f>
        <v>0</v>
      </c>
      <c r="P10" s="21"/>
    </row>
    <row r="11" spans="1:16" ht="18" customHeight="1">
      <c r="A11" s="9" t="s">
        <v>16</v>
      </c>
      <c r="B11" s="14"/>
      <c r="C11" s="9">
        <f>November!C11+B11</f>
        <v>0</v>
      </c>
      <c r="D11" s="15">
        <f>5+1</f>
        <v>6</v>
      </c>
      <c r="E11" s="9">
        <f>November!E11+D11</f>
        <v>35</v>
      </c>
      <c r="F11" s="16"/>
      <c r="G11" s="9">
        <f>November!G11+F11</f>
        <v>0</v>
      </c>
      <c r="H11" s="17"/>
      <c r="I11" s="9">
        <f>November!I11+H11</f>
        <v>0</v>
      </c>
      <c r="J11" s="18"/>
      <c r="K11" s="9">
        <f>November!K11+J11</f>
        <v>3</v>
      </c>
      <c r="L11" s="19"/>
      <c r="M11" s="9">
        <f>November!M11+L11</f>
        <v>0</v>
      </c>
      <c r="N11" s="19"/>
      <c r="O11" s="9">
        <f>November!O11+N11</f>
        <v>2</v>
      </c>
      <c r="P11" s="21" t="s">
        <v>81</v>
      </c>
    </row>
    <row r="12" spans="1:16" ht="18" customHeight="1">
      <c r="A12" s="9" t="s">
        <v>17</v>
      </c>
      <c r="B12" s="14"/>
      <c r="C12" s="9">
        <f>November!C12+B12</f>
        <v>0</v>
      </c>
      <c r="D12" s="15"/>
      <c r="E12" s="9">
        <f>November!E12+D12</f>
        <v>0</v>
      </c>
      <c r="F12" s="16"/>
      <c r="G12" s="9">
        <f>November!G12+F12</f>
        <v>0</v>
      </c>
      <c r="H12" s="17"/>
      <c r="I12" s="9">
        <f>November!I12+H12</f>
        <v>0</v>
      </c>
      <c r="J12" s="18"/>
      <c r="K12" s="9">
        <f>November!K12+J12</f>
        <v>0</v>
      </c>
      <c r="L12" s="19"/>
      <c r="M12" s="9">
        <f>November!M12+L12</f>
        <v>0</v>
      </c>
      <c r="N12" s="19"/>
      <c r="O12" s="9">
        <f>November!O12+N12</f>
        <v>0</v>
      </c>
      <c r="P12" s="21"/>
    </row>
    <row r="13" spans="1:16" ht="18" customHeight="1">
      <c r="A13" s="9" t="s">
        <v>18</v>
      </c>
      <c r="B13" s="14"/>
      <c r="C13" s="9">
        <f>November!C13+B13</f>
        <v>0</v>
      </c>
      <c r="D13" s="15"/>
      <c r="E13" s="9">
        <f>November!E13+D13</f>
        <v>6</v>
      </c>
      <c r="F13" s="16"/>
      <c r="G13" s="9">
        <f>November!G13+F13</f>
        <v>0</v>
      </c>
      <c r="H13" s="17"/>
      <c r="I13" s="9">
        <f>November!I13+H13</f>
        <v>0</v>
      </c>
      <c r="J13" s="18"/>
      <c r="K13" s="9">
        <f>November!K13+J13</f>
        <v>0</v>
      </c>
      <c r="L13" s="19"/>
      <c r="M13" s="9">
        <f>November!M13+L13</f>
        <v>0</v>
      </c>
      <c r="N13" s="19"/>
      <c r="O13" s="9">
        <f>November!O13+N13</f>
        <v>0</v>
      </c>
      <c r="P13" s="21"/>
    </row>
    <row r="14" spans="1:16" ht="18" customHeight="1">
      <c r="A14" s="9" t="s">
        <v>19</v>
      </c>
      <c r="B14" s="14"/>
      <c r="C14" s="9">
        <f>November!C14+B14</f>
        <v>0</v>
      </c>
      <c r="D14" s="15"/>
      <c r="E14" s="9">
        <f>November!E14+D14</f>
        <v>121</v>
      </c>
      <c r="F14" s="16"/>
      <c r="G14" s="9">
        <f>November!G14+F14</f>
        <v>0</v>
      </c>
      <c r="H14" s="17"/>
      <c r="I14" s="9">
        <f>November!I14+H14</f>
        <v>0</v>
      </c>
      <c r="J14" s="18"/>
      <c r="K14" s="9">
        <f>November!K14+J14</f>
        <v>0</v>
      </c>
      <c r="L14" s="19"/>
      <c r="M14" s="9">
        <f>November!M14+L14</f>
        <v>0</v>
      </c>
      <c r="N14" s="19"/>
      <c r="O14" s="9">
        <f>November!O14+N14</f>
        <v>0</v>
      </c>
      <c r="P14" s="21"/>
    </row>
    <row r="15" spans="1:16" ht="18" customHeight="1">
      <c r="A15" s="9" t="s">
        <v>20</v>
      </c>
      <c r="B15" s="14"/>
      <c r="C15" s="9">
        <f>November!C15+B15</f>
        <v>0</v>
      </c>
      <c r="D15" s="15">
        <f>2+1</f>
        <v>3</v>
      </c>
      <c r="E15" s="9">
        <f>November!E15+D15</f>
        <v>12</v>
      </c>
      <c r="F15" s="16"/>
      <c r="G15" s="9">
        <f>November!G15+F15</f>
        <v>0</v>
      </c>
      <c r="H15" s="17"/>
      <c r="I15" s="9">
        <f>November!I15+H15</f>
        <v>0</v>
      </c>
      <c r="J15" s="18"/>
      <c r="K15" s="9">
        <f>November!K15+J15</f>
        <v>0</v>
      </c>
      <c r="L15" s="19"/>
      <c r="M15" s="9">
        <f>November!M15+L15</f>
        <v>0</v>
      </c>
      <c r="N15" s="19"/>
      <c r="O15" s="9">
        <f>November!O15+N15</f>
        <v>0</v>
      </c>
      <c r="P15" s="21" t="s">
        <v>81</v>
      </c>
    </row>
    <row r="16" spans="1:16" ht="18" customHeight="1">
      <c r="A16" s="9" t="s">
        <v>21</v>
      </c>
      <c r="B16" s="14"/>
      <c r="C16" s="9">
        <f>November!C16+B16</f>
        <v>0</v>
      </c>
      <c r="D16" s="15"/>
      <c r="E16" s="9">
        <f>November!E16+D16</f>
        <v>0</v>
      </c>
      <c r="F16" s="16"/>
      <c r="G16" s="9">
        <f>November!G16+F16</f>
        <v>0</v>
      </c>
      <c r="H16" s="17"/>
      <c r="I16" s="9">
        <f>November!I16+H16</f>
        <v>0</v>
      </c>
      <c r="J16" s="18"/>
      <c r="K16" s="9">
        <f>November!K16+J16</f>
        <v>0</v>
      </c>
      <c r="L16" s="19"/>
      <c r="M16" s="9">
        <f>November!M16+L16</f>
        <v>0</v>
      </c>
      <c r="N16" s="19"/>
      <c r="O16" s="9">
        <f>November!O16+N16</f>
        <v>0</v>
      </c>
      <c r="P16" s="21"/>
    </row>
    <row r="17" spans="1:16" ht="18" customHeight="1">
      <c r="A17" s="9" t="s">
        <v>22</v>
      </c>
      <c r="B17" s="14"/>
      <c r="C17" s="9">
        <f>November!C17+B17</f>
        <v>0</v>
      </c>
      <c r="D17" s="15"/>
      <c r="E17" s="9">
        <f>November!E17+D17</f>
        <v>15</v>
      </c>
      <c r="F17" s="16"/>
      <c r="G17" s="9">
        <f>November!G17+F17</f>
        <v>0</v>
      </c>
      <c r="H17" s="17"/>
      <c r="I17" s="9">
        <f>November!I17+H17</f>
        <v>0</v>
      </c>
      <c r="J17" s="18"/>
      <c r="K17" s="9">
        <f>November!K17+J17</f>
        <v>0</v>
      </c>
      <c r="L17" s="19"/>
      <c r="M17" s="9">
        <f>November!M17+L17</f>
        <v>0</v>
      </c>
      <c r="N17" s="19"/>
      <c r="O17" s="9">
        <f>November!O17+N17</f>
        <v>4</v>
      </c>
      <c r="P17" s="21"/>
    </row>
    <row r="18" spans="1:16" ht="18" customHeight="1">
      <c r="A18" s="9" t="s">
        <v>23</v>
      </c>
      <c r="B18" s="14"/>
      <c r="C18" s="9">
        <f>November!C18+B18</f>
        <v>5</v>
      </c>
      <c r="D18" s="15">
        <f>1+2+1+3</f>
        <v>7</v>
      </c>
      <c r="E18" s="9">
        <f>November!E18+D18</f>
        <v>642</v>
      </c>
      <c r="F18" s="16"/>
      <c r="G18" s="9">
        <f>November!G18+F18</f>
        <v>509</v>
      </c>
      <c r="H18" s="17"/>
      <c r="I18" s="9">
        <f>November!I18+H18</f>
        <v>0</v>
      </c>
      <c r="J18" s="18">
        <f>5</f>
        <v>5</v>
      </c>
      <c r="K18" s="9">
        <f>November!K18+J18</f>
        <v>972</v>
      </c>
      <c r="L18" s="19"/>
      <c r="M18" s="9">
        <f>November!M18+L18</f>
        <v>0</v>
      </c>
      <c r="N18" s="19"/>
      <c r="O18" s="9">
        <f>November!O18+N18</f>
        <v>6</v>
      </c>
      <c r="P18" s="21" t="s">
        <v>81</v>
      </c>
    </row>
    <row r="19" spans="1:16" ht="18" customHeight="1">
      <c r="A19" s="9" t="s">
        <v>24</v>
      </c>
      <c r="B19" s="14">
        <f>2</f>
        <v>2</v>
      </c>
      <c r="C19" s="9">
        <f>November!C19+B19</f>
        <v>44</v>
      </c>
      <c r="D19" s="15">
        <f>1+2</f>
        <v>3</v>
      </c>
      <c r="E19" s="9">
        <f>November!E19+D19</f>
        <v>149</v>
      </c>
      <c r="F19" s="16"/>
      <c r="G19" s="9">
        <f>November!G19+F19</f>
        <v>12</v>
      </c>
      <c r="H19" s="17"/>
      <c r="I19" s="9">
        <f>November!I19+H19</f>
        <v>0</v>
      </c>
      <c r="J19" s="18"/>
      <c r="K19" s="9">
        <f>November!K19+J19</f>
        <v>16</v>
      </c>
      <c r="L19" s="19"/>
      <c r="M19" s="9">
        <f>November!M19+L19</f>
        <v>0</v>
      </c>
      <c r="N19" s="19"/>
      <c r="O19" s="9">
        <f>November!O19+N19</f>
        <v>38</v>
      </c>
      <c r="P19" s="21"/>
    </row>
    <row r="20" spans="1:16" ht="18" customHeight="1">
      <c r="A20" s="9" t="s">
        <v>25</v>
      </c>
      <c r="B20" s="14"/>
      <c r="C20" s="9">
        <f>November!C20+B20</f>
        <v>0</v>
      </c>
      <c r="D20" s="15">
        <f>1+1+1+1</f>
        <v>4</v>
      </c>
      <c r="E20" s="9">
        <f>November!E20+D20</f>
        <v>274</v>
      </c>
      <c r="F20" s="16"/>
      <c r="G20" s="9">
        <f>November!G20+F20</f>
        <v>236</v>
      </c>
      <c r="H20" s="17"/>
      <c r="I20" s="9">
        <f>November!I20+H20</f>
        <v>0</v>
      </c>
      <c r="J20" s="18"/>
      <c r="K20" s="9">
        <f>November!K20+J20</f>
        <v>3</v>
      </c>
      <c r="L20" s="19"/>
      <c r="M20" s="9">
        <f>November!M20+L20</f>
        <v>0</v>
      </c>
      <c r="N20" s="19"/>
      <c r="O20" s="9">
        <f>November!O20+N20</f>
        <v>4</v>
      </c>
      <c r="P20" s="21"/>
    </row>
    <row r="21" spans="1:16" ht="18" customHeight="1">
      <c r="A21" s="9" t="s">
        <v>26</v>
      </c>
      <c r="B21" s="14"/>
      <c r="C21" s="9">
        <f>November!C21+B21</f>
        <v>0</v>
      </c>
      <c r="D21" s="15">
        <f>3+1+1</f>
        <v>5</v>
      </c>
      <c r="E21" s="9">
        <f>November!E21+D21</f>
        <v>106</v>
      </c>
      <c r="F21" s="16">
        <f>1+1+1+1+1</f>
        <v>5</v>
      </c>
      <c r="G21" s="9">
        <f>November!G21+F21</f>
        <v>7</v>
      </c>
      <c r="H21" s="17"/>
      <c r="I21" s="9">
        <f>November!I21+H21</f>
        <v>0</v>
      </c>
      <c r="J21" s="18"/>
      <c r="K21" s="9">
        <f>November!K21+J21</f>
        <v>0</v>
      </c>
      <c r="L21" s="19"/>
      <c r="M21" s="9">
        <f>November!M21+L21</f>
        <v>0</v>
      </c>
      <c r="N21" s="19"/>
      <c r="O21" s="9">
        <f>November!O21+N21</f>
        <v>8</v>
      </c>
      <c r="P21" s="21"/>
    </row>
    <row r="22" spans="1:16" ht="18" customHeight="1">
      <c r="A22" s="9" t="s">
        <v>27</v>
      </c>
      <c r="B22" s="14"/>
      <c r="C22" s="9">
        <f>November!C22+B22</f>
        <v>0</v>
      </c>
      <c r="D22" s="15"/>
      <c r="E22" s="9">
        <f>November!E22+D22</f>
        <v>0</v>
      </c>
      <c r="F22" s="16"/>
      <c r="G22" s="9">
        <f>November!G22+F22</f>
        <v>0</v>
      </c>
      <c r="H22" s="17"/>
      <c r="I22" s="9">
        <f>November!I22+H22</f>
        <v>0</v>
      </c>
      <c r="J22" s="18"/>
      <c r="K22" s="9">
        <f>November!K22+J22</f>
        <v>0</v>
      </c>
      <c r="L22" s="19"/>
      <c r="M22" s="9">
        <f>November!M22+L22</f>
        <v>0</v>
      </c>
      <c r="N22" s="19"/>
      <c r="O22" s="9">
        <f>November!O22+N22</f>
        <v>0</v>
      </c>
      <c r="P22" s="21"/>
    </row>
    <row r="23" spans="1:16" ht="18" customHeight="1">
      <c r="A23" s="9" t="s">
        <v>28</v>
      </c>
      <c r="B23" s="14"/>
      <c r="C23" s="9">
        <f>November!C23+B23</f>
        <v>0</v>
      </c>
      <c r="D23" s="15"/>
      <c r="E23" s="9">
        <f>November!E23+D23</f>
        <v>4</v>
      </c>
      <c r="F23" s="16"/>
      <c r="G23" s="9">
        <f>November!G23+F23</f>
        <v>5</v>
      </c>
      <c r="H23" s="17"/>
      <c r="I23" s="9">
        <f>November!I23+H23</f>
        <v>0</v>
      </c>
      <c r="J23" s="18"/>
      <c r="K23" s="9">
        <f>November!K23+J23</f>
        <v>0</v>
      </c>
      <c r="L23" s="19"/>
      <c r="M23" s="9">
        <f>November!M23+L23</f>
        <v>0</v>
      </c>
      <c r="N23" s="19"/>
      <c r="O23" s="9">
        <f>November!O23+N23</f>
        <v>9</v>
      </c>
      <c r="P23" s="21"/>
    </row>
    <row r="24" spans="1:16" ht="18" customHeight="1">
      <c r="A24" s="9" t="s">
        <v>29</v>
      </c>
      <c r="B24" s="14"/>
      <c r="C24" s="9">
        <f>November!C24+B24</f>
        <v>0</v>
      </c>
      <c r="D24" s="15"/>
      <c r="E24" s="9">
        <f>November!E24+D24</f>
        <v>2</v>
      </c>
      <c r="F24" s="16"/>
      <c r="G24" s="9">
        <f>November!G24+F24</f>
        <v>0</v>
      </c>
      <c r="H24" s="17"/>
      <c r="I24" s="9">
        <f>November!I24+H24</f>
        <v>0</v>
      </c>
      <c r="J24" s="18"/>
      <c r="K24" s="9">
        <f>November!K24+J24</f>
        <v>0</v>
      </c>
      <c r="L24" s="19"/>
      <c r="M24" s="9">
        <f>November!M24+L24</f>
        <v>0</v>
      </c>
      <c r="N24" s="19"/>
      <c r="O24" s="9">
        <f>November!O24+N24</f>
        <v>0</v>
      </c>
      <c r="P24" s="21"/>
    </row>
    <row r="25" spans="1:16" ht="18" customHeight="1">
      <c r="A25" s="9" t="s">
        <v>30</v>
      </c>
      <c r="B25" s="14"/>
      <c r="C25" s="9">
        <f>November!C25+B25</f>
        <v>0</v>
      </c>
      <c r="D25" s="15"/>
      <c r="E25" s="9">
        <f>November!E25+D25</f>
        <v>1</v>
      </c>
      <c r="F25" s="16"/>
      <c r="G25" s="9">
        <f>November!G25+F25</f>
        <v>0</v>
      </c>
      <c r="H25" s="17"/>
      <c r="I25" s="9">
        <f>November!I25+H25</f>
        <v>0</v>
      </c>
      <c r="J25" s="18"/>
      <c r="K25" s="9">
        <f>November!K25+J25</f>
        <v>2</v>
      </c>
      <c r="L25" s="19"/>
      <c r="M25" s="9">
        <f>November!M25+L25</f>
        <v>0</v>
      </c>
      <c r="N25" s="19"/>
      <c r="O25" s="9">
        <f>November!O25+N25</f>
        <v>0</v>
      </c>
      <c r="P25" s="21"/>
    </row>
    <row r="26" spans="1:16" ht="18" customHeight="1">
      <c r="A26" s="9" t="s">
        <v>31</v>
      </c>
      <c r="B26" s="14">
        <f>1+3</f>
        <v>4</v>
      </c>
      <c r="C26" s="9">
        <f>November!C26+B26</f>
        <v>4</v>
      </c>
      <c r="D26" s="15"/>
      <c r="E26" s="9">
        <f>November!E26+D26</f>
        <v>126</v>
      </c>
      <c r="F26" s="16">
        <f>10+10+10</f>
        <v>30</v>
      </c>
      <c r="G26" s="9">
        <f>November!G26+F26</f>
        <v>95</v>
      </c>
      <c r="H26" s="17"/>
      <c r="I26" s="9">
        <f>November!I26+H26</f>
        <v>0</v>
      </c>
      <c r="J26" s="18"/>
      <c r="K26" s="9">
        <f>November!K26+J26</f>
        <v>0</v>
      </c>
      <c r="L26" s="19"/>
      <c r="M26" s="9">
        <f>November!M26+L26</f>
        <v>0</v>
      </c>
      <c r="N26" s="19"/>
      <c r="O26" s="9">
        <f>November!O26+N26</f>
        <v>22</v>
      </c>
      <c r="P26" s="21"/>
    </row>
    <row r="27" spans="1:16" ht="18" customHeight="1">
      <c r="A27" s="9" t="s">
        <v>32</v>
      </c>
      <c r="B27" s="14">
        <f>7+1</f>
        <v>8</v>
      </c>
      <c r="C27" s="9">
        <f>November!C27+B27</f>
        <v>69</v>
      </c>
      <c r="D27" s="15">
        <f>4+1+2+7+1+1+2+2+3+2+8+2+4+4+13+13+8+2+1+2</f>
        <v>82</v>
      </c>
      <c r="E27" s="9">
        <f>November!E27+D27</f>
        <v>1647</v>
      </c>
      <c r="F27" s="16">
        <f>4+2+5+14+6+45+21</f>
        <v>97</v>
      </c>
      <c r="G27" s="9">
        <f>November!G27+F27</f>
        <v>1386</v>
      </c>
      <c r="H27" s="17"/>
      <c r="I27" s="9">
        <f>November!I27+H27</f>
        <v>0</v>
      </c>
      <c r="J27" s="18"/>
      <c r="K27" s="9">
        <f>November!K27+J27</f>
        <v>391</v>
      </c>
      <c r="L27" s="19"/>
      <c r="M27" s="9">
        <f>November!M27+L27</f>
        <v>3</v>
      </c>
      <c r="N27" s="19"/>
      <c r="O27" s="9">
        <f>November!O27+N27</f>
        <v>68</v>
      </c>
      <c r="P27" s="21"/>
    </row>
    <row r="28" spans="1:16" ht="18" customHeight="1">
      <c r="A28" s="9" t="s">
        <v>33</v>
      </c>
      <c r="B28" s="14"/>
      <c r="C28" s="9">
        <f>November!C28+B28</f>
        <v>0</v>
      </c>
      <c r="D28" s="15"/>
      <c r="E28" s="9">
        <f>November!E28+D28</f>
        <v>17</v>
      </c>
      <c r="F28" s="16"/>
      <c r="G28" s="9">
        <f>November!G28+F28</f>
        <v>0</v>
      </c>
      <c r="H28" s="17"/>
      <c r="I28" s="9">
        <f>November!I28+H28</f>
        <v>0</v>
      </c>
      <c r="J28" s="18"/>
      <c r="K28" s="9">
        <f>November!K28+J28</f>
        <v>0</v>
      </c>
      <c r="L28" s="19"/>
      <c r="M28" s="9">
        <f>November!M28+L28</f>
        <v>0</v>
      </c>
      <c r="N28" s="19"/>
      <c r="O28" s="9">
        <f>November!O28+N28</f>
        <v>0</v>
      </c>
      <c r="P28" s="21"/>
    </row>
    <row r="29" spans="1:16" ht="18" customHeight="1">
      <c r="A29" s="9" t="s">
        <v>34</v>
      </c>
      <c r="B29" s="14"/>
      <c r="C29" s="9">
        <f>November!C29+B29</f>
        <v>16</v>
      </c>
      <c r="D29" s="15">
        <f>18+5+2+1+4</f>
        <v>30</v>
      </c>
      <c r="E29" s="9">
        <f>November!E29+D29</f>
        <v>638</v>
      </c>
      <c r="F29" s="16">
        <f>16+17+99</f>
        <v>132</v>
      </c>
      <c r="G29" s="9">
        <f>November!G29+F29</f>
        <v>668</v>
      </c>
      <c r="H29" s="17"/>
      <c r="I29" s="9">
        <f>November!I29+H29</f>
        <v>0</v>
      </c>
      <c r="J29" s="18">
        <f>8+3</f>
        <v>11</v>
      </c>
      <c r="K29" s="9">
        <f>November!K29+J29</f>
        <v>107</v>
      </c>
      <c r="L29" s="19"/>
      <c r="M29" s="9">
        <f>November!M29+L29</f>
        <v>15</v>
      </c>
      <c r="N29" s="19">
        <f>3</f>
        <v>3</v>
      </c>
      <c r="O29" s="9">
        <f>November!O29+N29</f>
        <v>17</v>
      </c>
      <c r="P29" s="21" t="s">
        <v>79</v>
      </c>
    </row>
    <row r="30" spans="1:16" ht="18" customHeight="1">
      <c r="A30" s="9" t="s">
        <v>35</v>
      </c>
      <c r="B30" s="14">
        <f>2</f>
        <v>2</v>
      </c>
      <c r="C30" s="9">
        <f>November!C30+B30</f>
        <v>2</v>
      </c>
      <c r="D30" s="15"/>
      <c r="E30" s="9">
        <f>November!E30+D30</f>
        <v>120</v>
      </c>
      <c r="F30" s="16">
        <f>250+236</f>
        <v>486</v>
      </c>
      <c r="G30" s="9">
        <f>November!G30+F30</f>
        <v>4428</v>
      </c>
      <c r="H30" s="17"/>
      <c r="I30" s="9">
        <f>November!I30+H30</f>
        <v>245</v>
      </c>
      <c r="J30" s="18"/>
      <c r="K30" s="9">
        <f>November!K30+J30</f>
        <v>0</v>
      </c>
      <c r="L30" s="19"/>
      <c r="M30" s="9">
        <f>November!M30+L30</f>
        <v>0</v>
      </c>
      <c r="N30" s="19"/>
      <c r="O30" s="9">
        <f>November!O30+N30</f>
        <v>0</v>
      </c>
      <c r="P30" s="21"/>
    </row>
    <row r="31" spans="1:16" ht="18" customHeight="1">
      <c r="A31" s="9" t="s">
        <v>36</v>
      </c>
      <c r="B31" s="14"/>
      <c r="C31" s="9">
        <f>November!C31+B31</f>
        <v>1</v>
      </c>
      <c r="D31" s="15">
        <f>1</f>
        <v>1</v>
      </c>
      <c r="E31" s="9">
        <f>November!E31+D31</f>
        <v>558</v>
      </c>
      <c r="F31" s="16"/>
      <c r="G31" s="9">
        <f>November!G31+F31</f>
        <v>798</v>
      </c>
      <c r="H31" s="17"/>
      <c r="I31" s="9">
        <f>November!I31+H31</f>
        <v>6</v>
      </c>
      <c r="J31" s="18">
        <f>5+4+5+8+1</f>
        <v>23</v>
      </c>
      <c r="K31" s="9">
        <f>November!K31+J31</f>
        <v>122</v>
      </c>
      <c r="L31" s="19"/>
      <c r="M31" s="9">
        <f>November!M31+L31</f>
        <v>5</v>
      </c>
      <c r="N31" s="19"/>
      <c r="O31" s="9">
        <f>November!O31+N31</f>
        <v>0</v>
      </c>
      <c r="P31" s="21" t="s">
        <v>81</v>
      </c>
    </row>
    <row r="32" spans="1:16" ht="18" customHeight="1">
      <c r="A32" s="9" t="s">
        <v>37</v>
      </c>
      <c r="B32" s="14"/>
      <c r="C32" s="9">
        <f>November!C32+B32</f>
        <v>0</v>
      </c>
      <c r="D32" s="15"/>
      <c r="E32" s="9">
        <f>November!E32+D32</f>
        <v>0</v>
      </c>
      <c r="F32" s="16"/>
      <c r="G32" s="9">
        <f>November!G32+F32</f>
        <v>19</v>
      </c>
      <c r="H32" s="17"/>
      <c r="I32" s="9">
        <f>November!I32+H32</f>
        <v>0</v>
      </c>
      <c r="J32" s="18"/>
      <c r="K32" s="9">
        <f>November!K32+J32</f>
        <v>0</v>
      </c>
      <c r="L32" s="19"/>
      <c r="M32" s="9">
        <f>November!M32+L32</f>
        <v>0</v>
      </c>
      <c r="N32" s="19"/>
      <c r="O32" s="9">
        <f>November!O32+N32</f>
        <v>0</v>
      </c>
      <c r="P32" s="21"/>
    </row>
    <row r="33" spans="1:16" ht="18" customHeight="1">
      <c r="A33" s="9" t="s">
        <v>38</v>
      </c>
      <c r="B33" s="14"/>
      <c r="C33" s="9">
        <f>November!C33+B33</f>
        <v>0</v>
      </c>
      <c r="D33" s="15"/>
      <c r="E33" s="9">
        <f>November!E33+D33</f>
        <v>3</v>
      </c>
      <c r="F33" s="16"/>
      <c r="G33" s="9">
        <f>November!G33+F33</f>
        <v>0</v>
      </c>
      <c r="H33" s="17"/>
      <c r="I33" s="9">
        <f>November!I33+H33</f>
        <v>0</v>
      </c>
      <c r="J33" s="18"/>
      <c r="K33" s="9">
        <f>November!K33+J33</f>
        <v>0</v>
      </c>
      <c r="L33" s="19"/>
      <c r="M33" s="9">
        <f>November!M33+L33</f>
        <v>0</v>
      </c>
      <c r="N33" s="19"/>
      <c r="O33" s="9">
        <f>November!O33+N33</f>
        <v>0</v>
      </c>
      <c r="P33" s="21"/>
    </row>
    <row r="34" spans="1:16" ht="18" customHeight="1">
      <c r="A34" s="9" t="s">
        <v>39</v>
      </c>
      <c r="B34" s="14"/>
      <c r="C34" s="9">
        <f>November!C34+B34</f>
        <v>0</v>
      </c>
      <c r="D34" s="15"/>
      <c r="E34" s="9">
        <f>November!E34+D34</f>
        <v>2</v>
      </c>
      <c r="F34" s="16"/>
      <c r="G34" s="9">
        <f>November!G34+F34</f>
        <v>0</v>
      </c>
      <c r="H34" s="17"/>
      <c r="I34" s="9">
        <f>November!I34+H34</f>
        <v>0</v>
      </c>
      <c r="J34" s="18"/>
      <c r="K34" s="9">
        <f>November!K34+J34</f>
        <v>0</v>
      </c>
      <c r="L34" s="19"/>
      <c r="M34" s="9">
        <f>November!M34+L34</f>
        <v>0</v>
      </c>
      <c r="N34" s="19"/>
      <c r="O34" s="9">
        <f>November!O34+N34</f>
        <v>0</v>
      </c>
      <c r="P34" s="21"/>
    </row>
    <row r="35" spans="1:16" ht="18" customHeight="1">
      <c r="A35" s="9" t="s">
        <v>40</v>
      </c>
      <c r="B35" s="14"/>
      <c r="C35" s="9">
        <f>November!C35+B35</f>
        <v>0</v>
      </c>
      <c r="D35" s="15"/>
      <c r="E35" s="9">
        <f>November!E35+D35</f>
        <v>20</v>
      </c>
      <c r="F35" s="16"/>
      <c r="G35" s="9">
        <f>November!G35+F35</f>
        <v>0</v>
      </c>
      <c r="H35" s="17"/>
      <c r="I35" s="9">
        <f>November!I35+H35</f>
        <v>0</v>
      </c>
      <c r="J35" s="18"/>
      <c r="K35" s="9">
        <f>November!K35+J35</f>
        <v>0</v>
      </c>
      <c r="L35" s="19"/>
      <c r="M35" s="9">
        <f>November!M35+L35</f>
        <v>0</v>
      </c>
      <c r="N35" s="19"/>
      <c r="O35" s="9">
        <f>November!O35+N35</f>
        <v>0</v>
      </c>
      <c r="P35" s="21"/>
    </row>
    <row r="36" spans="1:16" ht="18" customHeight="1">
      <c r="A36" s="9" t="s">
        <v>41</v>
      </c>
      <c r="B36" s="14"/>
      <c r="C36" s="9">
        <f>November!C36+B36</f>
        <v>0</v>
      </c>
      <c r="D36" s="15"/>
      <c r="E36" s="9">
        <f>November!E36+D36</f>
        <v>7</v>
      </c>
      <c r="F36" s="16"/>
      <c r="G36" s="9">
        <f>November!G36+F36</f>
        <v>0</v>
      </c>
      <c r="H36" s="17"/>
      <c r="I36" s="9">
        <f>November!I36+H36</f>
        <v>0</v>
      </c>
      <c r="J36" s="18"/>
      <c r="K36" s="9">
        <f>November!K36+J36</f>
        <v>0</v>
      </c>
      <c r="L36" s="19"/>
      <c r="M36" s="9">
        <f>November!M36+L36</f>
        <v>0</v>
      </c>
      <c r="N36" s="19"/>
      <c r="O36" s="9">
        <f>November!O36+N36</f>
        <v>2</v>
      </c>
      <c r="P36" s="21"/>
    </row>
    <row r="37" spans="1:16" ht="18" customHeight="1">
      <c r="A37" s="9" t="s">
        <v>42</v>
      </c>
      <c r="B37" s="14"/>
      <c r="C37" s="9">
        <f>November!C37+B37</f>
        <v>0</v>
      </c>
      <c r="D37" s="15"/>
      <c r="E37" s="9">
        <f>November!E37+D37</f>
        <v>25</v>
      </c>
      <c r="F37" s="16"/>
      <c r="G37" s="9">
        <f>November!G37+F37</f>
        <v>0</v>
      </c>
      <c r="H37" s="17"/>
      <c r="I37" s="9">
        <f>November!I37+H37</f>
        <v>0</v>
      </c>
      <c r="J37" s="18"/>
      <c r="K37" s="9">
        <f>November!K37+J37</f>
        <v>0</v>
      </c>
      <c r="L37" s="19"/>
      <c r="M37" s="9">
        <f>November!M37+L37</f>
        <v>0</v>
      </c>
      <c r="N37" s="19"/>
      <c r="O37" s="9">
        <f>November!O37+N37</f>
        <v>1</v>
      </c>
      <c r="P37" s="21"/>
    </row>
    <row r="38" spans="1:16" ht="18" customHeight="1">
      <c r="A38" s="9" t="s">
        <v>43</v>
      </c>
      <c r="B38" s="14">
        <f>3</f>
        <v>3</v>
      </c>
      <c r="C38" s="9">
        <f>November!C38+B38</f>
        <v>3</v>
      </c>
      <c r="D38" s="15">
        <f>1+4+15+18</f>
        <v>38</v>
      </c>
      <c r="E38" s="9">
        <f>November!E38+D38</f>
        <v>227</v>
      </c>
      <c r="F38" s="16"/>
      <c r="G38" s="9">
        <f>November!G38+F38</f>
        <v>1197</v>
      </c>
      <c r="H38" s="17"/>
      <c r="I38" s="9">
        <f>November!I38+H38</f>
        <v>0</v>
      </c>
      <c r="J38" s="18"/>
      <c r="K38" s="9">
        <f>November!K38+J38</f>
        <v>0</v>
      </c>
      <c r="L38" s="19"/>
      <c r="M38" s="9">
        <f>November!M38+L38</f>
        <v>0</v>
      </c>
      <c r="N38" s="19"/>
      <c r="O38" s="9">
        <f>November!O38+N38</f>
        <v>0</v>
      </c>
      <c r="P38" s="21"/>
    </row>
    <row r="39" spans="1:16" ht="18" customHeight="1">
      <c r="A39" s="9" t="s">
        <v>44</v>
      </c>
      <c r="B39" s="14"/>
      <c r="C39" s="9">
        <f>November!C39+B39</f>
        <v>24</v>
      </c>
      <c r="D39" s="15"/>
      <c r="E39" s="9">
        <f>November!E39+D39</f>
        <v>34</v>
      </c>
      <c r="F39" s="16"/>
      <c r="G39" s="9">
        <f>November!G39+F39</f>
        <v>65</v>
      </c>
      <c r="H39" s="17"/>
      <c r="I39" s="9">
        <f>November!I39+H39</f>
        <v>0</v>
      </c>
      <c r="J39" s="18"/>
      <c r="K39" s="9">
        <f>November!K39+J39</f>
        <v>9</v>
      </c>
      <c r="L39" s="19"/>
      <c r="M39" s="9">
        <f>November!M39+L39</f>
        <v>1</v>
      </c>
      <c r="N39" s="19"/>
      <c r="O39" s="9">
        <f>November!O39+N39</f>
        <v>21</v>
      </c>
      <c r="P39" s="21"/>
    </row>
    <row r="40" spans="1:16" ht="18" customHeight="1">
      <c r="A40" s="9" t="s">
        <v>45</v>
      </c>
      <c r="B40" s="14"/>
      <c r="C40" s="9">
        <f>November!C40+B40</f>
        <v>2</v>
      </c>
      <c r="D40" s="15">
        <f>4+2+1</f>
        <v>7</v>
      </c>
      <c r="E40" s="9">
        <f>November!E40+D40</f>
        <v>228</v>
      </c>
      <c r="F40" s="16"/>
      <c r="G40" s="9">
        <f>November!G40+F40</f>
        <v>108</v>
      </c>
      <c r="H40" s="17"/>
      <c r="I40" s="9">
        <f>November!I40+H40</f>
        <v>0</v>
      </c>
      <c r="J40" s="18"/>
      <c r="K40" s="9">
        <f>November!K40+J40</f>
        <v>0</v>
      </c>
      <c r="L40" s="19"/>
      <c r="M40" s="9">
        <f>November!M40+L40</f>
        <v>0</v>
      </c>
      <c r="N40" s="19"/>
      <c r="O40" s="9">
        <f>November!O40+N40</f>
        <v>3</v>
      </c>
      <c r="P40" s="21"/>
    </row>
    <row r="41" spans="1:16" ht="18" customHeight="1">
      <c r="A41" s="9" t="s">
        <v>46</v>
      </c>
      <c r="B41" s="14"/>
      <c r="C41" s="9">
        <f>November!C41+B41</f>
        <v>0</v>
      </c>
      <c r="D41" s="15"/>
      <c r="E41" s="9">
        <f>November!E41+D41</f>
        <v>92</v>
      </c>
      <c r="F41" s="16"/>
      <c r="G41" s="9">
        <f>November!G41+F41</f>
        <v>52</v>
      </c>
      <c r="H41" s="17"/>
      <c r="I41" s="9">
        <f>November!I41+H41</f>
        <v>0</v>
      </c>
      <c r="J41" s="18"/>
      <c r="K41" s="9">
        <f>November!K41+J41</f>
        <v>1</v>
      </c>
      <c r="L41" s="19"/>
      <c r="M41" s="9">
        <f>November!M41+L41</f>
        <v>0</v>
      </c>
      <c r="N41" s="19"/>
      <c r="O41" s="9">
        <f>November!O41+N41</f>
        <v>32</v>
      </c>
      <c r="P41" s="21"/>
    </row>
    <row r="42" spans="1:16" ht="18" customHeight="1">
      <c r="A42" s="9" t="s">
        <v>47</v>
      </c>
      <c r="B42" s="14"/>
      <c r="C42" s="9">
        <f>November!C42+B42</f>
        <v>14</v>
      </c>
      <c r="D42" s="15"/>
      <c r="E42" s="9">
        <f>November!E42+D42</f>
        <v>27</v>
      </c>
      <c r="F42" s="16"/>
      <c r="G42" s="9">
        <f>November!G42+F42</f>
        <v>0</v>
      </c>
      <c r="H42" s="17"/>
      <c r="I42" s="9">
        <f>November!I42+H42</f>
        <v>0</v>
      </c>
      <c r="J42" s="18"/>
      <c r="K42" s="9">
        <f>November!K42+J42</f>
        <v>0</v>
      </c>
      <c r="L42" s="19"/>
      <c r="M42" s="9">
        <f>November!M42+L42</f>
        <v>0</v>
      </c>
      <c r="N42" s="19"/>
      <c r="O42" s="9">
        <f>November!O42+N42</f>
        <v>0</v>
      </c>
      <c r="P42" s="21"/>
    </row>
    <row r="43" spans="1:16" ht="18" customHeight="1">
      <c r="A43" s="9" t="s">
        <v>48</v>
      </c>
      <c r="B43" s="14"/>
      <c r="C43" s="9">
        <f>November!C43+B43</f>
        <v>0</v>
      </c>
      <c r="D43" s="15"/>
      <c r="E43" s="9">
        <f>November!E43+D43</f>
        <v>0</v>
      </c>
      <c r="F43" s="16"/>
      <c r="G43" s="9">
        <f>November!G43+F43</f>
        <v>0</v>
      </c>
      <c r="H43" s="17"/>
      <c r="I43" s="9">
        <f>November!I43+H43</f>
        <v>0</v>
      </c>
      <c r="J43" s="18"/>
      <c r="K43" s="9">
        <f>November!K43+J43</f>
        <v>0</v>
      </c>
      <c r="L43" s="19"/>
      <c r="M43" s="9">
        <f>November!M43+L43</f>
        <v>0</v>
      </c>
      <c r="N43" s="19"/>
      <c r="O43" s="9">
        <f>November!O43+N43</f>
        <v>0</v>
      </c>
      <c r="P43" s="21"/>
    </row>
    <row r="44" spans="1:16" ht="18" customHeight="1">
      <c r="A44" s="9" t="s">
        <v>49</v>
      </c>
      <c r="B44" s="14"/>
      <c r="C44" s="9">
        <f>November!C44+B44</f>
        <v>0</v>
      </c>
      <c r="D44" s="15">
        <f>1</f>
        <v>1</v>
      </c>
      <c r="E44" s="9">
        <f>November!E44+D44</f>
        <v>11</v>
      </c>
      <c r="F44" s="16"/>
      <c r="G44" s="9">
        <f>November!G44+F44</f>
        <v>0</v>
      </c>
      <c r="H44" s="17"/>
      <c r="I44" s="9">
        <f>November!I44+H44</f>
        <v>0</v>
      </c>
      <c r="J44" s="18"/>
      <c r="K44" s="9">
        <f>November!K44+J44</f>
        <v>0</v>
      </c>
      <c r="L44" s="19"/>
      <c r="M44" s="9">
        <f>November!M44+L44</f>
        <v>0</v>
      </c>
      <c r="N44" s="19"/>
      <c r="O44" s="9">
        <f>November!O44+N44</f>
        <v>0</v>
      </c>
      <c r="P44" s="21"/>
    </row>
    <row r="45" spans="1:16" ht="18" customHeight="1">
      <c r="A45" s="9" t="s">
        <v>50</v>
      </c>
      <c r="B45" s="14"/>
      <c r="C45" s="9">
        <f>November!C45+B45</f>
        <v>0</v>
      </c>
      <c r="D45" s="15">
        <f>2+1+1+6+2</f>
        <v>12</v>
      </c>
      <c r="E45" s="9">
        <f>November!E45+D45</f>
        <v>376</v>
      </c>
      <c r="F45" s="16">
        <f>179+72+207+377+405+145+13+276+80+449+734+10+108+226+554+562+709+287+52+48+111+322+42+503+528+132+333+320+81+30+36+79+51+26+12+149+5+210+9+5+56+15+238+91+18+27+47+2+55</f>
        <v>9026</v>
      </c>
      <c r="G45" s="9">
        <f>November!G45+F45</f>
        <v>19626</v>
      </c>
      <c r="H45" s="17">
        <f>119+46+327+11+212+9+215+26+69+47+299+17</f>
        <v>1397</v>
      </c>
      <c r="I45" s="9">
        <f>November!I45+H45</f>
        <v>3127</v>
      </c>
      <c r="J45" s="18">
        <f>158+108+3+16+26+14+5+38+1+27+3+1+14+25+4+10+13+8</f>
        <v>474</v>
      </c>
      <c r="K45" s="9">
        <f>November!K45+J45</f>
        <v>2152</v>
      </c>
      <c r="L45" s="19"/>
      <c r="M45" s="9">
        <f>November!M45+L45</f>
        <v>42</v>
      </c>
      <c r="N45" s="19"/>
      <c r="O45" s="9">
        <f>November!O45+N45</f>
        <v>0</v>
      </c>
      <c r="P45" s="21"/>
    </row>
    <row r="46" spans="1:16" ht="18" customHeight="1">
      <c r="A46" s="9" t="s">
        <v>51</v>
      </c>
      <c r="B46" s="14"/>
      <c r="C46" s="9">
        <f>November!C46+B46</f>
        <v>0</v>
      </c>
      <c r="D46" s="15"/>
      <c r="E46" s="9">
        <f>November!E46+D46</f>
        <v>44</v>
      </c>
      <c r="F46" s="16"/>
      <c r="G46" s="9">
        <f>November!G46+F46</f>
        <v>0</v>
      </c>
      <c r="H46" s="17"/>
      <c r="I46" s="9">
        <f>November!I46+H46</f>
        <v>0</v>
      </c>
      <c r="J46" s="18"/>
      <c r="K46" s="9">
        <f>November!K46+J46</f>
        <v>0</v>
      </c>
      <c r="L46" s="19"/>
      <c r="M46" s="9">
        <f>November!M46+L46</f>
        <v>0</v>
      </c>
      <c r="N46" s="19"/>
      <c r="O46" s="9">
        <f>November!O46+N46</f>
        <v>1</v>
      </c>
      <c r="P46" s="21"/>
    </row>
    <row r="47" spans="1:16" ht="18" customHeight="1">
      <c r="A47" s="9" t="s">
        <v>52</v>
      </c>
      <c r="B47" s="14"/>
      <c r="C47" s="9">
        <f>November!C47+B47</f>
        <v>0</v>
      </c>
      <c r="D47" s="15">
        <f>2+5+1+1+1</f>
        <v>10</v>
      </c>
      <c r="E47" s="9">
        <f>November!E47+D47</f>
        <v>346</v>
      </c>
      <c r="F47" s="16">
        <f>11</f>
        <v>11</v>
      </c>
      <c r="G47" s="9">
        <f>November!G47+F47</f>
        <v>179</v>
      </c>
      <c r="H47" s="17"/>
      <c r="I47" s="9">
        <f>November!I47+H47</f>
        <v>214</v>
      </c>
      <c r="J47" s="18"/>
      <c r="K47" s="9">
        <f>November!K47+J47</f>
        <v>1307</v>
      </c>
      <c r="L47" s="19"/>
      <c r="M47" s="9">
        <f>November!M47+L47</f>
        <v>214</v>
      </c>
      <c r="N47" s="19"/>
      <c r="O47" s="9">
        <f>November!O47+N47</f>
        <v>20</v>
      </c>
      <c r="P47" s="21" t="s">
        <v>79</v>
      </c>
    </row>
    <row r="48" spans="1:16" ht="18" customHeight="1">
      <c r="A48" s="9" t="s">
        <v>53</v>
      </c>
      <c r="B48" s="14"/>
      <c r="C48" s="9">
        <f>November!C48+B48</f>
        <v>0</v>
      </c>
      <c r="D48" s="15"/>
      <c r="E48" s="9">
        <f>November!E48+D48</f>
        <v>61</v>
      </c>
      <c r="F48" s="16"/>
      <c r="G48" s="9">
        <f>November!G48+F48</f>
        <v>5</v>
      </c>
      <c r="H48" s="17"/>
      <c r="I48" s="9">
        <f>November!I48+H48</f>
        <v>0</v>
      </c>
      <c r="J48" s="18"/>
      <c r="K48" s="9">
        <f>November!K48+J48</f>
        <v>0</v>
      </c>
      <c r="L48" s="19"/>
      <c r="M48" s="9">
        <f>November!M48+L48</f>
        <v>0</v>
      </c>
      <c r="N48" s="19"/>
      <c r="O48" s="9">
        <f>November!O48+N48</f>
        <v>0</v>
      </c>
      <c r="P48" s="21"/>
    </row>
    <row r="49" spans="1:16" ht="18" customHeight="1">
      <c r="A49" s="9" t="s">
        <v>54</v>
      </c>
      <c r="B49" s="14"/>
      <c r="C49" s="9">
        <f>November!C49+B49</f>
        <v>0</v>
      </c>
      <c r="D49" s="15"/>
      <c r="E49" s="9">
        <f>November!E49+D49</f>
        <v>4</v>
      </c>
      <c r="F49" s="16"/>
      <c r="G49" s="9">
        <f>November!G49+F49</f>
        <v>0</v>
      </c>
      <c r="H49" s="17"/>
      <c r="I49" s="9">
        <f>November!I49+H49</f>
        <v>0</v>
      </c>
      <c r="J49" s="18"/>
      <c r="K49" s="9">
        <f>November!K49+J49</f>
        <v>0</v>
      </c>
      <c r="L49" s="19"/>
      <c r="M49" s="9">
        <f>November!M49+L49</f>
        <v>0</v>
      </c>
      <c r="N49" s="19"/>
      <c r="O49" s="9">
        <f>November!O49+N49</f>
        <v>0</v>
      </c>
      <c r="P49" s="21"/>
    </row>
    <row r="50" spans="1:16" ht="18" customHeight="1">
      <c r="A50" s="9" t="s">
        <v>55</v>
      </c>
      <c r="B50" s="14"/>
      <c r="C50" s="9">
        <f>November!C50+B50</f>
        <v>0</v>
      </c>
      <c r="D50" s="15">
        <v>2</v>
      </c>
      <c r="E50" s="9">
        <f>November!E50+D50</f>
        <v>41</v>
      </c>
      <c r="F50" s="16"/>
      <c r="G50" s="9">
        <f>November!G50+F50</f>
        <v>5</v>
      </c>
      <c r="H50" s="17"/>
      <c r="I50" s="9">
        <f>November!I50+H50</f>
        <v>0</v>
      </c>
      <c r="J50" s="18"/>
      <c r="K50" s="9">
        <f>November!K50+J50</f>
        <v>0</v>
      </c>
      <c r="L50" s="19"/>
      <c r="M50" s="9">
        <f>November!M50+L50</f>
        <v>1</v>
      </c>
      <c r="N50" s="19" t="s">
        <v>79</v>
      </c>
      <c r="O50" s="9" t="e">
        <f>November!O50+N50</f>
        <v>#VALUE!</v>
      </c>
      <c r="P50" s="21"/>
    </row>
    <row r="51" spans="1:16" ht="18" customHeight="1">
      <c r="A51" s="9" t="s">
        <v>56</v>
      </c>
      <c r="B51" s="14"/>
      <c r="C51" s="9">
        <f>November!C51+B51</f>
        <v>0</v>
      </c>
      <c r="D51" s="15"/>
      <c r="E51" s="9">
        <f>November!E51+D51</f>
        <v>23</v>
      </c>
      <c r="F51" s="16"/>
      <c r="G51" s="9">
        <f>November!G51+F51</f>
        <v>0</v>
      </c>
      <c r="H51" s="17"/>
      <c r="I51" s="9">
        <f>November!I51+H51</f>
        <v>0</v>
      </c>
      <c r="J51" s="18"/>
      <c r="K51" s="9">
        <f>November!K51+J51</f>
        <v>2</v>
      </c>
      <c r="L51" s="19"/>
      <c r="M51" s="9">
        <f>November!M51+L51</f>
        <v>0</v>
      </c>
      <c r="N51" s="19"/>
      <c r="O51" s="9">
        <f>November!O51+N51</f>
        <v>4</v>
      </c>
      <c r="P51" s="21"/>
    </row>
    <row r="52" spans="1:16" ht="18" customHeight="1">
      <c r="A52" s="9" t="s">
        <v>57</v>
      </c>
      <c r="B52" s="14"/>
      <c r="C52" s="9">
        <f>November!C52+B52</f>
        <v>0</v>
      </c>
      <c r="D52" s="15"/>
      <c r="E52" s="9">
        <f>November!E52+D52</f>
        <v>12</v>
      </c>
      <c r="F52" s="16"/>
      <c r="G52" s="9">
        <f>November!G52+F52</f>
        <v>0</v>
      </c>
      <c r="H52" s="17"/>
      <c r="I52" s="9">
        <f>November!I52+H52</f>
        <v>0</v>
      </c>
      <c r="J52" s="18"/>
      <c r="K52" s="9">
        <f>November!K52+J52</f>
        <v>3</v>
      </c>
      <c r="L52" s="19"/>
      <c r="M52" s="9">
        <f>November!M52+L52</f>
        <v>0</v>
      </c>
      <c r="N52" s="19"/>
      <c r="O52" s="9">
        <f>November!O52+N52</f>
        <v>0</v>
      </c>
      <c r="P52" s="21"/>
    </row>
    <row r="53" spans="1:16" ht="18" customHeight="1">
      <c r="A53" s="9" t="s">
        <v>58</v>
      </c>
      <c r="B53" s="14"/>
      <c r="C53" s="9">
        <f>November!C53+B53</f>
        <v>1</v>
      </c>
      <c r="D53" s="15">
        <f>5+2+1</f>
        <v>8</v>
      </c>
      <c r="E53" s="9">
        <f>November!E53+D53</f>
        <v>1173</v>
      </c>
      <c r="F53" s="16">
        <f>1</f>
        <v>1</v>
      </c>
      <c r="G53" s="9">
        <f>November!G53+F53</f>
        <v>353</v>
      </c>
      <c r="H53" s="17"/>
      <c r="I53" s="9">
        <f>November!I53+H53</f>
        <v>0</v>
      </c>
      <c r="J53" s="18">
        <f>21</f>
        <v>21</v>
      </c>
      <c r="K53" s="9">
        <f>November!K53+J53</f>
        <v>218</v>
      </c>
      <c r="L53" s="19"/>
      <c r="M53" s="9">
        <f>November!M53+L53</f>
        <v>0</v>
      </c>
      <c r="N53" s="19"/>
      <c r="O53" s="9">
        <f>November!O53+N53</f>
        <v>180</v>
      </c>
      <c r="P53" s="21"/>
    </row>
    <row r="54" spans="1:16" ht="18" customHeight="1" thickBot="1">
      <c r="A54" s="10" t="s">
        <v>59</v>
      </c>
      <c r="B54" s="14"/>
      <c r="C54" s="9">
        <f>November!C54+B54</f>
        <v>0</v>
      </c>
      <c r="D54" s="15">
        <f>8+3+1+1</f>
        <v>13</v>
      </c>
      <c r="E54" s="9">
        <f>November!E54+D54</f>
        <v>23</v>
      </c>
      <c r="F54" s="16">
        <f>35+493</f>
        <v>528</v>
      </c>
      <c r="G54" s="9">
        <f>November!G54+F54</f>
        <v>1835</v>
      </c>
      <c r="H54" s="17"/>
      <c r="I54" s="9">
        <f>November!I54+H54</f>
        <v>0</v>
      </c>
      <c r="J54" s="18"/>
      <c r="K54" s="9">
        <f>November!K54+J54</f>
        <v>356</v>
      </c>
      <c r="L54" s="19"/>
      <c r="M54" s="9">
        <f>November!M54+L54</f>
        <v>0</v>
      </c>
      <c r="N54" s="19"/>
      <c r="O54" s="9">
        <f>November!O54+N54</f>
        <v>0</v>
      </c>
      <c r="P54" s="21"/>
    </row>
    <row r="55" spans="1:15" ht="18" customHeight="1" thickBot="1" thickTop="1">
      <c r="A55" s="11" t="s">
        <v>60</v>
      </c>
      <c r="B55" s="11">
        <f>SUM(B5:B54)</f>
        <v>19</v>
      </c>
      <c r="C55" s="11"/>
      <c r="D55" s="11">
        <f>SUM(D5:D54)</f>
        <v>239</v>
      </c>
      <c r="E55" s="11"/>
      <c r="F55" s="11">
        <f>SUM(F5:F54)</f>
        <v>10316</v>
      </c>
      <c r="G55" s="11"/>
      <c r="H55" s="11">
        <f>SUM(H5:H54)</f>
        <v>1397</v>
      </c>
      <c r="I55" s="11"/>
      <c r="J55" s="11">
        <f>SUM(J5:J54)</f>
        <v>534</v>
      </c>
      <c r="K55" s="11"/>
      <c r="L55" s="11">
        <f>SUM(L5:L54)</f>
        <v>0</v>
      </c>
      <c r="M55" s="11"/>
      <c r="N55" s="11">
        <f>SUM(N5:N54)</f>
        <v>3</v>
      </c>
      <c r="O55" s="11"/>
    </row>
    <row r="56" spans="1:15" ht="18" customHeight="1" thickBot="1" thickTop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</row>
    <row r="57" spans="1:15" ht="18" customHeight="1" thickBot="1" thickTop="1">
      <c r="A57" s="13" t="s">
        <v>61</v>
      </c>
      <c r="B57" s="11"/>
      <c r="C57" s="11">
        <f>November!C57+B55</f>
        <v>185</v>
      </c>
      <c r="D57" s="11"/>
      <c r="E57" s="11">
        <f>November!E57+D55</f>
        <v>7697</v>
      </c>
      <c r="F57" s="11"/>
      <c r="G57" s="11">
        <f>November!G57+F55</f>
        <v>43517</v>
      </c>
      <c r="H57" s="11"/>
      <c r="I57" s="11">
        <f>November!I57+H55</f>
        <v>4606</v>
      </c>
      <c r="J57" s="11"/>
      <c r="K57" s="11">
        <f>November!K57+J55</f>
        <v>5678</v>
      </c>
      <c r="L57" s="11"/>
      <c r="M57" s="11">
        <f>November!M57+L55</f>
        <v>277</v>
      </c>
      <c r="N57" s="11"/>
      <c r="O57" s="11">
        <f>November!O57+N55</f>
        <v>453</v>
      </c>
    </row>
    <row r="58" spans="1:11" ht="18" customHeight="1" thickTop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18" customHeight="1">
      <c r="A59" s="3" t="s">
        <v>62</v>
      </c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8" customHeight="1">
      <c r="A60" s="3" t="s">
        <v>15</v>
      </c>
      <c r="B60" s="3"/>
      <c r="C60" s="3"/>
      <c r="D60" s="3"/>
      <c r="E60" s="3"/>
      <c r="F60" s="3"/>
      <c r="G60" s="3"/>
      <c r="H60" s="3"/>
      <c r="I60" s="3"/>
      <c r="J60" s="3"/>
      <c r="K60" s="3"/>
    </row>
    <row r="61" ht="18" customHeight="1"/>
    <row r="62" s="4" customFormat="1" ht="18" customHeight="1">
      <c r="A62" s="4" t="s">
        <v>63</v>
      </c>
    </row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6">
    <mergeCell ref="N3:O3"/>
    <mergeCell ref="J3:K3"/>
    <mergeCell ref="B3:C3"/>
    <mergeCell ref="D3:E3"/>
    <mergeCell ref="F3:G3"/>
    <mergeCell ref="H3:I3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2"/>
  <sheetViews>
    <sheetView zoomScalePageLayoutView="0" workbookViewId="0" topLeftCell="A34">
      <selection activeCell="E37" sqref="E37"/>
    </sheetView>
  </sheetViews>
  <sheetFormatPr defaultColWidth="9.00390625" defaultRowHeight="15.75"/>
  <cols>
    <col min="1" max="1" width="17.25390625" style="2" customWidth="1"/>
    <col min="2" max="2" width="9.00390625" style="2" customWidth="1"/>
    <col min="3" max="3" width="4.75390625" style="2" bestFit="1" customWidth="1"/>
    <col min="4" max="4" width="9.25390625" style="2" customWidth="1"/>
    <col min="5" max="5" width="7.00390625" style="2" customWidth="1"/>
    <col min="6" max="6" width="9.00390625" style="2" customWidth="1"/>
    <col min="7" max="7" width="5.375" style="2" bestFit="1" customWidth="1"/>
    <col min="8" max="9" width="9.00390625" style="2" customWidth="1"/>
    <col min="10" max="10" width="7.875" style="2" customWidth="1"/>
    <col min="11" max="14" width="9.00390625" style="2" customWidth="1"/>
    <col min="15" max="15" width="4.75390625" style="2" bestFit="1" customWidth="1"/>
    <col min="16" max="16" width="12.25390625" style="2" customWidth="1"/>
    <col min="17" max="16384" width="9.00390625" style="2" customWidth="1"/>
  </cols>
  <sheetData>
    <row r="1" spans="1:10" ht="23.25">
      <c r="A1" s="1" t="s">
        <v>65</v>
      </c>
      <c r="H1" s="2" t="s">
        <v>67</v>
      </c>
      <c r="J1" s="2" t="s">
        <v>0</v>
      </c>
    </row>
    <row r="2" spans="1:16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39" customHeight="1">
      <c r="A3" s="4"/>
      <c r="B3" s="35" t="s">
        <v>1</v>
      </c>
      <c r="C3" s="36"/>
      <c r="D3" s="35" t="s">
        <v>3</v>
      </c>
      <c r="E3" s="36"/>
      <c r="F3" s="35" t="s">
        <v>4</v>
      </c>
      <c r="G3" s="36"/>
      <c r="H3" s="33" t="s">
        <v>6</v>
      </c>
      <c r="I3" s="34"/>
      <c r="J3" s="35" t="s">
        <v>5</v>
      </c>
      <c r="K3" s="36"/>
      <c r="L3" s="33" t="s">
        <v>64</v>
      </c>
      <c r="M3" s="37"/>
      <c r="N3" s="39" t="s">
        <v>78</v>
      </c>
      <c r="O3" s="40"/>
      <c r="P3" s="8"/>
    </row>
    <row r="4" spans="1:16" s="8" customFormat="1" ht="18" customHeight="1">
      <c r="A4" s="7" t="s">
        <v>7</v>
      </c>
      <c r="B4" s="6" t="s">
        <v>8</v>
      </c>
      <c r="C4" s="6" t="s">
        <v>9</v>
      </c>
      <c r="D4" s="6" t="s">
        <v>8</v>
      </c>
      <c r="E4" s="6" t="s">
        <v>9</v>
      </c>
      <c r="F4" s="6" t="s">
        <v>8</v>
      </c>
      <c r="G4" s="6" t="s">
        <v>9</v>
      </c>
      <c r="H4" s="6" t="s">
        <v>8</v>
      </c>
      <c r="I4" s="6" t="s">
        <v>9</v>
      </c>
      <c r="J4" s="6" t="s">
        <v>8</v>
      </c>
      <c r="K4" s="6" t="s">
        <v>9</v>
      </c>
      <c r="L4" s="6" t="s">
        <v>8</v>
      </c>
      <c r="M4" s="6" t="s">
        <v>9</v>
      </c>
      <c r="N4" s="6" t="s">
        <v>8</v>
      </c>
      <c r="O4" s="5" t="s">
        <v>9</v>
      </c>
      <c r="P4" s="27" t="s">
        <v>2</v>
      </c>
    </row>
    <row r="5" spans="1:16" ht="18" customHeight="1">
      <c r="A5" s="9" t="s">
        <v>10</v>
      </c>
      <c r="B5" s="14"/>
      <c r="C5" s="9">
        <f>January!C5+B5</f>
        <v>0</v>
      </c>
      <c r="D5" s="15"/>
      <c r="E5" s="9">
        <f>January!E5+D5</f>
        <v>0</v>
      </c>
      <c r="F5" s="16"/>
      <c r="G5" s="9">
        <f>January!G5+F5</f>
        <v>0</v>
      </c>
      <c r="H5" s="17"/>
      <c r="I5" s="9">
        <f>January!I5+H5</f>
        <v>0</v>
      </c>
      <c r="J5" s="18"/>
      <c r="K5" s="9">
        <f>January!K5+J5</f>
        <v>0</v>
      </c>
      <c r="L5" s="19"/>
      <c r="M5" s="9">
        <f>January!M5+L5</f>
        <v>0</v>
      </c>
      <c r="N5" s="19"/>
      <c r="O5" s="25">
        <f>January!O5+N5</f>
        <v>0</v>
      </c>
      <c r="P5" s="21"/>
    </row>
    <row r="6" spans="1:16" ht="18" customHeight="1">
      <c r="A6" s="9" t="s">
        <v>11</v>
      </c>
      <c r="B6" s="14"/>
      <c r="C6" s="9">
        <f>January!C6+B6</f>
        <v>0</v>
      </c>
      <c r="D6" s="15"/>
      <c r="E6" s="9">
        <f>January!E6+D6</f>
        <v>0</v>
      </c>
      <c r="F6" s="16"/>
      <c r="G6" s="9">
        <f>January!G6+F6</f>
        <v>0</v>
      </c>
      <c r="H6" s="17"/>
      <c r="I6" s="9">
        <f>January!I6+H6</f>
        <v>0</v>
      </c>
      <c r="J6" s="18"/>
      <c r="K6" s="9">
        <f>January!K6+J6</f>
        <v>0</v>
      </c>
      <c r="L6" s="19"/>
      <c r="M6" s="9">
        <f>January!M6+L6</f>
        <v>0</v>
      </c>
      <c r="N6" s="19"/>
      <c r="O6" s="25">
        <f>January!O6+N6</f>
        <v>0</v>
      </c>
      <c r="P6" s="21" t="s">
        <v>79</v>
      </c>
    </row>
    <row r="7" spans="1:16" ht="18" customHeight="1">
      <c r="A7" s="9" t="s">
        <v>12</v>
      </c>
      <c r="B7" s="14"/>
      <c r="C7" s="9">
        <f>January!C7+B7</f>
        <v>0</v>
      </c>
      <c r="D7" s="15"/>
      <c r="E7" s="9">
        <f>January!E7+D7</f>
        <v>3</v>
      </c>
      <c r="F7" s="16"/>
      <c r="G7" s="9">
        <f>January!G7+F7</f>
        <v>0</v>
      </c>
      <c r="H7" s="17"/>
      <c r="I7" s="9">
        <f>January!I7+H7</f>
        <v>0</v>
      </c>
      <c r="J7" s="18"/>
      <c r="K7" s="9">
        <f>January!K7+J7</f>
        <v>0</v>
      </c>
      <c r="L7" s="19"/>
      <c r="M7" s="9">
        <f>January!M7+L7</f>
        <v>0</v>
      </c>
      <c r="N7" s="19"/>
      <c r="O7" s="25">
        <f>January!O7+N7</f>
        <v>0</v>
      </c>
      <c r="P7" s="21" t="s">
        <v>79</v>
      </c>
    </row>
    <row r="8" spans="1:16" ht="18" customHeight="1">
      <c r="A8" s="9" t="s">
        <v>13</v>
      </c>
      <c r="B8" s="14"/>
      <c r="C8" s="9">
        <f>January!C8+B8</f>
        <v>0</v>
      </c>
      <c r="D8" s="15"/>
      <c r="E8" s="9">
        <f>January!E8+D8</f>
        <v>0</v>
      </c>
      <c r="F8" s="16"/>
      <c r="G8" s="9">
        <f>January!G8+F8</f>
        <v>0</v>
      </c>
      <c r="H8" s="17"/>
      <c r="I8" s="9">
        <f>January!I8+H8</f>
        <v>0</v>
      </c>
      <c r="J8" s="18"/>
      <c r="K8" s="9">
        <f>January!K8+J8</f>
        <v>0</v>
      </c>
      <c r="L8" s="19"/>
      <c r="M8" s="9">
        <f>January!M8+L8</f>
        <v>0</v>
      </c>
      <c r="N8" s="19"/>
      <c r="O8" s="25">
        <f>January!O8+N8</f>
        <v>0</v>
      </c>
      <c r="P8" s="21" t="s">
        <v>79</v>
      </c>
    </row>
    <row r="9" spans="1:16" ht="18" customHeight="1">
      <c r="A9" s="9" t="s">
        <v>14</v>
      </c>
      <c r="B9" s="14"/>
      <c r="C9" s="9">
        <f>January!C9+B9</f>
        <v>0</v>
      </c>
      <c r="D9" s="15"/>
      <c r="E9" s="9">
        <f>January!E9+D9</f>
        <v>2</v>
      </c>
      <c r="F9" s="16"/>
      <c r="G9" s="9">
        <f>January!G9+F9</f>
        <v>0</v>
      </c>
      <c r="H9" s="17"/>
      <c r="I9" s="9">
        <f>January!I9+H9</f>
        <v>0</v>
      </c>
      <c r="J9" s="18">
        <v>6</v>
      </c>
      <c r="K9" s="9">
        <f>January!K9+J9</f>
        <v>6</v>
      </c>
      <c r="L9" s="19"/>
      <c r="M9" s="9">
        <f>January!M9+L9</f>
        <v>0</v>
      </c>
      <c r="N9" s="19"/>
      <c r="O9" s="25">
        <f>January!O9+N9</f>
        <v>0</v>
      </c>
      <c r="P9" s="21" t="s">
        <v>79</v>
      </c>
    </row>
    <row r="10" spans="1:16" ht="18" customHeight="1">
      <c r="A10" s="9" t="s">
        <v>15</v>
      </c>
      <c r="B10" s="14"/>
      <c r="C10" s="9">
        <f>January!C10+B10</f>
        <v>0</v>
      </c>
      <c r="D10" s="15">
        <v>1</v>
      </c>
      <c r="E10" s="9">
        <f>January!E10+D10</f>
        <v>5</v>
      </c>
      <c r="F10" s="16"/>
      <c r="G10" s="9">
        <f>January!G10+F10</f>
        <v>0</v>
      </c>
      <c r="H10" s="17"/>
      <c r="I10" s="9">
        <f>January!I10+H10</f>
        <v>0</v>
      </c>
      <c r="J10" s="18"/>
      <c r="K10" s="9">
        <f>January!K10+J10</f>
        <v>0</v>
      </c>
      <c r="L10" s="19"/>
      <c r="M10" s="9">
        <f>January!M10+L10</f>
        <v>0</v>
      </c>
      <c r="N10" s="19"/>
      <c r="O10" s="25">
        <f>January!O10+N10</f>
        <v>0</v>
      </c>
      <c r="P10" s="21" t="s">
        <v>79</v>
      </c>
    </row>
    <row r="11" spans="1:16" ht="18" customHeight="1">
      <c r="A11" s="9" t="s">
        <v>16</v>
      </c>
      <c r="B11" s="14"/>
      <c r="C11" s="9">
        <f>January!C11+B11</f>
        <v>0</v>
      </c>
      <c r="D11" s="15">
        <v>3</v>
      </c>
      <c r="E11" s="9">
        <f>January!E11+D11</f>
        <v>8</v>
      </c>
      <c r="F11" s="16"/>
      <c r="G11" s="9">
        <f>January!G11+F11</f>
        <v>0</v>
      </c>
      <c r="H11" s="17"/>
      <c r="I11" s="9">
        <f>January!I11+H11</f>
        <v>0</v>
      </c>
      <c r="J11" s="18"/>
      <c r="K11" s="9">
        <f>January!K11+J11</f>
        <v>0</v>
      </c>
      <c r="L11" s="19"/>
      <c r="M11" s="9">
        <f>January!M11+L11</f>
        <v>0</v>
      </c>
      <c r="N11" s="19"/>
      <c r="O11" s="25">
        <f>January!O11+N11</f>
        <v>0</v>
      </c>
      <c r="P11" s="21" t="s">
        <v>79</v>
      </c>
    </row>
    <row r="12" spans="1:16" ht="18" customHeight="1">
      <c r="A12" s="9" t="s">
        <v>17</v>
      </c>
      <c r="B12" s="14"/>
      <c r="C12" s="9">
        <f>January!C12+B12</f>
        <v>0</v>
      </c>
      <c r="D12" s="15"/>
      <c r="E12" s="9">
        <f>January!E12+D12</f>
        <v>0</v>
      </c>
      <c r="F12" s="16"/>
      <c r="G12" s="9">
        <f>January!G12+F12</f>
        <v>0</v>
      </c>
      <c r="H12" s="17"/>
      <c r="I12" s="9">
        <f>January!I12+H12</f>
        <v>0</v>
      </c>
      <c r="J12" s="18"/>
      <c r="K12" s="9">
        <f>January!K12+J12</f>
        <v>0</v>
      </c>
      <c r="L12" s="19"/>
      <c r="M12" s="9">
        <f>January!M12+L12</f>
        <v>0</v>
      </c>
      <c r="N12" s="19"/>
      <c r="O12" s="25">
        <f>January!O12+N12</f>
        <v>0</v>
      </c>
      <c r="P12" s="21"/>
    </row>
    <row r="13" spans="1:16" ht="18" customHeight="1">
      <c r="A13" s="9" t="s">
        <v>18</v>
      </c>
      <c r="B13" s="14"/>
      <c r="C13" s="9">
        <f>January!C13+B13</f>
        <v>0</v>
      </c>
      <c r="D13" s="15"/>
      <c r="E13" s="9">
        <f>January!E13+D13</f>
        <v>0</v>
      </c>
      <c r="F13" s="16"/>
      <c r="G13" s="9">
        <f>January!G13+F13</f>
        <v>0</v>
      </c>
      <c r="H13" s="17"/>
      <c r="I13" s="9">
        <f>January!I13+H13</f>
        <v>0</v>
      </c>
      <c r="J13" s="18"/>
      <c r="K13" s="9">
        <f>January!K13+J13</f>
        <v>0</v>
      </c>
      <c r="L13" s="19"/>
      <c r="M13" s="9">
        <f>January!M13+L13</f>
        <v>0</v>
      </c>
      <c r="N13" s="19"/>
      <c r="O13" s="25">
        <f>January!O13+N13</f>
        <v>0</v>
      </c>
      <c r="P13" s="21"/>
    </row>
    <row r="14" spans="1:16" ht="18" customHeight="1">
      <c r="A14" s="9" t="s">
        <v>19</v>
      </c>
      <c r="B14" s="14"/>
      <c r="C14" s="9">
        <f>January!C14+B14</f>
        <v>0</v>
      </c>
      <c r="D14" s="15">
        <v>2</v>
      </c>
      <c r="E14" s="9">
        <f>January!E14+D14</f>
        <v>7</v>
      </c>
      <c r="F14" s="16"/>
      <c r="G14" s="9">
        <f>January!G14+F14</f>
        <v>0</v>
      </c>
      <c r="H14" s="17"/>
      <c r="I14" s="9">
        <f>January!I14+H14</f>
        <v>0</v>
      </c>
      <c r="J14" s="18"/>
      <c r="K14" s="9">
        <f>January!K14+J14</f>
        <v>0</v>
      </c>
      <c r="L14" s="19"/>
      <c r="M14" s="9">
        <f>January!M14+L14</f>
        <v>0</v>
      </c>
      <c r="N14" s="19"/>
      <c r="O14" s="25">
        <f>January!O14+N14</f>
        <v>0</v>
      </c>
      <c r="P14" s="21" t="s">
        <v>79</v>
      </c>
    </row>
    <row r="15" spans="1:16" ht="18" customHeight="1">
      <c r="A15" s="9" t="s">
        <v>20</v>
      </c>
      <c r="B15" s="14"/>
      <c r="C15" s="9">
        <f>January!C15+B15</f>
        <v>0</v>
      </c>
      <c r="D15" s="15"/>
      <c r="E15" s="9">
        <f>January!E15+D15</f>
        <v>1</v>
      </c>
      <c r="F15" s="16"/>
      <c r="G15" s="9">
        <f>January!G15+F15</f>
        <v>0</v>
      </c>
      <c r="H15" s="17"/>
      <c r="I15" s="9">
        <f>January!I15+H15</f>
        <v>0</v>
      </c>
      <c r="J15" s="18"/>
      <c r="K15" s="9">
        <f>January!K15+J15</f>
        <v>0</v>
      </c>
      <c r="L15" s="19"/>
      <c r="M15" s="9">
        <f>January!M15+L15</f>
        <v>0</v>
      </c>
      <c r="N15" s="19"/>
      <c r="O15" s="25">
        <f>January!O15+N15</f>
        <v>0</v>
      </c>
      <c r="P15" s="21" t="s">
        <v>79</v>
      </c>
    </row>
    <row r="16" spans="1:16" ht="18" customHeight="1">
      <c r="A16" s="9" t="s">
        <v>21</v>
      </c>
      <c r="B16" s="14"/>
      <c r="C16" s="9">
        <f>January!C16+B16</f>
        <v>0</v>
      </c>
      <c r="D16" s="15"/>
      <c r="E16" s="9">
        <f>January!E16+D16</f>
        <v>0</v>
      </c>
      <c r="F16" s="16"/>
      <c r="G16" s="9">
        <f>January!G16+F16</f>
        <v>0</v>
      </c>
      <c r="H16" s="17"/>
      <c r="I16" s="9">
        <f>January!I16+H16</f>
        <v>0</v>
      </c>
      <c r="J16" s="18"/>
      <c r="K16" s="9">
        <f>January!K16+J16</f>
        <v>0</v>
      </c>
      <c r="L16" s="19"/>
      <c r="M16" s="9">
        <f>January!M16+L16</f>
        <v>0</v>
      </c>
      <c r="N16" s="19"/>
      <c r="O16" s="25">
        <f>January!O16+N16</f>
        <v>0</v>
      </c>
      <c r="P16" s="21"/>
    </row>
    <row r="17" spans="1:16" ht="18" customHeight="1">
      <c r="A17" s="9" t="s">
        <v>22</v>
      </c>
      <c r="B17" s="14"/>
      <c r="C17" s="9">
        <f>January!C17+B17</f>
        <v>0</v>
      </c>
      <c r="D17" s="15"/>
      <c r="E17" s="9">
        <f>January!E17+D17</f>
        <v>0</v>
      </c>
      <c r="F17" s="16"/>
      <c r="G17" s="9">
        <f>January!G17+F17</f>
        <v>0</v>
      </c>
      <c r="H17" s="17"/>
      <c r="I17" s="9">
        <f>January!I17+H17</f>
        <v>0</v>
      </c>
      <c r="J17" s="18"/>
      <c r="K17" s="9">
        <f>January!K17+J17</f>
        <v>0</v>
      </c>
      <c r="L17" s="19"/>
      <c r="M17" s="9">
        <f>January!M17+L17</f>
        <v>0</v>
      </c>
      <c r="N17" s="19"/>
      <c r="O17" s="25">
        <f>January!O17+N17</f>
        <v>0</v>
      </c>
      <c r="P17" s="21"/>
    </row>
    <row r="18" spans="1:16" ht="18" customHeight="1">
      <c r="A18" s="9" t="s">
        <v>23</v>
      </c>
      <c r="B18" s="14"/>
      <c r="C18" s="9">
        <f>January!C18+B18</f>
        <v>0</v>
      </c>
      <c r="D18" s="15">
        <v>1</v>
      </c>
      <c r="E18" s="9">
        <f>January!E18+D18</f>
        <v>21</v>
      </c>
      <c r="F18" s="16"/>
      <c r="G18" s="9">
        <f>January!G18+F18</f>
        <v>0</v>
      </c>
      <c r="H18" s="17"/>
      <c r="I18" s="9">
        <f>January!I18+H18</f>
        <v>0</v>
      </c>
      <c r="J18" s="18"/>
      <c r="K18" s="9">
        <f>January!K18+J18</f>
        <v>600</v>
      </c>
      <c r="L18" s="19"/>
      <c r="M18" s="9">
        <f>January!M18+L18</f>
        <v>0</v>
      </c>
      <c r="N18" s="19"/>
      <c r="O18" s="25">
        <f>January!O18+N18</f>
        <v>0</v>
      </c>
      <c r="P18" s="21"/>
    </row>
    <row r="19" spans="1:16" ht="18" customHeight="1">
      <c r="A19" s="9" t="s">
        <v>24</v>
      </c>
      <c r="B19" s="14">
        <v>3</v>
      </c>
      <c r="C19" s="9">
        <f>January!C19+B19</f>
        <v>5</v>
      </c>
      <c r="D19" s="15"/>
      <c r="E19" s="9">
        <f>January!E19+D19</f>
        <v>1</v>
      </c>
      <c r="F19" s="16"/>
      <c r="G19" s="9">
        <f>January!G19+F19</f>
        <v>0</v>
      </c>
      <c r="H19" s="17"/>
      <c r="I19" s="9">
        <f>January!I19+H19</f>
        <v>0</v>
      </c>
      <c r="J19" s="18"/>
      <c r="K19" s="9">
        <f>January!K19+J19</f>
        <v>0</v>
      </c>
      <c r="L19" s="19"/>
      <c r="M19" s="9">
        <f>January!M19+L19</f>
        <v>0</v>
      </c>
      <c r="N19" s="19"/>
      <c r="O19" s="25">
        <f>January!O19+N19</f>
        <v>0</v>
      </c>
      <c r="P19" s="21" t="s">
        <v>79</v>
      </c>
    </row>
    <row r="20" spans="1:16" ht="18" customHeight="1">
      <c r="A20" s="9" t="s">
        <v>25</v>
      </c>
      <c r="B20" s="14"/>
      <c r="C20" s="9">
        <f>January!C20+B20</f>
        <v>0</v>
      </c>
      <c r="D20" s="15"/>
      <c r="E20" s="9">
        <f>January!E20+D20</f>
        <v>2</v>
      </c>
      <c r="F20" s="16"/>
      <c r="G20" s="9">
        <f>January!G20+F20</f>
        <v>0</v>
      </c>
      <c r="H20" s="17"/>
      <c r="I20" s="9">
        <f>January!I20+H20</f>
        <v>0</v>
      </c>
      <c r="J20" s="18"/>
      <c r="K20" s="9">
        <f>January!K20+J20</f>
        <v>0</v>
      </c>
      <c r="L20" s="19"/>
      <c r="M20" s="9">
        <f>January!M20+L20</f>
        <v>0</v>
      </c>
      <c r="N20" s="19"/>
      <c r="O20" s="25">
        <f>January!O20+N20</f>
        <v>0</v>
      </c>
      <c r="P20" s="21" t="s">
        <v>79</v>
      </c>
    </row>
    <row r="21" spans="1:16" ht="18" customHeight="1">
      <c r="A21" s="9" t="s">
        <v>26</v>
      </c>
      <c r="B21" s="14"/>
      <c r="C21" s="9">
        <f>January!C21+B21</f>
        <v>0</v>
      </c>
      <c r="D21" s="15">
        <v>1</v>
      </c>
      <c r="E21" s="9">
        <f>January!E21+D21</f>
        <v>1</v>
      </c>
      <c r="F21" s="16"/>
      <c r="G21" s="9">
        <f>January!G21+F21</f>
        <v>0</v>
      </c>
      <c r="H21" s="17"/>
      <c r="I21" s="9">
        <f>January!I21+H21</f>
        <v>0</v>
      </c>
      <c r="J21" s="18"/>
      <c r="K21" s="9">
        <f>January!K21+J21</f>
        <v>0</v>
      </c>
      <c r="L21" s="19"/>
      <c r="M21" s="9">
        <f>January!M21+L21</f>
        <v>0</v>
      </c>
      <c r="N21" s="19">
        <v>2</v>
      </c>
      <c r="O21" s="25">
        <f>January!O21+N21</f>
        <v>2</v>
      </c>
      <c r="P21" s="21" t="s">
        <v>79</v>
      </c>
    </row>
    <row r="22" spans="1:16" ht="18" customHeight="1">
      <c r="A22" s="9" t="s">
        <v>27</v>
      </c>
      <c r="B22" s="14"/>
      <c r="C22" s="9">
        <f>January!C22+B22</f>
        <v>0</v>
      </c>
      <c r="D22" s="15"/>
      <c r="E22" s="9">
        <f>January!E22+D22</f>
        <v>0</v>
      </c>
      <c r="F22" s="16"/>
      <c r="G22" s="9">
        <f>January!G22+F22</f>
        <v>0</v>
      </c>
      <c r="H22" s="17"/>
      <c r="I22" s="9">
        <f>January!I22+H22</f>
        <v>0</v>
      </c>
      <c r="J22" s="18"/>
      <c r="K22" s="9">
        <f>January!K22+J22</f>
        <v>0</v>
      </c>
      <c r="L22" s="19"/>
      <c r="M22" s="9">
        <f>January!M22+L22</f>
        <v>0</v>
      </c>
      <c r="N22" s="19"/>
      <c r="O22" s="25">
        <f>January!O22+N22</f>
        <v>0</v>
      </c>
      <c r="P22" s="21"/>
    </row>
    <row r="23" spans="1:16" ht="18" customHeight="1">
      <c r="A23" s="9" t="s">
        <v>28</v>
      </c>
      <c r="B23" s="14"/>
      <c r="C23" s="9">
        <f>January!C23+B23</f>
        <v>0</v>
      </c>
      <c r="D23" s="15">
        <v>1</v>
      </c>
      <c r="E23" s="9">
        <f>January!E23+D23</f>
        <v>4</v>
      </c>
      <c r="F23" s="16"/>
      <c r="G23" s="9">
        <f>January!G23+F23</f>
        <v>0</v>
      </c>
      <c r="H23" s="17"/>
      <c r="I23" s="9">
        <f>January!I23+H23</f>
        <v>0</v>
      </c>
      <c r="J23" s="18"/>
      <c r="K23" s="9">
        <f>January!K23+J23</f>
        <v>0</v>
      </c>
      <c r="L23" s="19"/>
      <c r="M23" s="9">
        <f>January!M23+L23</f>
        <v>0</v>
      </c>
      <c r="N23" s="19"/>
      <c r="O23" s="25">
        <f>January!O23+N23</f>
        <v>8</v>
      </c>
      <c r="P23" s="21"/>
    </row>
    <row r="24" spans="1:16" ht="18" customHeight="1">
      <c r="A24" s="9" t="s">
        <v>29</v>
      </c>
      <c r="B24" s="14"/>
      <c r="C24" s="9">
        <f>January!C24+B24</f>
        <v>0</v>
      </c>
      <c r="D24" s="15"/>
      <c r="E24" s="9">
        <f>January!E24+D24</f>
        <v>0</v>
      </c>
      <c r="F24" s="16"/>
      <c r="G24" s="9">
        <f>January!G24+F24</f>
        <v>0</v>
      </c>
      <c r="H24" s="17"/>
      <c r="I24" s="9">
        <f>January!I24+H24</f>
        <v>0</v>
      </c>
      <c r="J24" s="18"/>
      <c r="K24" s="9">
        <f>January!K24+J24</f>
        <v>0</v>
      </c>
      <c r="L24" s="19"/>
      <c r="M24" s="9">
        <f>January!M24+L24</f>
        <v>0</v>
      </c>
      <c r="N24" s="19"/>
      <c r="O24" s="25">
        <f>January!O24+N24</f>
        <v>0</v>
      </c>
      <c r="P24" s="21"/>
    </row>
    <row r="25" spans="1:16" ht="18" customHeight="1">
      <c r="A25" s="9" t="s">
        <v>30</v>
      </c>
      <c r="B25" s="14"/>
      <c r="C25" s="9">
        <f>January!C25+B25</f>
        <v>0</v>
      </c>
      <c r="D25" s="15"/>
      <c r="E25" s="9">
        <f>January!E25+D25</f>
        <v>0</v>
      </c>
      <c r="F25" s="16"/>
      <c r="G25" s="9">
        <f>January!G25+F25</f>
        <v>0</v>
      </c>
      <c r="H25" s="17"/>
      <c r="I25" s="9">
        <f>January!I25+H25</f>
        <v>0</v>
      </c>
      <c r="J25" s="18"/>
      <c r="K25" s="9">
        <f>January!K25+J25</f>
        <v>0</v>
      </c>
      <c r="L25" s="19"/>
      <c r="M25" s="9">
        <f>January!M25+L25</f>
        <v>0</v>
      </c>
      <c r="N25" s="19"/>
      <c r="O25" s="25">
        <f>January!O25+N25</f>
        <v>0</v>
      </c>
      <c r="P25" s="21"/>
    </row>
    <row r="26" spans="1:16" ht="18" customHeight="1">
      <c r="A26" s="9" t="s">
        <v>31</v>
      </c>
      <c r="B26" s="14"/>
      <c r="C26" s="9">
        <f>January!C26+B26</f>
        <v>0</v>
      </c>
      <c r="D26" s="15">
        <v>5</v>
      </c>
      <c r="E26" s="9">
        <f>January!E26+D26</f>
        <v>6</v>
      </c>
      <c r="F26" s="16"/>
      <c r="G26" s="9">
        <f>January!G26+F26</f>
        <v>0</v>
      </c>
      <c r="H26" s="17"/>
      <c r="I26" s="9">
        <f>January!I26+H26</f>
        <v>0</v>
      </c>
      <c r="J26" s="18"/>
      <c r="K26" s="9">
        <f>January!K26+J26</f>
        <v>0</v>
      </c>
      <c r="L26" s="19"/>
      <c r="M26" s="9">
        <f>January!M26+L26</f>
        <v>0</v>
      </c>
      <c r="N26" s="19"/>
      <c r="O26" s="25">
        <f>January!O26+N26</f>
        <v>0</v>
      </c>
      <c r="P26" s="21" t="s">
        <v>79</v>
      </c>
    </row>
    <row r="27" spans="1:16" ht="18" customHeight="1">
      <c r="A27" s="9" t="s">
        <v>32</v>
      </c>
      <c r="B27" s="14">
        <f>3+2+1+9+7+5</f>
        <v>27</v>
      </c>
      <c r="C27" s="9">
        <f>January!C27+B27</f>
        <v>41</v>
      </c>
      <c r="D27" s="15">
        <f>1+1+5+1+1+7+2+4+1+4+2+5</f>
        <v>34</v>
      </c>
      <c r="E27" s="9">
        <f>January!E27+D27</f>
        <v>43</v>
      </c>
      <c r="F27" s="16">
        <v>22</v>
      </c>
      <c r="G27" s="9">
        <f>January!G27+F27</f>
        <v>95</v>
      </c>
      <c r="H27" s="17"/>
      <c r="I27" s="9">
        <f>January!I27+H27</f>
        <v>0</v>
      </c>
      <c r="J27" s="18">
        <v>35</v>
      </c>
      <c r="K27" s="9">
        <f>January!K27+J27</f>
        <v>38</v>
      </c>
      <c r="L27" s="19"/>
      <c r="M27" s="9">
        <f>January!M27+L27</f>
        <v>0</v>
      </c>
      <c r="N27" s="19"/>
      <c r="O27" s="25">
        <f>January!O27+N27</f>
        <v>0</v>
      </c>
      <c r="P27" s="21" t="s">
        <v>79</v>
      </c>
    </row>
    <row r="28" spans="1:16" ht="18" customHeight="1">
      <c r="A28" s="9" t="s">
        <v>33</v>
      </c>
      <c r="B28" s="14"/>
      <c r="C28" s="9">
        <f>January!C28+B28</f>
        <v>0</v>
      </c>
      <c r="D28" s="15"/>
      <c r="E28" s="9">
        <f>January!E28+D28</f>
        <v>0</v>
      </c>
      <c r="F28" s="16"/>
      <c r="G28" s="9">
        <f>January!G28+F28</f>
        <v>0</v>
      </c>
      <c r="H28" s="17"/>
      <c r="I28" s="9">
        <f>January!I28+H28</f>
        <v>0</v>
      </c>
      <c r="J28" s="18"/>
      <c r="K28" s="9">
        <f>January!K28+J28</f>
        <v>0</v>
      </c>
      <c r="L28" s="19"/>
      <c r="M28" s="9">
        <f>January!M28+L28</f>
        <v>0</v>
      </c>
      <c r="N28" s="19"/>
      <c r="O28" s="25">
        <f>January!O28+N28</f>
        <v>0</v>
      </c>
      <c r="P28" s="21"/>
    </row>
    <row r="29" spans="1:16" ht="18" customHeight="1">
      <c r="A29" s="9" t="s">
        <v>34</v>
      </c>
      <c r="B29" s="14">
        <f>1+1+1+1+1+1+1+1+1</f>
        <v>9</v>
      </c>
      <c r="C29" s="9">
        <f>January!C29+B29</f>
        <v>14</v>
      </c>
      <c r="D29" s="15">
        <f>2+1+1</f>
        <v>4</v>
      </c>
      <c r="E29" s="9">
        <f>January!E29+D29</f>
        <v>13</v>
      </c>
      <c r="F29" s="16"/>
      <c r="G29" s="9">
        <f>January!G29+F29</f>
        <v>0</v>
      </c>
      <c r="H29" s="17"/>
      <c r="I29" s="9">
        <f>January!I29+H29</f>
        <v>0</v>
      </c>
      <c r="J29" s="18"/>
      <c r="K29" s="9">
        <f>January!K29+J29</f>
        <v>1</v>
      </c>
      <c r="L29" s="19"/>
      <c r="M29" s="9">
        <f>January!M29+L29</f>
        <v>0</v>
      </c>
      <c r="N29" s="19"/>
      <c r="O29" s="25">
        <f>January!O29+N29</f>
        <v>0</v>
      </c>
      <c r="P29" s="21" t="s">
        <v>79</v>
      </c>
    </row>
    <row r="30" spans="1:16" ht="18" customHeight="1">
      <c r="A30" s="9" t="s">
        <v>35</v>
      </c>
      <c r="B30" s="14"/>
      <c r="C30" s="9">
        <f>January!C30+B30</f>
        <v>0</v>
      </c>
      <c r="D30" s="15"/>
      <c r="E30" s="9">
        <f>January!E30+D30</f>
        <v>5</v>
      </c>
      <c r="F30" s="16"/>
      <c r="G30" s="9">
        <f>January!G30+F30</f>
        <v>226</v>
      </c>
      <c r="H30" s="17"/>
      <c r="I30" s="9">
        <f>January!I30+H30</f>
        <v>0</v>
      </c>
      <c r="J30" s="18"/>
      <c r="K30" s="9">
        <f>January!K30+J30</f>
        <v>0</v>
      </c>
      <c r="L30" s="19"/>
      <c r="M30" s="9">
        <f>January!M30+L30</f>
        <v>0</v>
      </c>
      <c r="N30" s="19"/>
      <c r="O30" s="25">
        <f>January!O30+N30</f>
        <v>0</v>
      </c>
      <c r="P30" s="21"/>
    </row>
    <row r="31" spans="1:16" ht="18" customHeight="1">
      <c r="A31" s="9" t="s">
        <v>36</v>
      </c>
      <c r="B31" s="14">
        <v>1</v>
      </c>
      <c r="C31" s="9">
        <f>January!C31+B31</f>
        <v>1</v>
      </c>
      <c r="D31" s="15">
        <v>8</v>
      </c>
      <c r="E31" s="9">
        <f>January!E31+D31</f>
        <v>14</v>
      </c>
      <c r="F31" s="16">
        <v>5</v>
      </c>
      <c r="G31" s="9">
        <f>January!G31+F31</f>
        <v>371</v>
      </c>
      <c r="H31" s="17"/>
      <c r="I31" s="9">
        <f>January!I31+H31</f>
        <v>6</v>
      </c>
      <c r="J31" s="18">
        <v>3</v>
      </c>
      <c r="K31" s="9">
        <f>January!K31+J31</f>
        <v>3</v>
      </c>
      <c r="L31" s="19"/>
      <c r="M31" s="9">
        <f>January!M31+L31</f>
        <v>5</v>
      </c>
      <c r="N31" s="19"/>
      <c r="O31" s="25">
        <f>January!O31+N31</f>
        <v>0</v>
      </c>
      <c r="P31" s="21" t="s">
        <v>79</v>
      </c>
    </row>
    <row r="32" spans="1:16" ht="18" customHeight="1">
      <c r="A32" s="9" t="s">
        <v>37</v>
      </c>
      <c r="B32" s="14"/>
      <c r="C32" s="9">
        <f>January!C32+B32</f>
        <v>0</v>
      </c>
      <c r="D32" s="15"/>
      <c r="E32" s="9">
        <f>January!E32+D32</f>
        <v>0</v>
      </c>
      <c r="F32" s="16"/>
      <c r="G32" s="9">
        <f>January!G32+F32</f>
        <v>0</v>
      </c>
      <c r="H32" s="17"/>
      <c r="I32" s="9">
        <f>January!I32+H32</f>
        <v>0</v>
      </c>
      <c r="J32" s="18"/>
      <c r="K32" s="9">
        <f>January!K32+J32</f>
        <v>0</v>
      </c>
      <c r="L32" s="19"/>
      <c r="M32" s="9">
        <f>January!M32+L32</f>
        <v>0</v>
      </c>
      <c r="N32" s="19"/>
      <c r="O32" s="25">
        <f>January!O32+N32</f>
        <v>0</v>
      </c>
      <c r="P32" s="21"/>
    </row>
    <row r="33" spans="1:16" ht="18" customHeight="1">
      <c r="A33" s="9" t="s">
        <v>38</v>
      </c>
      <c r="B33" s="14"/>
      <c r="C33" s="9">
        <f>January!C33+B33</f>
        <v>0</v>
      </c>
      <c r="D33" s="15"/>
      <c r="E33" s="9">
        <f>January!E33+D33</f>
        <v>0</v>
      </c>
      <c r="F33" s="16"/>
      <c r="G33" s="9">
        <f>January!G33+F33</f>
        <v>0</v>
      </c>
      <c r="H33" s="17"/>
      <c r="I33" s="9">
        <f>January!I33+H33</f>
        <v>0</v>
      </c>
      <c r="J33" s="18"/>
      <c r="K33" s="9">
        <f>January!K33+J33</f>
        <v>0</v>
      </c>
      <c r="L33" s="19"/>
      <c r="M33" s="9">
        <f>January!M33+L33</f>
        <v>0</v>
      </c>
      <c r="N33" s="19"/>
      <c r="O33" s="25">
        <f>January!O33+N33</f>
        <v>0</v>
      </c>
      <c r="P33" s="21"/>
    </row>
    <row r="34" spans="1:16" ht="18" customHeight="1">
      <c r="A34" s="9" t="s">
        <v>39</v>
      </c>
      <c r="B34" s="14"/>
      <c r="C34" s="9">
        <f>January!C34+B34</f>
        <v>0</v>
      </c>
      <c r="D34" s="15">
        <v>1</v>
      </c>
      <c r="E34" s="9">
        <f>January!E34+D34</f>
        <v>1</v>
      </c>
      <c r="F34" s="16"/>
      <c r="G34" s="9">
        <f>January!G34+F34</f>
        <v>0</v>
      </c>
      <c r="H34" s="17"/>
      <c r="I34" s="9">
        <f>January!I34+H34</f>
        <v>0</v>
      </c>
      <c r="J34" s="18">
        <v>0</v>
      </c>
      <c r="K34" s="9">
        <f>January!K34+J34</f>
        <v>0</v>
      </c>
      <c r="L34" s="19"/>
      <c r="M34" s="9">
        <f>January!M34+L34</f>
        <v>0</v>
      </c>
      <c r="N34" s="19"/>
      <c r="O34" s="25">
        <f>January!O34+N34</f>
        <v>0</v>
      </c>
      <c r="P34" s="21"/>
    </row>
    <row r="35" spans="1:16" ht="18" customHeight="1">
      <c r="A35" s="9" t="s">
        <v>40</v>
      </c>
      <c r="B35" s="14"/>
      <c r="C35" s="9">
        <f>January!C35+B35</f>
        <v>0</v>
      </c>
      <c r="D35" s="15"/>
      <c r="E35" s="9">
        <f>January!E35+D35</f>
        <v>2</v>
      </c>
      <c r="F35" s="16"/>
      <c r="G35" s="9">
        <f>January!G35+F35</f>
        <v>0</v>
      </c>
      <c r="H35" s="17"/>
      <c r="I35" s="9">
        <f>January!I35+H35</f>
        <v>0</v>
      </c>
      <c r="J35" s="18"/>
      <c r="K35" s="9">
        <f>January!K35+J35</f>
        <v>0</v>
      </c>
      <c r="L35" s="19"/>
      <c r="M35" s="9">
        <f>January!M35+L35</f>
        <v>0</v>
      </c>
      <c r="N35" s="19"/>
      <c r="O35" s="25">
        <f>January!O35+N35</f>
        <v>0</v>
      </c>
      <c r="P35" s="21"/>
    </row>
    <row r="36" spans="1:16" ht="18" customHeight="1">
      <c r="A36" s="9" t="s">
        <v>41</v>
      </c>
      <c r="B36" s="14"/>
      <c r="C36" s="9">
        <f>January!C36+B36</f>
        <v>0</v>
      </c>
      <c r="D36" s="15">
        <v>1</v>
      </c>
      <c r="E36" s="9">
        <f>January!E36+D36</f>
        <v>1</v>
      </c>
      <c r="F36" s="16"/>
      <c r="G36" s="9">
        <f>January!G36+F36</f>
        <v>0</v>
      </c>
      <c r="H36" s="17"/>
      <c r="I36" s="9">
        <f>January!I36+H36</f>
        <v>0</v>
      </c>
      <c r="J36" s="18"/>
      <c r="K36" s="9">
        <f>January!K36+J36</f>
        <v>0</v>
      </c>
      <c r="L36" s="19"/>
      <c r="M36" s="9">
        <f>January!M36+L36</f>
        <v>0</v>
      </c>
      <c r="N36" s="19"/>
      <c r="O36" s="25">
        <f>January!O36+N36</f>
        <v>0</v>
      </c>
      <c r="P36" s="21"/>
    </row>
    <row r="37" spans="1:16" ht="18" customHeight="1">
      <c r="A37" s="9" t="s">
        <v>42</v>
      </c>
      <c r="B37" s="14"/>
      <c r="C37" s="9">
        <f>January!C37+B37</f>
        <v>0</v>
      </c>
      <c r="D37" s="15">
        <v>2</v>
      </c>
      <c r="E37" s="9">
        <f>January!E37+D37</f>
        <v>2</v>
      </c>
      <c r="F37" s="16"/>
      <c r="G37" s="9">
        <f>January!G37+F37</f>
        <v>0</v>
      </c>
      <c r="H37" s="17"/>
      <c r="I37" s="9">
        <f>January!I37+H37</f>
        <v>0</v>
      </c>
      <c r="J37" s="18"/>
      <c r="K37" s="9">
        <f>January!K37+J37</f>
        <v>0</v>
      </c>
      <c r="L37" s="19"/>
      <c r="M37" s="9">
        <f>January!M37+L37</f>
        <v>0</v>
      </c>
      <c r="N37" s="19"/>
      <c r="O37" s="25">
        <f>January!O37+N37</f>
        <v>0</v>
      </c>
      <c r="P37" s="21"/>
    </row>
    <row r="38" spans="1:16" ht="18" customHeight="1">
      <c r="A38" s="9" t="s">
        <v>43</v>
      </c>
      <c r="B38" s="14"/>
      <c r="C38" s="9">
        <f>January!C38+B38</f>
        <v>0</v>
      </c>
      <c r="D38" s="15"/>
      <c r="E38" s="9">
        <f>January!E38+D38</f>
        <v>41</v>
      </c>
      <c r="F38" s="16"/>
      <c r="G38" s="9">
        <f>January!G38+F38</f>
        <v>373</v>
      </c>
      <c r="H38" s="17"/>
      <c r="I38" s="9">
        <f>January!I38+H38</f>
        <v>0</v>
      </c>
      <c r="J38" s="18"/>
      <c r="K38" s="9">
        <f>January!K38+J38</f>
        <v>0</v>
      </c>
      <c r="L38" s="19"/>
      <c r="M38" s="9">
        <f>January!M38+L38</f>
        <v>0</v>
      </c>
      <c r="N38" s="19"/>
      <c r="O38" s="25">
        <f>January!O38+N38</f>
        <v>0</v>
      </c>
      <c r="P38" s="21"/>
    </row>
    <row r="39" spans="1:16" ht="18" customHeight="1">
      <c r="A39" s="9" t="s">
        <v>44</v>
      </c>
      <c r="B39" s="14"/>
      <c r="C39" s="9">
        <f>January!C39+B39</f>
        <v>2</v>
      </c>
      <c r="D39" s="15">
        <v>2</v>
      </c>
      <c r="E39" s="9">
        <f>January!E39+D39</f>
        <v>2</v>
      </c>
      <c r="F39" s="16"/>
      <c r="G39" s="9">
        <f>January!G39+F39</f>
        <v>0</v>
      </c>
      <c r="H39" s="17"/>
      <c r="I39" s="9">
        <f>January!I39+H39</f>
        <v>0</v>
      </c>
      <c r="J39" s="18"/>
      <c r="K39" s="9">
        <f>January!K39+J39</f>
        <v>0</v>
      </c>
      <c r="L39" s="19"/>
      <c r="M39" s="9">
        <f>January!M39+L39</f>
        <v>0</v>
      </c>
      <c r="N39" s="19"/>
      <c r="O39" s="25">
        <f>January!O39+N39</f>
        <v>0</v>
      </c>
      <c r="P39" s="21"/>
    </row>
    <row r="40" spans="1:16" ht="18" customHeight="1">
      <c r="A40" s="9" t="s">
        <v>45</v>
      </c>
      <c r="B40" s="14"/>
      <c r="C40" s="9">
        <f>January!C40+B40</f>
        <v>1</v>
      </c>
      <c r="D40" s="15"/>
      <c r="E40" s="9">
        <f>January!E40+D40</f>
        <v>13</v>
      </c>
      <c r="F40" s="16"/>
      <c r="G40" s="9">
        <f>January!G40+F40</f>
        <v>1</v>
      </c>
      <c r="H40" s="17"/>
      <c r="I40" s="9">
        <f>January!I40+H40</f>
        <v>0</v>
      </c>
      <c r="J40" s="18"/>
      <c r="K40" s="9">
        <f>January!K40+J40</f>
        <v>0</v>
      </c>
      <c r="L40" s="19"/>
      <c r="M40" s="9">
        <f>January!M40+L40</f>
        <v>0</v>
      </c>
      <c r="N40" s="19"/>
      <c r="O40" s="25">
        <f>January!O40+N40</f>
        <v>0</v>
      </c>
      <c r="P40" s="21"/>
    </row>
    <row r="41" spans="1:16" ht="18" customHeight="1">
      <c r="A41" s="9" t="s">
        <v>46</v>
      </c>
      <c r="B41" s="14"/>
      <c r="C41" s="9">
        <f>January!C41+B41</f>
        <v>0</v>
      </c>
      <c r="D41" s="15"/>
      <c r="E41" s="9">
        <f>January!E41+D41</f>
        <v>2</v>
      </c>
      <c r="F41" s="16"/>
      <c r="G41" s="9">
        <f>January!G41+F41</f>
        <v>3</v>
      </c>
      <c r="H41" s="17"/>
      <c r="I41" s="9">
        <f>January!I41+H41</f>
        <v>0</v>
      </c>
      <c r="J41" s="18"/>
      <c r="K41" s="9">
        <f>January!K41+J41</f>
        <v>0</v>
      </c>
      <c r="L41" s="19"/>
      <c r="M41" s="9">
        <f>January!M41+L41</f>
        <v>0</v>
      </c>
      <c r="N41" s="19">
        <v>3</v>
      </c>
      <c r="O41" s="25">
        <f>January!O41+N41</f>
        <v>3</v>
      </c>
      <c r="P41" s="21" t="s">
        <v>79</v>
      </c>
    </row>
    <row r="42" spans="1:16" ht="18" customHeight="1">
      <c r="A42" s="9" t="s">
        <v>47</v>
      </c>
      <c r="B42" s="14">
        <v>3</v>
      </c>
      <c r="C42" s="9">
        <f>January!C42+B42</f>
        <v>4</v>
      </c>
      <c r="D42" s="15"/>
      <c r="E42" s="9">
        <f>January!E42+D42</f>
        <v>1</v>
      </c>
      <c r="F42" s="16"/>
      <c r="G42" s="9">
        <f>January!G42+F42</f>
        <v>0</v>
      </c>
      <c r="H42" s="17"/>
      <c r="I42" s="9">
        <f>January!I42+H42</f>
        <v>0</v>
      </c>
      <c r="J42" s="18"/>
      <c r="K42" s="9">
        <f>January!K42+J42</f>
        <v>0</v>
      </c>
      <c r="L42" s="19"/>
      <c r="M42" s="9">
        <f>January!M42+L42</f>
        <v>0</v>
      </c>
      <c r="N42" s="19"/>
      <c r="O42" s="25">
        <f>January!O42+N42</f>
        <v>0</v>
      </c>
      <c r="P42" s="21"/>
    </row>
    <row r="43" spans="1:16" ht="18" customHeight="1">
      <c r="A43" s="9" t="s">
        <v>48</v>
      </c>
      <c r="B43" s="14"/>
      <c r="C43" s="9">
        <f>January!C43+B43</f>
        <v>0</v>
      </c>
      <c r="D43" s="15"/>
      <c r="E43" s="9">
        <f>January!E43+D43</f>
        <v>0</v>
      </c>
      <c r="F43" s="16"/>
      <c r="G43" s="9">
        <f>January!G43+F43</f>
        <v>0</v>
      </c>
      <c r="H43" s="17"/>
      <c r="I43" s="9">
        <f>January!I43+H43</f>
        <v>0</v>
      </c>
      <c r="J43" s="18"/>
      <c r="K43" s="9">
        <f>January!K43+J43</f>
        <v>0</v>
      </c>
      <c r="L43" s="19"/>
      <c r="M43" s="9">
        <f>January!M43+L43</f>
        <v>0</v>
      </c>
      <c r="N43" s="19"/>
      <c r="O43" s="25">
        <f>January!O43+N43</f>
        <v>0</v>
      </c>
      <c r="P43" s="21" t="s">
        <v>79</v>
      </c>
    </row>
    <row r="44" spans="1:16" ht="18" customHeight="1">
      <c r="A44" s="9" t="s">
        <v>49</v>
      </c>
      <c r="B44" s="14"/>
      <c r="C44" s="9">
        <f>January!C44+B44</f>
        <v>0</v>
      </c>
      <c r="D44" s="15"/>
      <c r="E44" s="9">
        <f>January!E44+D44</f>
        <v>0</v>
      </c>
      <c r="F44" s="16"/>
      <c r="G44" s="9">
        <f>January!G44+F44</f>
        <v>0</v>
      </c>
      <c r="H44" s="17"/>
      <c r="I44" s="9">
        <f>January!I44+H44</f>
        <v>0</v>
      </c>
      <c r="J44" s="18"/>
      <c r="K44" s="9">
        <f>January!K44+J44</f>
        <v>0</v>
      </c>
      <c r="L44" s="19"/>
      <c r="M44" s="9">
        <f>January!M44+L44</f>
        <v>0</v>
      </c>
      <c r="N44" s="19"/>
      <c r="O44" s="25">
        <f>January!O44+N44</f>
        <v>0</v>
      </c>
      <c r="P44" s="21" t="s">
        <v>79</v>
      </c>
    </row>
    <row r="45" spans="1:16" ht="18" customHeight="1">
      <c r="A45" s="9" t="s">
        <v>50</v>
      </c>
      <c r="B45" s="14"/>
      <c r="C45" s="9">
        <f>January!C45+B45</f>
        <v>0</v>
      </c>
      <c r="D45" s="15">
        <f>1+1+1+1+3+2</f>
        <v>9</v>
      </c>
      <c r="E45" s="9">
        <f>January!E45+D45</f>
        <v>55</v>
      </c>
      <c r="F45" s="16">
        <f>124+40+155+37+471+2+8+27+33+37+20</f>
        <v>954</v>
      </c>
      <c r="G45" s="9">
        <f>January!G45+F45</f>
        <v>5663</v>
      </c>
      <c r="H45" s="17"/>
      <c r="I45" s="9">
        <f>January!I45+H45</f>
        <v>1730</v>
      </c>
      <c r="J45" s="18">
        <f>2+1</f>
        <v>3</v>
      </c>
      <c r="K45" s="9">
        <f>January!K45+J45</f>
        <v>360</v>
      </c>
      <c r="L45" s="19"/>
      <c r="M45" s="9">
        <f>January!M45+L45</f>
        <v>42</v>
      </c>
      <c r="N45" s="19"/>
      <c r="O45" s="25">
        <f>January!O45+N45</f>
        <v>0</v>
      </c>
      <c r="P45" s="21" t="s">
        <v>79</v>
      </c>
    </row>
    <row r="46" spans="1:16" ht="18" customHeight="1">
      <c r="A46" s="9" t="s">
        <v>51</v>
      </c>
      <c r="B46" s="14"/>
      <c r="C46" s="9">
        <f>January!C46+B46</f>
        <v>0</v>
      </c>
      <c r="D46" s="15">
        <v>0</v>
      </c>
      <c r="E46" s="9">
        <f>January!E46+D46</f>
        <v>5</v>
      </c>
      <c r="F46" s="16"/>
      <c r="G46" s="9">
        <f>January!G46+F46</f>
        <v>0</v>
      </c>
      <c r="H46" s="17"/>
      <c r="I46" s="9">
        <f>January!I46+H46</f>
        <v>0</v>
      </c>
      <c r="J46" s="18"/>
      <c r="K46" s="9">
        <f>January!K46+J46</f>
        <v>0</v>
      </c>
      <c r="L46" s="19"/>
      <c r="M46" s="9">
        <f>January!M46+L46</f>
        <v>0</v>
      </c>
      <c r="N46" s="19"/>
      <c r="O46" s="25">
        <f>January!O46+N46</f>
        <v>0</v>
      </c>
      <c r="P46" s="21" t="s">
        <v>79</v>
      </c>
    </row>
    <row r="47" spans="1:16" ht="18" customHeight="1">
      <c r="A47" s="9" t="s">
        <v>52</v>
      </c>
      <c r="B47" s="14"/>
      <c r="C47" s="9">
        <f>January!C47+B47</f>
        <v>0</v>
      </c>
      <c r="D47" s="15">
        <v>9</v>
      </c>
      <c r="E47" s="9">
        <f>January!E47+D47</f>
        <v>13</v>
      </c>
      <c r="F47" s="16"/>
      <c r="G47" s="9">
        <f>January!G47+F47</f>
        <v>0</v>
      </c>
      <c r="H47" s="17"/>
      <c r="I47" s="9">
        <f>January!I47+H47</f>
        <v>0</v>
      </c>
      <c r="J47" s="18"/>
      <c r="K47" s="9">
        <f>January!K47+J47</f>
        <v>0</v>
      </c>
      <c r="L47" s="19"/>
      <c r="M47" s="9">
        <f>January!M47+L47</f>
        <v>0</v>
      </c>
      <c r="N47" s="19"/>
      <c r="O47" s="25">
        <f>January!O47+N47</f>
        <v>0</v>
      </c>
      <c r="P47" s="21" t="s">
        <v>79</v>
      </c>
    </row>
    <row r="48" spans="1:16" ht="18" customHeight="1">
      <c r="A48" s="9" t="s">
        <v>53</v>
      </c>
      <c r="B48" s="14"/>
      <c r="C48" s="9">
        <f>January!C48+B48</f>
        <v>0</v>
      </c>
      <c r="D48" s="15"/>
      <c r="E48" s="9">
        <f>January!E48+D48</f>
        <v>3</v>
      </c>
      <c r="F48" s="16"/>
      <c r="G48" s="9">
        <f>January!G48+F48</f>
        <v>0</v>
      </c>
      <c r="H48" s="17"/>
      <c r="I48" s="9">
        <f>January!I48+H48</f>
        <v>0</v>
      </c>
      <c r="J48" s="18"/>
      <c r="K48" s="9">
        <f>January!K48+J48</f>
        <v>0</v>
      </c>
      <c r="L48" s="19"/>
      <c r="M48" s="9">
        <f>January!M48+L48</f>
        <v>0</v>
      </c>
      <c r="N48" s="19"/>
      <c r="O48" s="25">
        <f>January!O48+N48</f>
        <v>0</v>
      </c>
      <c r="P48" s="21"/>
    </row>
    <row r="49" spans="1:16" ht="18" customHeight="1">
      <c r="A49" s="9" t="s">
        <v>54</v>
      </c>
      <c r="B49" s="14"/>
      <c r="C49" s="9">
        <f>January!C49+B49</f>
        <v>0</v>
      </c>
      <c r="D49" s="15"/>
      <c r="E49" s="9">
        <f>January!E49+D49</f>
        <v>0</v>
      </c>
      <c r="F49" s="16"/>
      <c r="G49" s="9">
        <f>January!G49+F49</f>
        <v>0</v>
      </c>
      <c r="H49" s="17"/>
      <c r="I49" s="9">
        <f>January!I49+H49</f>
        <v>0</v>
      </c>
      <c r="J49" s="18"/>
      <c r="K49" s="9">
        <f>January!K49+J49</f>
        <v>0</v>
      </c>
      <c r="L49" s="19"/>
      <c r="M49" s="9">
        <f>January!M49+L49</f>
        <v>0</v>
      </c>
      <c r="N49" s="19"/>
      <c r="O49" s="25">
        <f>January!O49+N49</f>
        <v>0</v>
      </c>
      <c r="P49" s="21"/>
    </row>
    <row r="50" spans="1:16" ht="18" customHeight="1">
      <c r="A50" s="9" t="s">
        <v>55</v>
      </c>
      <c r="B50" s="14"/>
      <c r="C50" s="9">
        <f>January!C50+B50</f>
        <v>0</v>
      </c>
      <c r="D50" s="15"/>
      <c r="E50" s="9">
        <f>January!E50+D50</f>
        <v>0</v>
      </c>
      <c r="F50" s="16"/>
      <c r="G50" s="9">
        <f>January!G50+F50</f>
        <v>0</v>
      </c>
      <c r="H50" s="17"/>
      <c r="I50" s="9">
        <f>January!I50+H50</f>
        <v>0</v>
      </c>
      <c r="J50" s="18"/>
      <c r="K50" s="9">
        <f>January!K50+J50</f>
        <v>0</v>
      </c>
      <c r="L50" s="19"/>
      <c r="M50" s="9">
        <f>January!M50+L50</f>
        <v>0</v>
      </c>
      <c r="N50" s="19"/>
      <c r="O50" s="25">
        <f>January!O50+N50</f>
        <v>0</v>
      </c>
      <c r="P50" s="21" t="s">
        <v>79</v>
      </c>
    </row>
    <row r="51" spans="1:16" ht="18" customHeight="1">
      <c r="A51" s="9" t="s">
        <v>56</v>
      </c>
      <c r="B51" s="14"/>
      <c r="C51" s="9">
        <f>January!C51+B51</f>
        <v>0</v>
      </c>
      <c r="D51" s="15"/>
      <c r="E51" s="9">
        <f>January!E51+D51</f>
        <v>0</v>
      </c>
      <c r="F51" s="16"/>
      <c r="G51" s="9">
        <f>January!G51+F51</f>
        <v>0</v>
      </c>
      <c r="H51" s="17"/>
      <c r="I51" s="9">
        <f>January!I51+H51</f>
        <v>0</v>
      </c>
      <c r="J51" s="18"/>
      <c r="K51" s="9">
        <f>January!K51+J51</f>
        <v>0</v>
      </c>
      <c r="L51" s="19"/>
      <c r="M51" s="9">
        <f>January!M51+L51</f>
        <v>0</v>
      </c>
      <c r="N51" s="19"/>
      <c r="O51" s="25">
        <f>January!O51+N51</f>
        <v>0</v>
      </c>
      <c r="P51" s="21" t="s">
        <v>79</v>
      </c>
    </row>
    <row r="52" spans="1:16" ht="18" customHeight="1">
      <c r="A52" s="9" t="s">
        <v>57</v>
      </c>
      <c r="B52" s="14"/>
      <c r="C52" s="9">
        <f>January!C52+B52</f>
        <v>0</v>
      </c>
      <c r="D52" s="15"/>
      <c r="E52" s="9">
        <f>January!E52+D52</f>
        <v>0</v>
      </c>
      <c r="F52" s="16"/>
      <c r="G52" s="9">
        <f>January!G52+F52</f>
        <v>0</v>
      </c>
      <c r="H52" s="17"/>
      <c r="I52" s="9">
        <f>January!I52+H52</f>
        <v>0</v>
      </c>
      <c r="J52" s="18"/>
      <c r="K52" s="9">
        <f>January!K52+J52</f>
        <v>0</v>
      </c>
      <c r="L52" s="19"/>
      <c r="M52" s="9">
        <f>January!M52+L52</f>
        <v>0</v>
      </c>
      <c r="N52" s="19"/>
      <c r="O52" s="25">
        <f>January!O52+N52</f>
        <v>0</v>
      </c>
      <c r="P52" s="21" t="s">
        <v>79</v>
      </c>
    </row>
    <row r="53" spans="1:16" ht="18" customHeight="1">
      <c r="A53" s="9" t="s">
        <v>58</v>
      </c>
      <c r="B53" s="14"/>
      <c r="C53" s="9">
        <f>January!C53+B53</f>
        <v>0</v>
      </c>
      <c r="D53" s="15">
        <f>10+1+1+1+4</f>
        <v>17</v>
      </c>
      <c r="E53" s="9">
        <f>January!E53+D53</f>
        <v>45</v>
      </c>
      <c r="F53" s="16"/>
      <c r="G53" s="9">
        <f>E53</f>
        <v>45</v>
      </c>
      <c r="H53" s="17"/>
      <c r="I53" s="9">
        <f>January!I53+H53</f>
        <v>0</v>
      </c>
      <c r="J53" s="18"/>
      <c r="K53" s="9">
        <f>January!K53+J53</f>
        <v>120</v>
      </c>
      <c r="L53" s="19"/>
      <c r="M53" s="9">
        <f>January!M53+L53</f>
        <v>0</v>
      </c>
      <c r="N53" s="19"/>
      <c r="O53" s="25">
        <f>January!O53+N53</f>
        <v>0</v>
      </c>
      <c r="P53" s="21" t="s">
        <v>79</v>
      </c>
    </row>
    <row r="54" spans="1:16" ht="18" customHeight="1" thickBot="1">
      <c r="A54" s="10" t="s">
        <v>59</v>
      </c>
      <c r="B54" s="14"/>
      <c r="C54" s="9">
        <f>January!C54+B54</f>
        <v>0</v>
      </c>
      <c r="D54" s="15">
        <v>1</v>
      </c>
      <c r="E54" s="9">
        <f>January!E54+D54</f>
        <v>1</v>
      </c>
      <c r="F54" s="16"/>
      <c r="G54" s="9">
        <f>January!G54+F54</f>
        <v>238</v>
      </c>
      <c r="H54" s="17"/>
      <c r="I54" s="9">
        <f>January!I54+H54</f>
        <v>0</v>
      </c>
      <c r="J54" s="18"/>
      <c r="K54" s="9">
        <f>January!K54+J54</f>
        <v>356</v>
      </c>
      <c r="L54" s="19"/>
      <c r="M54" s="9">
        <f>January!M54+L54</f>
        <v>0</v>
      </c>
      <c r="N54" s="19"/>
      <c r="O54" s="25">
        <f>January!O54+N54</f>
        <v>0</v>
      </c>
      <c r="P54" s="23" t="s">
        <v>79</v>
      </c>
    </row>
    <row r="55" spans="1:16" ht="18" customHeight="1" thickBot="1" thickTop="1">
      <c r="A55" s="11" t="s">
        <v>60</v>
      </c>
      <c r="B55" s="11">
        <f>SUM(B5:B54)</f>
        <v>43</v>
      </c>
      <c r="C55" s="11"/>
      <c r="D55" s="11">
        <f>SUM(D5:D54)</f>
        <v>102</v>
      </c>
      <c r="E55" s="11"/>
      <c r="F55" s="11">
        <f>SUM(F5:F54)</f>
        <v>981</v>
      </c>
      <c r="G55" s="11"/>
      <c r="H55" s="11">
        <f>SUM(H5:H54)</f>
        <v>0</v>
      </c>
      <c r="I55" s="11"/>
      <c r="J55" s="11">
        <f>SUM(J5:J54)</f>
        <v>47</v>
      </c>
      <c r="K55" s="11"/>
      <c r="L55" s="11">
        <f>SUM(L5:L54)</f>
        <v>0</v>
      </c>
      <c r="M55" s="11"/>
      <c r="N55" s="11">
        <f>SUM(N5:N54)</f>
        <v>5</v>
      </c>
      <c r="O55" s="22"/>
      <c r="P55" s="24"/>
    </row>
    <row r="56" spans="1:15" ht="18" customHeight="1" thickBot="1" thickTop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</row>
    <row r="57" spans="1:16" ht="18" customHeight="1" thickBot="1" thickTop="1">
      <c r="A57" s="13" t="s">
        <v>61</v>
      </c>
      <c r="B57" s="11"/>
      <c r="C57" s="11">
        <f>January!C57+B55</f>
        <v>68</v>
      </c>
      <c r="D57" s="11"/>
      <c r="E57" s="11">
        <f>January!E57+D55</f>
        <v>323</v>
      </c>
      <c r="F57" s="11"/>
      <c r="G57" s="11">
        <f>January!G57+F55</f>
        <v>6970</v>
      </c>
      <c r="H57" s="11"/>
      <c r="I57" s="11">
        <f>January!I57+H55</f>
        <v>1736</v>
      </c>
      <c r="J57" s="11"/>
      <c r="K57" s="11">
        <f>January!K57+J55</f>
        <v>1484</v>
      </c>
      <c r="L57" s="11"/>
      <c r="M57" s="11">
        <f>January!M57+L55</f>
        <v>47</v>
      </c>
      <c r="N57" s="11"/>
      <c r="O57" s="11">
        <f>January!O57+N55</f>
        <v>13</v>
      </c>
      <c r="P57" s="21"/>
    </row>
    <row r="58" spans="1:11" ht="18" customHeight="1" thickTop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18" customHeight="1">
      <c r="A59" s="3" t="s">
        <v>62</v>
      </c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8" customHeight="1">
      <c r="A60" s="3" t="s">
        <v>15</v>
      </c>
      <c r="B60" s="3"/>
      <c r="C60" s="3"/>
      <c r="D60" s="3"/>
      <c r="E60" s="3"/>
      <c r="F60" s="3"/>
      <c r="G60" s="3"/>
      <c r="H60" s="3"/>
      <c r="I60" s="3"/>
      <c r="J60" s="3"/>
      <c r="K60" s="3"/>
    </row>
    <row r="61" ht="18" customHeight="1"/>
    <row r="62" s="4" customFormat="1" ht="18" customHeight="1">
      <c r="A62" s="4" t="s">
        <v>63</v>
      </c>
    </row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7">
    <mergeCell ref="N3:O3"/>
    <mergeCell ref="J3:K3"/>
    <mergeCell ref="L3:M3"/>
    <mergeCell ref="B3:C3"/>
    <mergeCell ref="D3:E3"/>
    <mergeCell ref="F3:G3"/>
    <mergeCell ref="H3:I3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62"/>
  <sheetViews>
    <sheetView zoomScalePageLayoutView="0" workbookViewId="0" topLeftCell="A40">
      <selection activeCell="D11" sqref="D11"/>
    </sheetView>
  </sheetViews>
  <sheetFormatPr defaultColWidth="9.00390625" defaultRowHeight="15.75"/>
  <cols>
    <col min="1" max="1" width="17.25390625" style="2" customWidth="1"/>
    <col min="2" max="3" width="9.00390625" style="2" customWidth="1"/>
    <col min="4" max="4" width="9.25390625" style="2" customWidth="1"/>
    <col min="5" max="5" width="7.00390625" style="2" customWidth="1"/>
    <col min="6" max="9" width="9.00390625" style="2" customWidth="1"/>
    <col min="10" max="10" width="7.875" style="2" customWidth="1"/>
    <col min="11" max="13" width="9.00390625" style="2" customWidth="1"/>
    <col min="14" max="14" width="15.00390625" style="2" bestFit="1" customWidth="1"/>
    <col min="15" max="15" width="4.75390625" style="2" bestFit="1" customWidth="1"/>
    <col min="16" max="16" width="12.25390625" style="2" customWidth="1"/>
    <col min="17" max="16384" width="9.00390625" style="2" customWidth="1"/>
  </cols>
  <sheetData>
    <row r="1" spans="1:10" ht="23.25">
      <c r="A1" s="1" t="s">
        <v>65</v>
      </c>
      <c r="H1" s="2" t="s">
        <v>68</v>
      </c>
      <c r="J1" s="2" t="s">
        <v>0</v>
      </c>
    </row>
    <row r="2" spans="1:16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30.75" customHeight="1">
      <c r="A3" s="4"/>
      <c r="B3" s="35" t="s">
        <v>1</v>
      </c>
      <c r="C3" s="36"/>
      <c r="D3" s="35" t="s">
        <v>3</v>
      </c>
      <c r="E3" s="36"/>
      <c r="F3" s="35" t="s">
        <v>4</v>
      </c>
      <c r="G3" s="36"/>
      <c r="H3" s="33" t="s">
        <v>6</v>
      </c>
      <c r="I3" s="37"/>
      <c r="J3" s="35" t="s">
        <v>5</v>
      </c>
      <c r="K3" s="38"/>
      <c r="L3" s="33" t="s">
        <v>64</v>
      </c>
      <c r="M3" s="41"/>
      <c r="N3" s="28" t="s">
        <v>78</v>
      </c>
      <c r="O3" s="29"/>
      <c r="P3" s="30"/>
    </row>
    <row r="4" spans="1:16" s="8" customFormat="1" ht="18" customHeight="1">
      <c r="A4" s="7" t="s">
        <v>7</v>
      </c>
      <c r="B4" s="6" t="s">
        <v>8</v>
      </c>
      <c r="C4" s="6" t="s">
        <v>9</v>
      </c>
      <c r="D4" s="6" t="s">
        <v>8</v>
      </c>
      <c r="E4" s="6" t="s">
        <v>9</v>
      </c>
      <c r="F4" s="6" t="s">
        <v>8</v>
      </c>
      <c r="G4" s="6" t="s">
        <v>9</v>
      </c>
      <c r="H4" s="6" t="s">
        <v>8</v>
      </c>
      <c r="I4" s="6" t="s">
        <v>9</v>
      </c>
      <c r="J4" s="6" t="s">
        <v>8</v>
      </c>
      <c r="K4" s="6" t="s">
        <v>9</v>
      </c>
      <c r="L4" s="6" t="s">
        <v>8</v>
      </c>
      <c r="M4" s="6" t="s">
        <v>9</v>
      </c>
      <c r="N4" s="6" t="s">
        <v>8</v>
      </c>
      <c r="O4" s="6" t="s">
        <v>9</v>
      </c>
      <c r="P4" s="6" t="s">
        <v>2</v>
      </c>
    </row>
    <row r="5" spans="1:16" ht="18" customHeight="1">
      <c r="A5" s="9" t="s">
        <v>10</v>
      </c>
      <c r="B5" s="14"/>
      <c r="C5" s="9">
        <f>February!C5+B5</f>
        <v>0</v>
      </c>
      <c r="D5" s="15"/>
      <c r="E5" s="9">
        <f>February!E5+D5</f>
        <v>0</v>
      </c>
      <c r="F5" s="16"/>
      <c r="G5" s="9">
        <f>February!G5+F5</f>
        <v>0</v>
      </c>
      <c r="H5" s="17"/>
      <c r="I5" s="9">
        <f>February!I5+H5</f>
        <v>0</v>
      </c>
      <c r="J5" s="18"/>
      <c r="K5" s="9">
        <f>February!K5+J5</f>
        <v>0</v>
      </c>
      <c r="L5" s="19"/>
      <c r="M5" s="9">
        <f>February!M5+L5</f>
        <v>0</v>
      </c>
      <c r="N5" s="19"/>
      <c r="O5" s="9">
        <f>February!O5+N5</f>
        <v>0</v>
      </c>
      <c r="P5" s="21"/>
    </row>
    <row r="6" spans="1:16" ht="18" customHeight="1">
      <c r="A6" s="9" t="s">
        <v>11</v>
      </c>
      <c r="B6" s="14"/>
      <c r="C6" s="9">
        <f>February!C6+B6</f>
        <v>0</v>
      </c>
      <c r="D6" s="15"/>
      <c r="E6" s="9">
        <f>February!E6+D6</f>
        <v>0</v>
      </c>
      <c r="F6" s="16"/>
      <c r="G6" s="9">
        <f>February!G6+F6</f>
        <v>0</v>
      </c>
      <c r="H6" s="17"/>
      <c r="I6" s="9">
        <f>February!I6+H6</f>
        <v>0</v>
      </c>
      <c r="J6" s="18"/>
      <c r="K6" s="9">
        <f>February!K6+J6</f>
        <v>0</v>
      </c>
      <c r="L6" s="19"/>
      <c r="M6" s="9">
        <f>February!M6+L6</f>
        <v>0</v>
      </c>
      <c r="N6" s="19"/>
      <c r="O6" s="9">
        <f>February!O6+N6</f>
        <v>0</v>
      </c>
      <c r="P6" s="21" t="s">
        <v>79</v>
      </c>
    </row>
    <row r="7" spans="1:16" ht="18" customHeight="1">
      <c r="A7" s="9" t="s">
        <v>12</v>
      </c>
      <c r="B7" s="14"/>
      <c r="C7" s="9">
        <f>February!C7+B7</f>
        <v>0</v>
      </c>
      <c r="D7" s="15">
        <v>24</v>
      </c>
      <c r="E7" s="9">
        <f>February!E7+D7</f>
        <v>27</v>
      </c>
      <c r="F7" s="16"/>
      <c r="G7" s="9">
        <f>February!G7+F7</f>
        <v>0</v>
      </c>
      <c r="H7" s="17"/>
      <c r="I7" s="9">
        <f>February!I7+H7</f>
        <v>0</v>
      </c>
      <c r="J7" s="18"/>
      <c r="K7" s="9">
        <f>February!K7+J7</f>
        <v>0</v>
      </c>
      <c r="L7" s="19"/>
      <c r="M7" s="9">
        <f>February!M7+L7</f>
        <v>0</v>
      </c>
      <c r="N7" s="19"/>
      <c r="O7" s="9">
        <f>February!O7+N7</f>
        <v>0</v>
      </c>
      <c r="P7" s="21"/>
    </row>
    <row r="8" spans="1:16" ht="18" customHeight="1">
      <c r="A8" s="9" t="s">
        <v>13</v>
      </c>
      <c r="B8" s="14"/>
      <c r="C8" s="9">
        <f>February!C8+B8</f>
        <v>0</v>
      </c>
      <c r="D8" s="15"/>
      <c r="E8" s="9">
        <f>February!E8+D8</f>
        <v>0</v>
      </c>
      <c r="F8" s="16"/>
      <c r="G8" s="9">
        <f>February!G8+F8</f>
        <v>0</v>
      </c>
      <c r="H8" s="17"/>
      <c r="I8" s="9">
        <f>February!I8+H8</f>
        <v>0</v>
      </c>
      <c r="J8" s="18"/>
      <c r="K8" s="9">
        <f>February!K8+J8</f>
        <v>0</v>
      </c>
      <c r="L8" s="19"/>
      <c r="M8" s="9">
        <f>February!M8+L8</f>
        <v>0</v>
      </c>
      <c r="N8" s="19"/>
      <c r="O8" s="9">
        <f>February!O8+N8</f>
        <v>0</v>
      </c>
      <c r="P8" s="21"/>
    </row>
    <row r="9" spans="1:16" ht="18" customHeight="1">
      <c r="A9" s="9" t="s">
        <v>14</v>
      </c>
      <c r="B9" s="14"/>
      <c r="C9" s="9">
        <f>February!C9+B9</f>
        <v>0</v>
      </c>
      <c r="D9" s="15">
        <v>1</v>
      </c>
      <c r="E9" s="9">
        <f>February!E9+D9</f>
        <v>3</v>
      </c>
      <c r="F9" s="16">
        <v>3</v>
      </c>
      <c r="G9" s="9">
        <f>February!G9+F9</f>
        <v>3</v>
      </c>
      <c r="H9" s="17"/>
      <c r="I9" s="9">
        <f>February!I9+H9</f>
        <v>0</v>
      </c>
      <c r="J9" s="18"/>
      <c r="K9" s="9">
        <f>February!K9+J9</f>
        <v>6</v>
      </c>
      <c r="L9" s="19"/>
      <c r="M9" s="9">
        <f>February!M9+L9</f>
        <v>0</v>
      </c>
      <c r="N9" s="19"/>
      <c r="O9" s="9">
        <f>February!O9+N9</f>
        <v>0</v>
      </c>
      <c r="P9" s="21"/>
    </row>
    <row r="10" spans="1:16" ht="18" customHeight="1">
      <c r="A10" s="9" t="s">
        <v>15</v>
      </c>
      <c r="B10" s="14"/>
      <c r="C10" s="9">
        <f>February!C10+B10</f>
        <v>0</v>
      </c>
      <c r="D10" s="15">
        <v>3</v>
      </c>
      <c r="E10" s="9">
        <f>February!E10+D10</f>
        <v>8</v>
      </c>
      <c r="F10" s="16"/>
      <c r="G10" s="9">
        <f>February!G10+F10</f>
        <v>0</v>
      </c>
      <c r="H10" s="17"/>
      <c r="I10" s="9">
        <f>February!I10+H10</f>
        <v>0</v>
      </c>
      <c r="J10" s="18"/>
      <c r="K10" s="9">
        <f>February!K10+J10</f>
        <v>0</v>
      </c>
      <c r="L10" s="19"/>
      <c r="M10" s="9">
        <f>February!M10+L10</f>
        <v>0</v>
      </c>
      <c r="N10" s="19"/>
      <c r="O10" s="9">
        <f>February!O10+N10</f>
        <v>0</v>
      </c>
      <c r="P10" s="21" t="s">
        <v>79</v>
      </c>
    </row>
    <row r="11" spans="1:16" ht="18" customHeight="1">
      <c r="A11" s="9" t="s">
        <v>16</v>
      </c>
      <c r="B11" s="14"/>
      <c r="C11" s="9">
        <f>February!C11+B11</f>
        <v>0</v>
      </c>
      <c r="D11" s="15"/>
      <c r="E11" s="9">
        <f>February!E11+D11</f>
        <v>8</v>
      </c>
      <c r="F11" s="16"/>
      <c r="G11" s="9">
        <f>February!G11+F11</f>
        <v>0</v>
      </c>
      <c r="H11" s="17"/>
      <c r="I11" s="9">
        <f>February!I11+H11</f>
        <v>0</v>
      </c>
      <c r="J11" s="18"/>
      <c r="K11" s="9">
        <f>February!K11+J11</f>
        <v>0</v>
      </c>
      <c r="L11" s="19"/>
      <c r="M11" s="9">
        <f>February!M11+L11</f>
        <v>0</v>
      </c>
      <c r="N11" s="19"/>
      <c r="O11" s="9">
        <f>February!O11+N11</f>
        <v>0</v>
      </c>
      <c r="P11" s="21"/>
    </row>
    <row r="12" spans="1:16" ht="18" customHeight="1">
      <c r="A12" s="9" t="s">
        <v>17</v>
      </c>
      <c r="B12" s="14"/>
      <c r="C12" s="9">
        <f>February!C12+B12</f>
        <v>0</v>
      </c>
      <c r="D12" s="15"/>
      <c r="E12" s="9">
        <f>February!E12+D12</f>
        <v>0</v>
      </c>
      <c r="F12" s="16"/>
      <c r="G12" s="9">
        <f>February!G12+F12</f>
        <v>0</v>
      </c>
      <c r="H12" s="17"/>
      <c r="I12" s="9">
        <f>February!I12+H12</f>
        <v>0</v>
      </c>
      <c r="J12" s="18"/>
      <c r="K12" s="9">
        <f>February!K12+J12</f>
        <v>0</v>
      </c>
      <c r="L12" s="19"/>
      <c r="M12" s="9">
        <f>February!M12+L12</f>
        <v>0</v>
      </c>
      <c r="N12" s="19"/>
      <c r="O12" s="9">
        <f>February!O12+N12</f>
        <v>0</v>
      </c>
      <c r="P12" s="21"/>
    </row>
    <row r="13" spans="1:16" ht="18" customHeight="1">
      <c r="A13" s="9" t="s">
        <v>18</v>
      </c>
      <c r="B13" s="14"/>
      <c r="C13" s="9">
        <f>February!C13+B13</f>
        <v>0</v>
      </c>
      <c r="D13" s="15"/>
      <c r="E13" s="9">
        <f>February!E13+D13</f>
        <v>0</v>
      </c>
      <c r="F13" s="16"/>
      <c r="G13" s="9">
        <f>February!G13+F13</f>
        <v>0</v>
      </c>
      <c r="H13" s="17"/>
      <c r="I13" s="9">
        <f>February!I13+H13</f>
        <v>0</v>
      </c>
      <c r="J13" s="18"/>
      <c r="K13" s="9">
        <f>February!K13+J13</f>
        <v>0</v>
      </c>
      <c r="L13" s="19"/>
      <c r="M13" s="9">
        <f>February!M13+L13</f>
        <v>0</v>
      </c>
      <c r="N13" s="19"/>
      <c r="O13" s="9">
        <f>February!O13+N13</f>
        <v>0</v>
      </c>
      <c r="P13" s="21"/>
    </row>
    <row r="14" spans="1:16" ht="18" customHeight="1">
      <c r="A14" s="9" t="s">
        <v>19</v>
      </c>
      <c r="B14" s="14"/>
      <c r="C14" s="9">
        <f>February!C14+B14</f>
        <v>0</v>
      </c>
      <c r="D14" s="15">
        <f>7+12</f>
        <v>19</v>
      </c>
      <c r="E14" s="9">
        <f>February!E14+D14</f>
        <v>26</v>
      </c>
      <c r="F14" s="16"/>
      <c r="G14" s="9">
        <f>February!G14+F14</f>
        <v>0</v>
      </c>
      <c r="H14" s="17"/>
      <c r="I14" s="9">
        <f>February!I14+H14</f>
        <v>0</v>
      </c>
      <c r="J14" s="18"/>
      <c r="K14" s="9">
        <f>February!K14+J14</f>
        <v>0</v>
      </c>
      <c r="L14" s="19"/>
      <c r="M14" s="9">
        <f>February!M14+L14</f>
        <v>0</v>
      </c>
      <c r="N14" s="19"/>
      <c r="O14" s="9">
        <f>February!O14+N14</f>
        <v>0</v>
      </c>
      <c r="P14" s="21"/>
    </row>
    <row r="15" spans="1:16" ht="18" customHeight="1">
      <c r="A15" s="9" t="s">
        <v>20</v>
      </c>
      <c r="B15" s="14"/>
      <c r="C15" s="9">
        <f>February!C15+B15</f>
        <v>0</v>
      </c>
      <c r="D15" s="15"/>
      <c r="E15" s="9">
        <f>February!E15+D15</f>
        <v>1</v>
      </c>
      <c r="F15" s="16"/>
      <c r="G15" s="9">
        <f>February!G15+F15</f>
        <v>0</v>
      </c>
      <c r="H15" s="17"/>
      <c r="I15" s="9">
        <f>February!I15+H15</f>
        <v>0</v>
      </c>
      <c r="J15" s="18"/>
      <c r="K15" s="9">
        <f>February!K15+J15</f>
        <v>0</v>
      </c>
      <c r="L15" s="19"/>
      <c r="M15" s="9">
        <f>February!M15+L15</f>
        <v>0</v>
      </c>
      <c r="N15" s="19"/>
      <c r="O15" s="9">
        <f>February!O15+N15</f>
        <v>0</v>
      </c>
      <c r="P15" s="21"/>
    </row>
    <row r="16" spans="1:16" ht="18" customHeight="1">
      <c r="A16" s="9" t="s">
        <v>21</v>
      </c>
      <c r="B16" s="14"/>
      <c r="C16" s="9">
        <f>February!C16+B16</f>
        <v>0</v>
      </c>
      <c r="D16" s="15"/>
      <c r="E16" s="9">
        <f>February!E16+D16</f>
        <v>0</v>
      </c>
      <c r="F16" s="16"/>
      <c r="G16" s="9">
        <f>February!G16+F16</f>
        <v>0</v>
      </c>
      <c r="H16" s="17"/>
      <c r="I16" s="9">
        <f>February!I16+H16</f>
        <v>0</v>
      </c>
      <c r="J16" s="18"/>
      <c r="K16" s="9">
        <f>February!K16+J16</f>
        <v>0</v>
      </c>
      <c r="L16" s="19"/>
      <c r="M16" s="9">
        <f>February!M16+L16</f>
        <v>0</v>
      </c>
      <c r="N16" s="19"/>
      <c r="O16" s="9">
        <f>February!O16+N16</f>
        <v>0</v>
      </c>
      <c r="P16" s="21"/>
    </row>
    <row r="17" spans="1:16" ht="18" customHeight="1">
      <c r="A17" s="9" t="s">
        <v>22</v>
      </c>
      <c r="B17" s="14"/>
      <c r="C17" s="9">
        <f>February!C17+B17</f>
        <v>0</v>
      </c>
      <c r="D17" s="15"/>
      <c r="E17" s="9">
        <f>February!E17+D17</f>
        <v>0</v>
      </c>
      <c r="F17" s="16"/>
      <c r="G17" s="9">
        <f>February!G17+F17</f>
        <v>0</v>
      </c>
      <c r="H17" s="17"/>
      <c r="I17" s="9">
        <f>February!I17+H17</f>
        <v>0</v>
      </c>
      <c r="J17" s="18"/>
      <c r="K17" s="9">
        <f>February!K17+J17</f>
        <v>0</v>
      </c>
      <c r="L17" s="19"/>
      <c r="M17" s="9">
        <f>February!M17+L17</f>
        <v>0</v>
      </c>
      <c r="N17" s="19"/>
      <c r="O17" s="9">
        <f>February!O17+N17</f>
        <v>0</v>
      </c>
      <c r="P17" s="21"/>
    </row>
    <row r="18" spans="1:16" ht="18" customHeight="1">
      <c r="A18" s="9" t="s">
        <v>23</v>
      </c>
      <c r="B18" s="14">
        <v>2</v>
      </c>
      <c r="C18" s="9">
        <f>February!C18+B18</f>
        <v>2</v>
      </c>
      <c r="D18" s="15">
        <v>2</v>
      </c>
      <c r="E18" s="9">
        <f>February!E18+D18</f>
        <v>23</v>
      </c>
      <c r="F18" s="16"/>
      <c r="G18" s="9">
        <f>February!G18+F18</f>
        <v>0</v>
      </c>
      <c r="H18" s="17"/>
      <c r="I18" s="9">
        <f>February!I18+H18</f>
        <v>0</v>
      </c>
      <c r="J18" s="18">
        <v>29</v>
      </c>
      <c r="K18" s="9">
        <f>February!K18+J18</f>
        <v>629</v>
      </c>
      <c r="L18" s="19"/>
      <c r="M18" s="9">
        <f>February!M18+L18</f>
        <v>0</v>
      </c>
      <c r="N18" s="19"/>
      <c r="O18" s="9">
        <f>February!O18+N18</f>
        <v>0</v>
      </c>
      <c r="P18" s="21"/>
    </row>
    <row r="19" spans="1:16" ht="18" customHeight="1">
      <c r="A19" s="9" t="s">
        <v>24</v>
      </c>
      <c r="B19" s="14">
        <v>2</v>
      </c>
      <c r="C19" s="9">
        <f>February!C19+B19</f>
        <v>7</v>
      </c>
      <c r="D19" s="15">
        <v>1</v>
      </c>
      <c r="E19" s="9">
        <f>February!E19+D19</f>
        <v>2</v>
      </c>
      <c r="F19" s="16">
        <v>2</v>
      </c>
      <c r="G19" s="9">
        <f>February!G19+F19</f>
        <v>2</v>
      </c>
      <c r="H19" s="17"/>
      <c r="I19" s="9">
        <f>February!I19+H19</f>
        <v>0</v>
      </c>
      <c r="J19" s="18"/>
      <c r="K19" s="9">
        <f>February!K19+J19</f>
        <v>0</v>
      </c>
      <c r="L19" s="19"/>
      <c r="M19" s="9">
        <f>February!M19+L19</f>
        <v>0</v>
      </c>
      <c r="N19" s="19"/>
      <c r="O19" s="9">
        <f>February!O19+N19</f>
        <v>0</v>
      </c>
      <c r="P19" s="21"/>
    </row>
    <row r="20" spans="1:16" ht="18" customHeight="1">
      <c r="A20" s="9" t="s">
        <v>25</v>
      </c>
      <c r="B20" s="14"/>
      <c r="C20" s="9">
        <f>February!C20+B20</f>
        <v>0</v>
      </c>
      <c r="D20" s="15">
        <v>1</v>
      </c>
      <c r="E20" s="9">
        <f>February!E20+D20</f>
        <v>3</v>
      </c>
      <c r="F20" s="16"/>
      <c r="G20" s="9">
        <f>February!G20+F20</f>
        <v>0</v>
      </c>
      <c r="H20" s="17"/>
      <c r="I20" s="9">
        <f>February!I20+H20</f>
        <v>0</v>
      </c>
      <c r="J20" s="18"/>
      <c r="K20" s="9">
        <f>February!K20+J20</f>
        <v>0</v>
      </c>
      <c r="L20" s="19"/>
      <c r="M20" s="9">
        <f>February!M20+L20</f>
        <v>0</v>
      </c>
      <c r="N20" s="19"/>
      <c r="O20" s="9">
        <f>February!O20+N20</f>
        <v>0</v>
      </c>
      <c r="P20" s="21"/>
    </row>
    <row r="21" spans="1:16" ht="18" customHeight="1">
      <c r="A21" s="9" t="s">
        <v>26</v>
      </c>
      <c r="B21" s="14"/>
      <c r="C21" s="9">
        <f>February!C21+B21</f>
        <v>0</v>
      </c>
      <c r="D21" s="15">
        <v>4</v>
      </c>
      <c r="E21" s="9">
        <f>February!E21+D21</f>
        <v>5</v>
      </c>
      <c r="F21" s="16"/>
      <c r="G21" s="9">
        <f>February!G21+F21</f>
        <v>0</v>
      </c>
      <c r="H21" s="17"/>
      <c r="I21" s="9">
        <f>February!I21+H21</f>
        <v>0</v>
      </c>
      <c r="J21" s="18"/>
      <c r="K21" s="9">
        <f>February!K21+J21</f>
        <v>0</v>
      </c>
      <c r="L21" s="19"/>
      <c r="M21" s="9">
        <f>February!M21+L21</f>
        <v>0</v>
      </c>
      <c r="N21" s="19">
        <v>1</v>
      </c>
      <c r="O21" s="9">
        <f>February!O21+N21</f>
        <v>3</v>
      </c>
      <c r="P21" s="21"/>
    </row>
    <row r="22" spans="1:16" ht="18" customHeight="1">
      <c r="A22" s="9" t="s">
        <v>27</v>
      </c>
      <c r="B22" s="14"/>
      <c r="C22" s="9">
        <f>February!C22+B22</f>
        <v>0</v>
      </c>
      <c r="D22" s="15"/>
      <c r="E22" s="9">
        <f>February!E22+D22</f>
        <v>0</v>
      </c>
      <c r="F22" s="16"/>
      <c r="G22" s="9">
        <f>February!G22+F22</f>
        <v>0</v>
      </c>
      <c r="H22" s="17"/>
      <c r="I22" s="9">
        <f>February!I22+H22</f>
        <v>0</v>
      </c>
      <c r="J22" s="18"/>
      <c r="K22" s="9">
        <f>February!K22+J22</f>
        <v>0</v>
      </c>
      <c r="L22" s="19"/>
      <c r="M22" s="9">
        <f>February!M22+L22</f>
        <v>0</v>
      </c>
      <c r="N22" s="19"/>
      <c r="O22" s="9">
        <f>February!O22+N22</f>
        <v>0</v>
      </c>
      <c r="P22" s="21"/>
    </row>
    <row r="23" spans="1:16" ht="18" customHeight="1">
      <c r="A23" s="9" t="s">
        <v>28</v>
      </c>
      <c r="B23" s="14"/>
      <c r="C23" s="9">
        <f>February!C23+B23</f>
        <v>0</v>
      </c>
      <c r="D23" s="15"/>
      <c r="E23" s="9">
        <f>February!E23+D23</f>
        <v>4</v>
      </c>
      <c r="F23" s="16"/>
      <c r="G23" s="9">
        <f>February!G23+F23</f>
        <v>0</v>
      </c>
      <c r="H23" s="17"/>
      <c r="I23" s="9">
        <f>February!I23+H23</f>
        <v>0</v>
      </c>
      <c r="J23" s="18"/>
      <c r="K23" s="9">
        <f>February!K23+J23</f>
        <v>0</v>
      </c>
      <c r="L23" s="19"/>
      <c r="M23" s="9">
        <f>February!M23+L23</f>
        <v>0</v>
      </c>
      <c r="N23" s="19"/>
      <c r="O23" s="9">
        <f>February!O23+N23</f>
        <v>8</v>
      </c>
      <c r="P23" s="21"/>
    </row>
    <row r="24" spans="1:16" ht="18" customHeight="1">
      <c r="A24" s="9" t="s">
        <v>29</v>
      </c>
      <c r="B24" s="14"/>
      <c r="C24" s="9">
        <f>February!C24+B24</f>
        <v>0</v>
      </c>
      <c r="D24" s="15"/>
      <c r="E24" s="9">
        <f>February!E24+D24</f>
        <v>0</v>
      </c>
      <c r="F24" s="16"/>
      <c r="G24" s="9">
        <f>February!G24+F24</f>
        <v>0</v>
      </c>
      <c r="H24" s="17"/>
      <c r="I24" s="9">
        <f>February!I24+H24</f>
        <v>0</v>
      </c>
      <c r="J24" s="18"/>
      <c r="K24" s="9">
        <f>February!K24+J24</f>
        <v>0</v>
      </c>
      <c r="L24" s="19"/>
      <c r="M24" s="9">
        <f>February!M24+L24</f>
        <v>0</v>
      </c>
      <c r="N24" s="19"/>
      <c r="O24" s="9">
        <f>February!O24+N24</f>
        <v>0</v>
      </c>
      <c r="P24" s="21"/>
    </row>
    <row r="25" spans="1:16" ht="18" customHeight="1">
      <c r="A25" s="9" t="s">
        <v>30</v>
      </c>
      <c r="B25" s="14"/>
      <c r="C25" s="9">
        <f>February!C25+B25</f>
        <v>0</v>
      </c>
      <c r="D25" s="15"/>
      <c r="E25" s="9">
        <f>February!E25+D25</f>
        <v>0</v>
      </c>
      <c r="F25" s="16"/>
      <c r="G25" s="9">
        <f>February!G25+F25</f>
        <v>0</v>
      </c>
      <c r="H25" s="17"/>
      <c r="I25" s="9">
        <f>February!I25+H25</f>
        <v>0</v>
      </c>
      <c r="J25" s="18"/>
      <c r="K25" s="9">
        <f>February!K25+J25</f>
        <v>0</v>
      </c>
      <c r="L25" s="19"/>
      <c r="M25" s="9">
        <f>February!M25+L25</f>
        <v>0</v>
      </c>
      <c r="N25" s="19"/>
      <c r="O25" s="9">
        <f>February!O25+N25</f>
        <v>0</v>
      </c>
      <c r="P25" s="21"/>
    </row>
    <row r="26" spans="1:16" ht="18" customHeight="1">
      <c r="A26" s="9" t="s">
        <v>31</v>
      </c>
      <c r="B26" s="14"/>
      <c r="C26" s="9">
        <f>February!C26+B26</f>
        <v>0</v>
      </c>
      <c r="D26" s="15">
        <v>9</v>
      </c>
      <c r="E26" s="9">
        <f>February!E26+D26</f>
        <v>15</v>
      </c>
      <c r="F26" s="16"/>
      <c r="G26" s="9">
        <f>February!G26+F26</f>
        <v>0</v>
      </c>
      <c r="H26" s="17"/>
      <c r="I26" s="9">
        <f>February!I26+H26</f>
        <v>0</v>
      </c>
      <c r="J26" s="18"/>
      <c r="K26" s="9">
        <f>February!K26+J26</f>
        <v>0</v>
      </c>
      <c r="L26" s="19"/>
      <c r="M26" s="9">
        <f>February!M26+L26</f>
        <v>0</v>
      </c>
      <c r="N26" s="19"/>
      <c r="O26" s="9">
        <f>February!O26+N26</f>
        <v>0</v>
      </c>
      <c r="P26" s="21" t="s">
        <v>79</v>
      </c>
    </row>
    <row r="27" spans="1:16" ht="18" customHeight="1">
      <c r="A27" s="9" t="s">
        <v>32</v>
      </c>
      <c r="B27" s="14">
        <v>2</v>
      </c>
      <c r="C27" s="9">
        <f>February!C27+B27</f>
        <v>43</v>
      </c>
      <c r="D27" s="15">
        <v>125</v>
      </c>
      <c r="E27" s="9">
        <f>February!E27+D27</f>
        <v>168</v>
      </c>
      <c r="F27" s="16">
        <f>21+14+8</f>
        <v>43</v>
      </c>
      <c r="G27" s="9">
        <f>February!G27+F27</f>
        <v>138</v>
      </c>
      <c r="H27" s="17"/>
      <c r="I27" s="9">
        <f>February!I27+H27</f>
        <v>0</v>
      </c>
      <c r="J27" s="18"/>
      <c r="K27" s="9">
        <f>February!K27+J27</f>
        <v>38</v>
      </c>
      <c r="L27" s="19"/>
      <c r="M27" s="9">
        <f>February!M27+L27</f>
        <v>0</v>
      </c>
      <c r="N27" s="19"/>
      <c r="O27" s="9">
        <f>February!O27+N27</f>
        <v>0</v>
      </c>
      <c r="P27" s="21"/>
    </row>
    <row r="28" spans="1:16" ht="18" customHeight="1">
      <c r="A28" s="9" t="s">
        <v>33</v>
      </c>
      <c r="B28" s="14"/>
      <c r="C28" s="9">
        <f>February!C28+B28</f>
        <v>0</v>
      </c>
      <c r="D28" s="15"/>
      <c r="E28" s="9">
        <f>February!E28+D28</f>
        <v>0</v>
      </c>
      <c r="F28" s="16"/>
      <c r="G28" s="9">
        <f>February!G28+F28</f>
        <v>0</v>
      </c>
      <c r="H28" s="17"/>
      <c r="I28" s="9">
        <f>February!I28+H28</f>
        <v>0</v>
      </c>
      <c r="J28" s="18"/>
      <c r="K28" s="9">
        <f>February!K28+J28</f>
        <v>0</v>
      </c>
      <c r="L28" s="19"/>
      <c r="M28" s="9">
        <f>February!M28+L28</f>
        <v>0</v>
      </c>
      <c r="N28" s="19"/>
      <c r="O28" s="9">
        <f>February!O28+N28</f>
        <v>0</v>
      </c>
      <c r="P28" s="21"/>
    </row>
    <row r="29" spans="1:16" ht="18" customHeight="1">
      <c r="A29" s="9" t="s">
        <v>34</v>
      </c>
      <c r="B29" s="14">
        <v>1</v>
      </c>
      <c r="C29" s="9">
        <f>February!C29+B29</f>
        <v>15</v>
      </c>
      <c r="D29" s="15">
        <v>30</v>
      </c>
      <c r="E29" s="9">
        <f>February!E29+D29</f>
        <v>43</v>
      </c>
      <c r="F29" s="16"/>
      <c r="G29" s="9">
        <f>February!G29+F29</f>
        <v>0</v>
      </c>
      <c r="H29" s="17"/>
      <c r="I29" s="9">
        <f>February!I29+H29</f>
        <v>0</v>
      </c>
      <c r="J29" s="18"/>
      <c r="K29" s="9">
        <f>February!K29+J29</f>
        <v>1</v>
      </c>
      <c r="L29" s="19"/>
      <c r="M29" s="9">
        <f>February!M29+L29</f>
        <v>0</v>
      </c>
      <c r="N29" s="19"/>
      <c r="O29" s="9">
        <f>February!O29+N29</f>
        <v>0</v>
      </c>
      <c r="P29" s="21"/>
    </row>
    <row r="30" spans="1:16" ht="18" customHeight="1">
      <c r="A30" s="9" t="s">
        <v>35</v>
      </c>
      <c r="B30" s="14"/>
      <c r="C30" s="9">
        <f>February!C30+B30</f>
        <v>0</v>
      </c>
      <c r="D30" s="15">
        <v>4</v>
      </c>
      <c r="E30" s="9">
        <f>February!E30+D30</f>
        <v>9</v>
      </c>
      <c r="F30" s="16"/>
      <c r="G30" s="9">
        <f>February!G30+F30</f>
        <v>226</v>
      </c>
      <c r="H30" s="17"/>
      <c r="I30" s="9">
        <f>February!I30+H30</f>
        <v>0</v>
      </c>
      <c r="J30" s="18"/>
      <c r="K30" s="9">
        <f>February!K30+J30</f>
        <v>0</v>
      </c>
      <c r="L30" s="19"/>
      <c r="M30" s="9">
        <f>February!M30+L30</f>
        <v>0</v>
      </c>
      <c r="N30" s="19"/>
      <c r="O30" s="9">
        <f>February!O30+N30</f>
        <v>0</v>
      </c>
      <c r="P30" s="21"/>
    </row>
    <row r="31" spans="1:16" ht="18" customHeight="1">
      <c r="A31" s="9" t="s">
        <v>36</v>
      </c>
      <c r="B31" s="14"/>
      <c r="C31" s="9">
        <f>February!C31+B31</f>
        <v>1</v>
      </c>
      <c r="D31" s="15">
        <v>17</v>
      </c>
      <c r="E31" s="9">
        <f>February!E31+D31</f>
        <v>31</v>
      </c>
      <c r="F31" s="16">
        <v>6</v>
      </c>
      <c r="G31" s="9">
        <f>February!G31+F31</f>
        <v>377</v>
      </c>
      <c r="H31" s="17"/>
      <c r="I31" s="9">
        <f>February!I31+H31</f>
        <v>6</v>
      </c>
      <c r="J31" s="18">
        <v>22</v>
      </c>
      <c r="K31" s="9">
        <f>February!K31+J31</f>
        <v>25</v>
      </c>
      <c r="L31" s="19"/>
      <c r="M31" s="9">
        <f>February!M31+L31</f>
        <v>5</v>
      </c>
      <c r="N31" s="19"/>
      <c r="O31" s="9">
        <f>February!O31+N31</f>
        <v>0</v>
      </c>
      <c r="P31" s="21"/>
    </row>
    <row r="32" spans="1:16" ht="18" customHeight="1">
      <c r="A32" s="9" t="s">
        <v>37</v>
      </c>
      <c r="B32" s="14"/>
      <c r="C32" s="9">
        <f>February!C32+B32</f>
        <v>0</v>
      </c>
      <c r="D32" s="15"/>
      <c r="E32" s="9">
        <f>February!E32+D32</f>
        <v>0</v>
      </c>
      <c r="F32" s="16"/>
      <c r="G32" s="9">
        <f>February!G32+F32</f>
        <v>0</v>
      </c>
      <c r="H32" s="17"/>
      <c r="I32" s="9">
        <f>February!I32+H32</f>
        <v>0</v>
      </c>
      <c r="J32" s="18"/>
      <c r="K32" s="9">
        <f>February!K32+J32</f>
        <v>0</v>
      </c>
      <c r="L32" s="19"/>
      <c r="M32" s="9">
        <f>February!M32+L32</f>
        <v>0</v>
      </c>
      <c r="N32" s="19"/>
      <c r="O32" s="9">
        <f>February!O32+N32</f>
        <v>0</v>
      </c>
      <c r="P32" s="21"/>
    </row>
    <row r="33" spans="1:16" ht="18" customHeight="1">
      <c r="A33" s="9" t="s">
        <v>38</v>
      </c>
      <c r="B33" s="14"/>
      <c r="C33" s="9">
        <f>February!C33+B33</f>
        <v>0</v>
      </c>
      <c r="D33" s="15"/>
      <c r="E33" s="9">
        <f>February!E33+D33</f>
        <v>0</v>
      </c>
      <c r="F33" s="16"/>
      <c r="G33" s="9">
        <f>February!G33+F33</f>
        <v>0</v>
      </c>
      <c r="H33" s="17"/>
      <c r="I33" s="9">
        <f>February!I33+H33</f>
        <v>0</v>
      </c>
      <c r="J33" s="18"/>
      <c r="K33" s="9">
        <f>February!K33+J33</f>
        <v>0</v>
      </c>
      <c r="L33" s="19"/>
      <c r="M33" s="9">
        <f>February!M33+L33</f>
        <v>0</v>
      </c>
      <c r="N33" s="19"/>
      <c r="O33" s="9">
        <f>February!O33+N33</f>
        <v>0</v>
      </c>
      <c r="P33" s="21"/>
    </row>
    <row r="34" spans="1:16" ht="18" customHeight="1">
      <c r="A34" s="9" t="s">
        <v>39</v>
      </c>
      <c r="B34" s="14"/>
      <c r="C34" s="9">
        <f>February!C34+B34</f>
        <v>0</v>
      </c>
      <c r="D34" s="15"/>
      <c r="E34" s="9">
        <f>February!E34+D34</f>
        <v>1</v>
      </c>
      <c r="F34" s="16"/>
      <c r="G34" s="9">
        <f>February!G34+F34</f>
        <v>0</v>
      </c>
      <c r="H34" s="17"/>
      <c r="I34" s="9">
        <f>February!I34+H34</f>
        <v>0</v>
      </c>
      <c r="J34" s="18"/>
      <c r="K34" s="9">
        <f>February!K34+J34</f>
        <v>0</v>
      </c>
      <c r="L34" s="19"/>
      <c r="M34" s="9">
        <f>February!M34+L34</f>
        <v>0</v>
      </c>
      <c r="N34" s="19"/>
      <c r="O34" s="9">
        <f>February!O34+N34</f>
        <v>0</v>
      </c>
      <c r="P34" s="21"/>
    </row>
    <row r="35" spans="1:16" ht="18" customHeight="1">
      <c r="A35" s="9" t="s">
        <v>40</v>
      </c>
      <c r="B35" s="14"/>
      <c r="C35" s="9">
        <f>February!C35+B35</f>
        <v>0</v>
      </c>
      <c r="D35" s="15">
        <v>1</v>
      </c>
      <c r="E35" s="9">
        <f>February!E35+D35</f>
        <v>3</v>
      </c>
      <c r="F35" s="16"/>
      <c r="G35" s="9">
        <f>February!G35+F35</f>
        <v>0</v>
      </c>
      <c r="H35" s="17"/>
      <c r="I35" s="9">
        <f>February!I35+H35</f>
        <v>0</v>
      </c>
      <c r="J35" s="18"/>
      <c r="K35" s="9">
        <f>February!K35+J35</f>
        <v>0</v>
      </c>
      <c r="L35" s="19"/>
      <c r="M35" s="9">
        <f>February!M35+L35</f>
        <v>0</v>
      </c>
      <c r="N35" s="19"/>
      <c r="O35" s="9">
        <f>February!O35+N35</f>
        <v>0</v>
      </c>
      <c r="P35" s="21"/>
    </row>
    <row r="36" spans="1:16" ht="18" customHeight="1">
      <c r="A36" s="9" t="s">
        <v>41</v>
      </c>
      <c r="B36" s="14"/>
      <c r="C36" s="9">
        <f>February!C36+B36</f>
        <v>0</v>
      </c>
      <c r="D36" s="15">
        <v>1</v>
      </c>
      <c r="E36" s="9">
        <f>February!E36+D36</f>
        <v>2</v>
      </c>
      <c r="F36" s="16"/>
      <c r="G36" s="9">
        <f>February!G36+F36</f>
        <v>0</v>
      </c>
      <c r="H36" s="17"/>
      <c r="I36" s="9">
        <f>February!I36+H36</f>
        <v>0</v>
      </c>
      <c r="J36" s="18"/>
      <c r="K36" s="9">
        <f>February!K36+J36</f>
        <v>0</v>
      </c>
      <c r="L36" s="19"/>
      <c r="M36" s="9">
        <f>February!M36+L36</f>
        <v>0</v>
      </c>
      <c r="N36" s="19"/>
      <c r="O36" s="9">
        <f>February!O36+N36</f>
        <v>0</v>
      </c>
      <c r="P36" s="21"/>
    </row>
    <row r="37" spans="1:16" ht="18" customHeight="1">
      <c r="A37" s="9" t="s">
        <v>42</v>
      </c>
      <c r="B37" s="14"/>
      <c r="C37" s="9">
        <f>February!C37+B37</f>
        <v>0</v>
      </c>
      <c r="D37" s="15"/>
      <c r="E37" s="9">
        <f>February!E37+D37</f>
        <v>2</v>
      </c>
      <c r="F37" s="16"/>
      <c r="G37" s="9">
        <f>February!G37+F37</f>
        <v>0</v>
      </c>
      <c r="H37" s="17"/>
      <c r="I37" s="9">
        <f>February!I37+H37</f>
        <v>0</v>
      </c>
      <c r="J37" s="18"/>
      <c r="K37" s="9">
        <f>February!K37+J37</f>
        <v>0</v>
      </c>
      <c r="L37" s="19"/>
      <c r="M37" s="9">
        <f>February!M37+L37</f>
        <v>0</v>
      </c>
      <c r="N37" s="19"/>
      <c r="O37" s="9">
        <f>February!O37+N37</f>
        <v>0</v>
      </c>
      <c r="P37" s="21"/>
    </row>
    <row r="38" spans="1:16" ht="18" customHeight="1">
      <c r="A38" s="9" t="s">
        <v>43</v>
      </c>
      <c r="B38" s="14"/>
      <c r="C38" s="9">
        <f>February!C38+B38</f>
        <v>0</v>
      </c>
      <c r="D38" s="15">
        <v>20</v>
      </c>
      <c r="E38" s="9">
        <f>February!E38+D38</f>
        <v>61</v>
      </c>
      <c r="F38" s="16">
        <v>751</v>
      </c>
      <c r="G38" s="9">
        <f>February!G38+F38</f>
        <v>1124</v>
      </c>
      <c r="H38" s="17"/>
      <c r="I38" s="9">
        <f>February!I38+H38</f>
        <v>0</v>
      </c>
      <c r="J38" s="18"/>
      <c r="K38" s="9">
        <f>February!K38+J38</f>
        <v>0</v>
      </c>
      <c r="L38" s="19"/>
      <c r="M38" s="9">
        <f>February!M38+L38</f>
        <v>0</v>
      </c>
      <c r="N38" s="19"/>
      <c r="O38" s="9">
        <f>February!O38+N38</f>
        <v>0</v>
      </c>
      <c r="P38" s="21"/>
    </row>
    <row r="39" spans="1:16" ht="18" customHeight="1">
      <c r="A39" s="9" t="s">
        <v>44</v>
      </c>
      <c r="B39" s="14">
        <v>1</v>
      </c>
      <c r="C39" s="9">
        <f>February!C39+B39</f>
        <v>3</v>
      </c>
      <c r="D39" s="15"/>
      <c r="E39" s="9">
        <f>February!E39+D39</f>
        <v>2</v>
      </c>
      <c r="F39" s="16">
        <v>24</v>
      </c>
      <c r="G39" s="9">
        <f>February!G39+F39</f>
        <v>24</v>
      </c>
      <c r="H39" s="17"/>
      <c r="I39" s="9">
        <f>February!I39+H39</f>
        <v>0</v>
      </c>
      <c r="J39" s="18"/>
      <c r="K39" s="9">
        <f>February!K39+J39</f>
        <v>0</v>
      </c>
      <c r="L39" s="19"/>
      <c r="M39" s="9">
        <f>February!M39+L39</f>
        <v>0</v>
      </c>
      <c r="N39" s="19"/>
      <c r="O39" s="9">
        <f>February!O39+N39</f>
        <v>0</v>
      </c>
      <c r="P39" s="21"/>
    </row>
    <row r="40" spans="1:16" ht="18" customHeight="1">
      <c r="A40" s="9" t="s">
        <v>45</v>
      </c>
      <c r="B40" s="14"/>
      <c r="C40" s="9">
        <f>February!C40+B40</f>
        <v>1</v>
      </c>
      <c r="D40" s="15"/>
      <c r="E40" s="9">
        <f>February!E40+D40</f>
        <v>13</v>
      </c>
      <c r="F40" s="16"/>
      <c r="G40" s="9">
        <f>February!G40+F40</f>
        <v>1</v>
      </c>
      <c r="H40" s="17"/>
      <c r="I40" s="9">
        <f>February!I40+H40</f>
        <v>0</v>
      </c>
      <c r="J40" s="18"/>
      <c r="K40" s="9">
        <f>February!K40+J40</f>
        <v>0</v>
      </c>
      <c r="L40" s="19"/>
      <c r="M40" s="9">
        <f>February!M40+L40</f>
        <v>0</v>
      </c>
      <c r="N40" s="19"/>
      <c r="O40" s="9">
        <f>February!O40+N40</f>
        <v>0</v>
      </c>
      <c r="P40" s="21" t="s">
        <v>79</v>
      </c>
    </row>
    <row r="41" spans="1:16" ht="18" customHeight="1">
      <c r="A41" s="9" t="s">
        <v>46</v>
      </c>
      <c r="B41" s="14"/>
      <c r="C41" s="9">
        <f>February!C41+B41</f>
        <v>0</v>
      </c>
      <c r="D41" s="15"/>
      <c r="E41" s="9">
        <f>February!E41+D41</f>
        <v>2</v>
      </c>
      <c r="F41" s="16"/>
      <c r="G41" s="9">
        <f>February!G41+F41</f>
        <v>3</v>
      </c>
      <c r="H41" s="17"/>
      <c r="I41" s="9">
        <f>February!I41+H41</f>
        <v>0</v>
      </c>
      <c r="J41" s="18"/>
      <c r="K41" s="9">
        <f>February!K41+J41</f>
        <v>0</v>
      </c>
      <c r="L41" s="19"/>
      <c r="M41" s="9">
        <f>February!M41+L41</f>
        <v>0</v>
      </c>
      <c r="N41" s="19"/>
      <c r="O41" s="9">
        <f>February!O41+N41</f>
        <v>3</v>
      </c>
      <c r="P41" s="21"/>
    </row>
    <row r="42" spans="1:16" ht="18" customHeight="1">
      <c r="A42" s="9" t="s">
        <v>47</v>
      </c>
      <c r="B42" s="14">
        <v>2</v>
      </c>
      <c r="C42" s="9">
        <f>February!C42+B42</f>
        <v>6</v>
      </c>
      <c r="D42" s="15"/>
      <c r="E42" s="9">
        <f>February!E42+D42</f>
        <v>1</v>
      </c>
      <c r="F42" s="16"/>
      <c r="G42" s="9">
        <f>February!G42+F42</f>
        <v>0</v>
      </c>
      <c r="H42" s="17"/>
      <c r="I42" s="9">
        <f>February!I42+H42</f>
        <v>0</v>
      </c>
      <c r="J42" s="18"/>
      <c r="K42" s="9">
        <f>February!K42+J42</f>
        <v>0</v>
      </c>
      <c r="L42" s="19"/>
      <c r="M42" s="9">
        <f>February!M42+L42</f>
        <v>0</v>
      </c>
      <c r="N42" s="19"/>
      <c r="O42" s="9">
        <f>February!O42+N42</f>
        <v>0</v>
      </c>
      <c r="P42" s="21"/>
    </row>
    <row r="43" spans="1:16" ht="18" customHeight="1">
      <c r="A43" s="9" t="s">
        <v>48</v>
      </c>
      <c r="B43" s="14"/>
      <c r="C43" s="9">
        <f>February!C43+B43</f>
        <v>0</v>
      </c>
      <c r="D43" s="15"/>
      <c r="E43" s="9">
        <f>February!E43+D43</f>
        <v>0</v>
      </c>
      <c r="F43" s="16"/>
      <c r="G43" s="9">
        <f>February!G43+F43</f>
        <v>0</v>
      </c>
      <c r="H43" s="17"/>
      <c r="I43" s="9">
        <f>February!I43+H43</f>
        <v>0</v>
      </c>
      <c r="J43" s="18"/>
      <c r="K43" s="9">
        <f>February!K43+J43</f>
        <v>0</v>
      </c>
      <c r="L43" s="19"/>
      <c r="M43" s="9">
        <f>February!M43+L43</f>
        <v>0</v>
      </c>
      <c r="N43" s="19"/>
      <c r="O43" s="9">
        <f>February!O43+N43</f>
        <v>0</v>
      </c>
      <c r="P43" s="21"/>
    </row>
    <row r="44" spans="1:16" ht="18" customHeight="1">
      <c r="A44" s="9" t="s">
        <v>49</v>
      </c>
      <c r="B44" s="14"/>
      <c r="C44" s="9">
        <f>February!C44+B44</f>
        <v>0</v>
      </c>
      <c r="D44" s="15">
        <v>1</v>
      </c>
      <c r="E44" s="9">
        <f>February!E44+D44</f>
        <v>1</v>
      </c>
      <c r="F44" s="16"/>
      <c r="G44" s="9">
        <f>February!G44+F44</f>
        <v>0</v>
      </c>
      <c r="H44" s="17"/>
      <c r="I44" s="9">
        <f>February!I44+H44</f>
        <v>0</v>
      </c>
      <c r="J44" s="18"/>
      <c r="K44" s="9">
        <f>February!K44+J44</f>
        <v>0</v>
      </c>
      <c r="L44" s="19"/>
      <c r="M44" s="9">
        <f>February!M44+L44</f>
        <v>0</v>
      </c>
      <c r="N44" s="19"/>
      <c r="O44" s="9">
        <f>February!O44+N44</f>
        <v>0</v>
      </c>
      <c r="P44" s="21"/>
    </row>
    <row r="45" spans="1:16" ht="18" customHeight="1">
      <c r="A45" s="9" t="s">
        <v>50</v>
      </c>
      <c r="B45" s="14"/>
      <c r="C45" s="9">
        <f>February!C45+B45</f>
        <v>0</v>
      </c>
      <c r="D45" s="15">
        <v>1</v>
      </c>
      <c r="E45" s="9">
        <f>February!E45+D45</f>
        <v>56</v>
      </c>
      <c r="F45" s="16">
        <v>4985</v>
      </c>
      <c r="G45" s="9">
        <f>February!G45+F45</f>
        <v>10648</v>
      </c>
      <c r="H45" s="17"/>
      <c r="I45" s="9">
        <f>February!I45+H45</f>
        <v>1730</v>
      </c>
      <c r="J45" s="18">
        <v>289</v>
      </c>
      <c r="K45" s="9">
        <f>February!K45+J45</f>
        <v>649</v>
      </c>
      <c r="L45" s="19"/>
      <c r="M45" s="9">
        <f>February!M45+L45</f>
        <v>42</v>
      </c>
      <c r="N45" s="19"/>
      <c r="O45" s="9">
        <f>February!O45+N45</f>
        <v>0</v>
      </c>
      <c r="P45" s="21"/>
    </row>
    <row r="46" spans="1:16" ht="18" customHeight="1">
      <c r="A46" s="9" t="s">
        <v>51</v>
      </c>
      <c r="B46" s="14"/>
      <c r="C46" s="9">
        <f>February!C46+B46</f>
        <v>0</v>
      </c>
      <c r="D46" s="15">
        <v>1</v>
      </c>
      <c r="E46" s="9">
        <f>February!E46+D46</f>
        <v>6</v>
      </c>
      <c r="F46" s="16"/>
      <c r="G46" s="9">
        <f>February!G46+F46</f>
        <v>0</v>
      </c>
      <c r="H46" s="17"/>
      <c r="I46" s="9">
        <f>February!I46+H46</f>
        <v>0</v>
      </c>
      <c r="J46" s="18"/>
      <c r="K46" s="9">
        <f>February!K46+J46</f>
        <v>0</v>
      </c>
      <c r="L46" s="19"/>
      <c r="M46" s="9">
        <f>February!M46+L46</f>
        <v>0</v>
      </c>
      <c r="N46" s="19"/>
      <c r="O46" s="9">
        <f>February!O46+N46</f>
        <v>0</v>
      </c>
      <c r="P46" s="21" t="s">
        <v>79</v>
      </c>
    </row>
    <row r="47" spans="1:16" ht="18" customHeight="1">
      <c r="A47" s="9" t="s">
        <v>52</v>
      </c>
      <c r="B47" s="14"/>
      <c r="C47" s="9">
        <f>February!C47+B47</f>
        <v>0</v>
      </c>
      <c r="D47" s="15"/>
      <c r="E47" s="9">
        <f>February!E47+D47</f>
        <v>13</v>
      </c>
      <c r="F47" s="16"/>
      <c r="G47" s="9">
        <f>February!G47+F47</f>
        <v>0</v>
      </c>
      <c r="H47" s="17"/>
      <c r="I47" s="9">
        <f>February!I47+H47</f>
        <v>0</v>
      </c>
      <c r="J47" s="18"/>
      <c r="K47" s="9">
        <f>February!K47+J47</f>
        <v>0</v>
      </c>
      <c r="L47" s="19"/>
      <c r="M47" s="9">
        <f>February!M47+L47</f>
        <v>0</v>
      </c>
      <c r="N47" s="19"/>
      <c r="O47" s="9">
        <f>February!O47+N47</f>
        <v>0</v>
      </c>
      <c r="P47" s="21"/>
    </row>
    <row r="48" spans="1:16" ht="18" customHeight="1">
      <c r="A48" s="9" t="s">
        <v>53</v>
      </c>
      <c r="B48" s="14"/>
      <c r="C48" s="9">
        <f>February!C48+B48</f>
        <v>0</v>
      </c>
      <c r="D48" s="15"/>
      <c r="E48" s="9">
        <f>February!E48+D48</f>
        <v>3</v>
      </c>
      <c r="F48" s="16"/>
      <c r="G48" s="9">
        <f>February!G48+F48</f>
        <v>0</v>
      </c>
      <c r="H48" s="17"/>
      <c r="I48" s="9">
        <f>February!I48+H48</f>
        <v>0</v>
      </c>
      <c r="J48" s="18"/>
      <c r="K48" s="9">
        <f>February!K48+J48</f>
        <v>0</v>
      </c>
      <c r="L48" s="19"/>
      <c r="M48" s="9">
        <f>February!M48+L48</f>
        <v>0</v>
      </c>
      <c r="N48" s="19"/>
      <c r="O48" s="9">
        <f>February!O48+N48</f>
        <v>0</v>
      </c>
      <c r="P48" s="21"/>
    </row>
    <row r="49" spans="1:16" ht="18" customHeight="1">
      <c r="A49" s="9" t="s">
        <v>54</v>
      </c>
      <c r="B49" s="14"/>
      <c r="C49" s="9">
        <f>February!C49+B49</f>
        <v>0</v>
      </c>
      <c r="D49" s="15"/>
      <c r="E49" s="9">
        <f>February!E49+D49</f>
        <v>0</v>
      </c>
      <c r="F49" s="16"/>
      <c r="G49" s="9">
        <f>February!G49+F49</f>
        <v>0</v>
      </c>
      <c r="H49" s="17"/>
      <c r="I49" s="9">
        <f>February!I49+H49</f>
        <v>0</v>
      </c>
      <c r="J49" s="18"/>
      <c r="K49" s="9">
        <f>February!K49+J49</f>
        <v>0</v>
      </c>
      <c r="L49" s="19"/>
      <c r="M49" s="9">
        <f>February!M49+L49</f>
        <v>0</v>
      </c>
      <c r="N49" s="19"/>
      <c r="O49" s="9">
        <f>February!O49+N49</f>
        <v>0</v>
      </c>
      <c r="P49" s="21"/>
    </row>
    <row r="50" spans="1:16" ht="18" customHeight="1">
      <c r="A50" s="9" t="s">
        <v>55</v>
      </c>
      <c r="B50" s="14"/>
      <c r="C50" s="9">
        <f>February!C50+B50</f>
        <v>0</v>
      </c>
      <c r="D50" s="15"/>
      <c r="E50" s="9">
        <f>February!E50+D50</f>
        <v>0</v>
      </c>
      <c r="F50" s="16"/>
      <c r="G50" s="9">
        <f>February!G50+F50</f>
        <v>0</v>
      </c>
      <c r="H50" s="17"/>
      <c r="I50" s="9">
        <f>February!I50+H50</f>
        <v>0</v>
      </c>
      <c r="J50" s="18"/>
      <c r="K50" s="9">
        <f>February!K50+J50</f>
        <v>0</v>
      </c>
      <c r="L50" s="19"/>
      <c r="M50" s="9">
        <f>February!M50+L50</f>
        <v>0</v>
      </c>
      <c r="N50" s="19"/>
      <c r="O50" s="9">
        <f>February!O50+N50</f>
        <v>0</v>
      </c>
      <c r="P50" s="21"/>
    </row>
    <row r="51" spans="1:16" ht="18" customHeight="1">
      <c r="A51" s="9" t="s">
        <v>56</v>
      </c>
      <c r="B51" s="14"/>
      <c r="C51" s="9">
        <f>February!C51+B51</f>
        <v>0</v>
      </c>
      <c r="D51" s="15">
        <v>2</v>
      </c>
      <c r="E51" s="9">
        <f>February!E51+D51</f>
        <v>2</v>
      </c>
      <c r="F51" s="16"/>
      <c r="G51" s="9">
        <f>February!G51+F51</f>
        <v>0</v>
      </c>
      <c r="H51" s="17"/>
      <c r="I51" s="9">
        <f>February!I51+H51</f>
        <v>0</v>
      </c>
      <c r="J51" s="18"/>
      <c r="K51" s="9">
        <f>February!K51+J51</f>
        <v>0</v>
      </c>
      <c r="L51" s="19"/>
      <c r="M51" s="9">
        <f>February!M51+L51</f>
        <v>0</v>
      </c>
      <c r="N51" s="19"/>
      <c r="O51" s="9">
        <f>February!O51+N51</f>
        <v>0</v>
      </c>
      <c r="P51" s="21"/>
    </row>
    <row r="52" spans="1:16" ht="18" customHeight="1">
      <c r="A52" s="9" t="s">
        <v>57</v>
      </c>
      <c r="B52" s="14"/>
      <c r="C52" s="9">
        <f>February!C52+B52</f>
        <v>0</v>
      </c>
      <c r="D52" s="15"/>
      <c r="E52" s="9">
        <f>February!E52+D52</f>
        <v>0</v>
      </c>
      <c r="F52" s="16"/>
      <c r="G52" s="9">
        <f>February!G52+F52</f>
        <v>0</v>
      </c>
      <c r="H52" s="17"/>
      <c r="I52" s="9">
        <f>February!I52+H52</f>
        <v>0</v>
      </c>
      <c r="J52" s="18">
        <v>3</v>
      </c>
      <c r="K52" s="9">
        <f>February!K52+J52</f>
        <v>3</v>
      </c>
      <c r="L52" s="19"/>
      <c r="M52" s="9">
        <f>February!M52+L52</f>
        <v>0</v>
      </c>
      <c r="N52" s="19"/>
      <c r="O52" s="9">
        <f>February!O52+N52</f>
        <v>0</v>
      </c>
      <c r="P52" s="21"/>
    </row>
    <row r="53" spans="1:16" ht="18" customHeight="1">
      <c r="A53" s="9" t="s">
        <v>58</v>
      </c>
      <c r="B53" s="14"/>
      <c r="C53" s="9">
        <f>February!C53+B53</f>
        <v>0</v>
      </c>
      <c r="D53" s="15">
        <v>31</v>
      </c>
      <c r="E53" s="9">
        <f>February!E53+D53</f>
        <v>76</v>
      </c>
      <c r="F53" s="16">
        <v>10</v>
      </c>
      <c r="G53" s="9">
        <f>February!G53+F53</f>
        <v>55</v>
      </c>
      <c r="H53" s="17"/>
      <c r="I53" s="9">
        <f>February!I53+H53</f>
        <v>0</v>
      </c>
      <c r="J53" s="18"/>
      <c r="K53" s="9">
        <f>February!K53+J53</f>
        <v>120</v>
      </c>
      <c r="L53" s="19"/>
      <c r="M53" s="9">
        <f>February!M53+L53</f>
        <v>0</v>
      </c>
      <c r="N53" s="19"/>
      <c r="O53" s="9">
        <f>February!O53+N53</f>
        <v>0</v>
      </c>
      <c r="P53" s="21" t="s">
        <v>79</v>
      </c>
    </row>
    <row r="54" spans="1:16" ht="18" customHeight="1" thickBot="1">
      <c r="A54" s="10" t="s">
        <v>59</v>
      </c>
      <c r="B54" s="14"/>
      <c r="C54" s="9">
        <f>February!C54+B54</f>
        <v>0</v>
      </c>
      <c r="D54" s="15"/>
      <c r="E54" s="9">
        <f>February!E54+D54</f>
        <v>1</v>
      </c>
      <c r="F54" s="16"/>
      <c r="G54" s="9">
        <f>February!G54+F54</f>
        <v>238</v>
      </c>
      <c r="H54" s="17"/>
      <c r="I54" s="9">
        <f>February!I54+H54</f>
        <v>0</v>
      </c>
      <c r="J54" s="18"/>
      <c r="K54" s="9">
        <f>February!K54+J54</f>
        <v>356</v>
      </c>
      <c r="L54" s="19"/>
      <c r="M54" s="9">
        <f>February!M54+L54</f>
        <v>0</v>
      </c>
      <c r="N54" s="19"/>
      <c r="O54" s="9">
        <f>February!O54+N54</f>
        <v>0</v>
      </c>
      <c r="P54" s="21"/>
    </row>
    <row r="55" spans="1:16" ht="18" customHeight="1" thickBot="1" thickTop="1">
      <c r="A55" s="11" t="s">
        <v>60</v>
      </c>
      <c r="B55" s="11">
        <f>SUM(B5:B54)</f>
        <v>10</v>
      </c>
      <c r="C55" s="11"/>
      <c r="D55" s="11">
        <f>SUM(D5:D54)</f>
        <v>298</v>
      </c>
      <c r="E55" s="11"/>
      <c r="F55" s="11">
        <f>SUM(F5:F54)</f>
        <v>5824</v>
      </c>
      <c r="G55" s="11"/>
      <c r="H55" s="11">
        <f>SUM(H5:H54)</f>
        <v>0</v>
      </c>
      <c r="I55" s="11"/>
      <c r="J55" s="11">
        <f>SUM(J5:J54)</f>
        <v>343</v>
      </c>
      <c r="K55" s="11"/>
      <c r="L55" s="11">
        <f>SUM(L5:L54)</f>
        <v>0</v>
      </c>
      <c r="M55" s="11"/>
      <c r="N55" s="11">
        <f>SUM(N5:N54)</f>
        <v>1</v>
      </c>
      <c r="O55" s="11"/>
      <c r="P55" s="21"/>
    </row>
    <row r="56" spans="1:15" ht="18" customHeight="1" thickBot="1" thickTop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</row>
    <row r="57" spans="1:15" ht="18" customHeight="1" thickBot="1" thickTop="1">
      <c r="A57" s="13" t="s">
        <v>61</v>
      </c>
      <c r="B57" s="11"/>
      <c r="C57" s="11">
        <f>February!C57+B55</f>
        <v>78</v>
      </c>
      <c r="D57" s="11"/>
      <c r="E57" s="11">
        <f>February!E57+D55</f>
        <v>621</v>
      </c>
      <c r="F57" s="11"/>
      <c r="G57" s="11">
        <f>February!G57+F55</f>
        <v>12794</v>
      </c>
      <c r="H57" s="11"/>
      <c r="I57" s="11">
        <f>February!I57+H55</f>
        <v>1736</v>
      </c>
      <c r="J57" s="11"/>
      <c r="K57" s="11">
        <f>February!K57+J55</f>
        <v>1827</v>
      </c>
      <c r="L57" s="11"/>
      <c r="M57" s="11">
        <f>February!M57+L55</f>
        <v>47</v>
      </c>
      <c r="N57" s="11"/>
      <c r="O57" s="11">
        <f>February!O57+N55</f>
        <v>14</v>
      </c>
    </row>
    <row r="58" spans="1:11" ht="18" customHeight="1" thickTop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18" customHeight="1">
      <c r="A59" s="3" t="s">
        <v>62</v>
      </c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8" customHeight="1">
      <c r="A60" s="3" t="s">
        <v>15</v>
      </c>
      <c r="B60" s="3"/>
      <c r="C60" s="3"/>
      <c r="D60" s="3"/>
      <c r="E60" s="3"/>
      <c r="F60" s="3"/>
      <c r="G60" s="3"/>
      <c r="H60" s="3"/>
      <c r="I60" s="3"/>
      <c r="J60" s="3"/>
      <c r="K60" s="3"/>
    </row>
    <row r="61" ht="18" customHeight="1"/>
    <row r="62" s="4" customFormat="1" ht="18" customHeight="1">
      <c r="A62" s="4" t="s">
        <v>63</v>
      </c>
    </row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6">
    <mergeCell ref="J3:K3"/>
    <mergeCell ref="L3:M3"/>
    <mergeCell ref="B3:C3"/>
    <mergeCell ref="D3:E3"/>
    <mergeCell ref="F3:G3"/>
    <mergeCell ref="H3:I3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62"/>
  <sheetViews>
    <sheetView zoomScalePageLayoutView="0" workbookViewId="0" topLeftCell="A1">
      <pane xSplit="1" ySplit="4" topLeftCell="B39" activePane="bottomRight" state="frozen"/>
      <selection pane="topLeft" activeCell="A1" sqref="A1"/>
      <selection pane="topRight" activeCell="B1" sqref="B1"/>
      <selection pane="bottomLeft" activeCell="A5" sqref="A5"/>
      <selection pane="bottomRight" activeCell="C52" sqref="C52"/>
    </sheetView>
  </sheetViews>
  <sheetFormatPr defaultColWidth="9.00390625" defaultRowHeight="15.75"/>
  <cols>
    <col min="1" max="1" width="17.25390625" style="2" customWidth="1"/>
    <col min="2" max="2" width="8.00390625" style="2" bestFit="1" customWidth="1"/>
    <col min="3" max="3" width="4.75390625" style="2" bestFit="1" customWidth="1"/>
    <col min="4" max="4" width="8.00390625" style="2" bestFit="1" customWidth="1"/>
    <col min="5" max="5" width="5.375" style="2" bestFit="1" customWidth="1"/>
    <col min="6" max="6" width="8.00390625" style="2" bestFit="1" customWidth="1"/>
    <col min="7" max="7" width="6.375" style="2" bestFit="1" customWidth="1"/>
    <col min="8" max="8" width="8.00390625" style="2" bestFit="1" customWidth="1"/>
    <col min="9" max="9" width="8.75390625" style="2" customWidth="1"/>
    <col min="10" max="10" width="8.00390625" style="2" bestFit="1" customWidth="1"/>
    <col min="11" max="11" width="7.00390625" style="2" customWidth="1"/>
    <col min="12" max="12" width="8.00390625" style="2" bestFit="1" customWidth="1"/>
    <col min="13" max="13" width="9.00390625" style="2" customWidth="1"/>
    <col min="14" max="14" width="8.00390625" style="2" bestFit="1" customWidth="1"/>
    <col min="15" max="15" width="4.75390625" style="2" bestFit="1" customWidth="1"/>
    <col min="16" max="16384" width="9.00390625" style="2" customWidth="1"/>
  </cols>
  <sheetData>
    <row r="1" spans="1:11" ht="23.25">
      <c r="A1" s="1" t="s">
        <v>65</v>
      </c>
      <c r="I1" s="2" t="s">
        <v>69</v>
      </c>
      <c r="K1" s="2" t="s">
        <v>0</v>
      </c>
    </row>
    <row r="2" spans="1:15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42.75" customHeight="1">
      <c r="A3" s="4"/>
      <c r="B3" s="35" t="s">
        <v>1</v>
      </c>
      <c r="C3" s="36"/>
      <c r="D3" s="35" t="s">
        <v>3</v>
      </c>
      <c r="E3" s="36"/>
      <c r="F3" s="35" t="s">
        <v>4</v>
      </c>
      <c r="G3" s="36"/>
      <c r="H3" s="33" t="s">
        <v>6</v>
      </c>
      <c r="I3" s="37"/>
      <c r="J3" s="35" t="s">
        <v>5</v>
      </c>
      <c r="K3" s="38"/>
      <c r="L3" s="33" t="s">
        <v>64</v>
      </c>
      <c r="M3" s="37"/>
      <c r="N3" s="39" t="s">
        <v>78</v>
      </c>
      <c r="O3" s="40"/>
    </row>
    <row r="4" spans="1:16" s="8" customFormat="1" ht="18" customHeight="1">
      <c r="A4" s="7" t="s">
        <v>7</v>
      </c>
      <c r="B4" s="6" t="s">
        <v>8</v>
      </c>
      <c r="C4" s="6" t="s">
        <v>9</v>
      </c>
      <c r="D4" s="6" t="s">
        <v>8</v>
      </c>
      <c r="E4" s="6" t="s">
        <v>9</v>
      </c>
      <c r="F4" s="6" t="s">
        <v>8</v>
      </c>
      <c r="G4" s="6" t="s">
        <v>9</v>
      </c>
      <c r="H4" s="6" t="s">
        <v>8</v>
      </c>
      <c r="I4" s="6" t="s">
        <v>9</v>
      </c>
      <c r="J4" s="6" t="s">
        <v>8</v>
      </c>
      <c r="K4" s="6" t="s">
        <v>9</v>
      </c>
      <c r="L4" s="6" t="s">
        <v>8</v>
      </c>
      <c r="M4" s="6" t="s">
        <v>9</v>
      </c>
      <c r="N4" s="6" t="s">
        <v>8</v>
      </c>
      <c r="O4" s="6" t="s">
        <v>9</v>
      </c>
      <c r="P4" s="6" t="s">
        <v>2</v>
      </c>
    </row>
    <row r="5" spans="1:16" ht="18" customHeight="1">
      <c r="A5" s="9" t="s">
        <v>10</v>
      </c>
      <c r="B5" s="14"/>
      <c r="C5" s="9">
        <f>March!C5+B5</f>
        <v>0</v>
      </c>
      <c r="D5" s="15">
        <v>1</v>
      </c>
      <c r="E5" s="9">
        <f>March!E5+D5</f>
        <v>1</v>
      </c>
      <c r="F5" s="16"/>
      <c r="G5" s="9">
        <f>March!G5+F5</f>
        <v>0</v>
      </c>
      <c r="H5" s="17"/>
      <c r="I5" s="9">
        <f>March!I5+H5</f>
        <v>0</v>
      </c>
      <c r="J5" s="18"/>
      <c r="K5" s="9">
        <f>March!K5+J5</f>
        <v>0</v>
      </c>
      <c r="L5" s="19"/>
      <c r="M5" s="9">
        <f>March!M5+L5</f>
        <v>0</v>
      </c>
      <c r="N5" s="19"/>
      <c r="O5" s="9">
        <f>March!O5+N5</f>
        <v>0</v>
      </c>
      <c r="P5" s="21"/>
    </row>
    <row r="6" spans="1:16" ht="18" customHeight="1">
      <c r="A6" s="9" t="s">
        <v>11</v>
      </c>
      <c r="B6" s="14"/>
      <c r="C6" s="9">
        <f>March!C6+B6</f>
        <v>0</v>
      </c>
      <c r="D6" s="15">
        <v>2</v>
      </c>
      <c r="E6" s="9">
        <f>March!E6+D6</f>
        <v>2</v>
      </c>
      <c r="F6" s="16"/>
      <c r="G6" s="9">
        <f>March!G6+F6</f>
        <v>0</v>
      </c>
      <c r="H6" s="17"/>
      <c r="I6" s="9">
        <f>March!I6+H6</f>
        <v>0</v>
      </c>
      <c r="J6" s="18"/>
      <c r="K6" s="9">
        <f>March!K6+J6</f>
        <v>0</v>
      </c>
      <c r="L6" s="19"/>
      <c r="M6" s="9">
        <f>March!M6+L6</f>
        <v>0</v>
      </c>
      <c r="N6" s="19"/>
      <c r="O6" s="9">
        <f>March!O6+N6</f>
        <v>0</v>
      </c>
      <c r="P6" s="21"/>
    </row>
    <row r="7" spans="1:16" ht="18" customHeight="1">
      <c r="A7" s="9" t="s">
        <v>12</v>
      </c>
      <c r="B7" s="14"/>
      <c r="C7" s="9">
        <f>March!C7+B7</f>
        <v>0</v>
      </c>
      <c r="D7" s="15">
        <v>14</v>
      </c>
      <c r="E7" s="9">
        <f>March!E7+D7</f>
        <v>41</v>
      </c>
      <c r="F7" s="16"/>
      <c r="G7" s="9">
        <f>March!G7+F7</f>
        <v>0</v>
      </c>
      <c r="H7" s="17"/>
      <c r="I7" s="9">
        <f>March!I7+H7</f>
        <v>0</v>
      </c>
      <c r="J7" s="18"/>
      <c r="K7" s="9">
        <f>March!K7+J7</f>
        <v>0</v>
      </c>
      <c r="L7" s="19"/>
      <c r="M7" s="9">
        <f>March!M7+L7</f>
        <v>0</v>
      </c>
      <c r="N7" s="19"/>
      <c r="O7" s="9">
        <f>March!O7+N7</f>
        <v>0</v>
      </c>
      <c r="P7" s="21"/>
    </row>
    <row r="8" spans="1:16" ht="18" customHeight="1">
      <c r="A8" s="9" t="s">
        <v>13</v>
      </c>
      <c r="B8" s="14"/>
      <c r="C8" s="9">
        <f>March!C8+B8</f>
        <v>0</v>
      </c>
      <c r="D8" s="15"/>
      <c r="E8" s="9">
        <f>March!E8+D8</f>
        <v>0</v>
      </c>
      <c r="F8" s="16"/>
      <c r="G8" s="9">
        <f>March!G8+F8</f>
        <v>0</v>
      </c>
      <c r="H8" s="17"/>
      <c r="I8" s="9">
        <f>March!I8+H8</f>
        <v>0</v>
      </c>
      <c r="J8" s="18"/>
      <c r="K8" s="9">
        <f>March!K8+J8</f>
        <v>0</v>
      </c>
      <c r="L8" s="19"/>
      <c r="M8" s="9">
        <f>March!M8+L8</f>
        <v>0</v>
      </c>
      <c r="N8" s="19"/>
      <c r="O8" s="9">
        <f>March!O8+N8</f>
        <v>0</v>
      </c>
      <c r="P8" s="21"/>
    </row>
    <row r="9" spans="1:16" ht="18" customHeight="1">
      <c r="A9" s="9" t="s">
        <v>14</v>
      </c>
      <c r="B9" s="14"/>
      <c r="C9" s="9">
        <f>March!C9+B9</f>
        <v>0</v>
      </c>
      <c r="D9" s="15">
        <v>3</v>
      </c>
      <c r="E9" s="9">
        <f>March!E9+D9</f>
        <v>6</v>
      </c>
      <c r="F9" s="16"/>
      <c r="G9" s="9">
        <f>March!G9+F9</f>
        <v>3</v>
      </c>
      <c r="H9" s="17"/>
      <c r="I9" s="9">
        <f>March!I9+H9</f>
        <v>0</v>
      </c>
      <c r="J9" s="18"/>
      <c r="K9" s="9">
        <f>March!K9+J9</f>
        <v>6</v>
      </c>
      <c r="L9" s="19"/>
      <c r="M9" s="9">
        <f>March!M9+L9</f>
        <v>0</v>
      </c>
      <c r="N9" s="19"/>
      <c r="O9" s="9">
        <f>March!O9+N9</f>
        <v>0</v>
      </c>
      <c r="P9" s="21"/>
    </row>
    <row r="10" spans="1:16" ht="18" customHeight="1">
      <c r="A10" s="9" t="s">
        <v>15</v>
      </c>
      <c r="B10" s="14"/>
      <c r="C10" s="9">
        <f>March!C10+B10</f>
        <v>0</v>
      </c>
      <c r="D10" s="15">
        <v>2</v>
      </c>
      <c r="E10" s="9">
        <f>March!E10+D10</f>
        <v>10</v>
      </c>
      <c r="F10" s="16"/>
      <c r="G10" s="9">
        <f>March!G10+F10</f>
        <v>0</v>
      </c>
      <c r="H10" s="17">
        <v>1014</v>
      </c>
      <c r="I10" s="9">
        <f>March!I10+H10</f>
        <v>1014</v>
      </c>
      <c r="J10" s="18"/>
      <c r="K10" s="9">
        <f>March!K10+J10</f>
        <v>0</v>
      </c>
      <c r="L10" s="19"/>
      <c r="M10" s="9">
        <f>March!M10+L10</f>
        <v>0</v>
      </c>
      <c r="N10" s="19"/>
      <c r="O10" s="9">
        <f>March!O10+N10</f>
        <v>0</v>
      </c>
      <c r="P10" s="21"/>
    </row>
    <row r="11" spans="1:16" ht="18" customHeight="1">
      <c r="A11" s="9" t="s">
        <v>16</v>
      </c>
      <c r="B11" s="14"/>
      <c r="C11" s="9">
        <f>March!C11+B11</f>
        <v>0</v>
      </c>
      <c r="D11" s="15">
        <v>8</v>
      </c>
      <c r="E11" s="9">
        <f>March!E11+D11</f>
        <v>16</v>
      </c>
      <c r="F11" s="16"/>
      <c r="G11" s="9">
        <f>March!G11+F11</f>
        <v>0</v>
      </c>
      <c r="H11" s="17"/>
      <c r="I11" s="9">
        <f>March!I11+H11</f>
        <v>0</v>
      </c>
      <c r="J11" s="18">
        <v>1</v>
      </c>
      <c r="K11" s="9">
        <f>March!K11+J11</f>
        <v>1</v>
      </c>
      <c r="L11" s="19"/>
      <c r="M11" s="9">
        <f>March!M11+L11</f>
        <v>0</v>
      </c>
      <c r="N11" s="19"/>
      <c r="O11" s="9">
        <f>March!O11+N11</f>
        <v>0</v>
      </c>
      <c r="P11" s="21"/>
    </row>
    <row r="12" spans="1:16" ht="18" customHeight="1">
      <c r="A12" s="9" t="s">
        <v>17</v>
      </c>
      <c r="B12" s="14"/>
      <c r="C12" s="9">
        <f>March!C12+B12</f>
        <v>0</v>
      </c>
      <c r="D12" s="15"/>
      <c r="E12" s="9">
        <f>March!E12+D12</f>
        <v>0</v>
      </c>
      <c r="F12" s="16"/>
      <c r="G12" s="9">
        <f>March!G12+F12</f>
        <v>0</v>
      </c>
      <c r="H12" s="17"/>
      <c r="I12" s="9">
        <f>March!I12+H12</f>
        <v>0</v>
      </c>
      <c r="J12" s="18"/>
      <c r="K12" s="9">
        <f>March!K12+J12</f>
        <v>0</v>
      </c>
      <c r="L12" s="19"/>
      <c r="M12" s="9">
        <f>March!M12+L12</f>
        <v>0</v>
      </c>
      <c r="N12" s="19"/>
      <c r="O12" s="9">
        <f>March!O12+N12</f>
        <v>0</v>
      </c>
      <c r="P12" s="21"/>
    </row>
    <row r="13" spans="1:16" ht="18" customHeight="1">
      <c r="A13" s="9" t="s">
        <v>18</v>
      </c>
      <c r="B13" s="14"/>
      <c r="C13" s="9">
        <f>March!C13+B13</f>
        <v>0</v>
      </c>
      <c r="D13" s="15">
        <v>6</v>
      </c>
      <c r="E13" s="9">
        <f>March!E13+D13</f>
        <v>6</v>
      </c>
      <c r="F13" s="16"/>
      <c r="G13" s="9">
        <f>March!G13+F13</f>
        <v>0</v>
      </c>
      <c r="H13" s="17"/>
      <c r="I13" s="9">
        <f>March!I13+H13</f>
        <v>0</v>
      </c>
      <c r="J13" s="18"/>
      <c r="K13" s="9">
        <f>March!K13+J13</f>
        <v>0</v>
      </c>
      <c r="L13" s="19"/>
      <c r="M13" s="9">
        <f>March!M13+L13</f>
        <v>0</v>
      </c>
      <c r="N13" s="19"/>
      <c r="O13" s="9">
        <f>March!O13+N13</f>
        <v>0</v>
      </c>
      <c r="P13" s="21"/>
    </row>
    <row r="14" spans="1:16" ht="18" customHeight="1">
      <c r="A14" s="9" t="s">
        <v>19</v>
      </c>
      <c r="B14" s="14"/>
      <c r="C14" s="9">
        <f>March!C14+B14</f>
        <v>0</v>
      </c>
      <c r="D14" s="15">
        <v>10</v>
      </c>
      <c r="E14" s="9">
        <f>March!E14+D14</f>
        <v>36</v>
      </c>
      <c r="F14" s="16"/>
      <c r="G14" s="9">
        <f>March!G14+F14</f>
        <v>0</v>
      </c>
      <c r="H14" s="17"/>
      <c r="I14" s="9">
        <f>March!I14+H14</f>
        <v>0</v>
      </c>
      <c r="J14" s="18"/>
      <c r="K14" s="9">
        <f>March!K14+J14</f>
        <v>0</v>
      </c>
      <c r="L14" s="19"/>
      <c r="M14" s="9">
        <f>March!M14+L14</f>
        <v>0</v>
      </c>
      <c r="N14" s="19"/>
      <c r="O14" s="9">
        <f>March!O14+N14</f>
        <v>0</v>
      </c>
      <c r="P14" s="21"/>
    </row>
    <row r="15" spans="1:16" ht="18" customHeight="1">
      <c r="A15" s="9" t="s">
        <v>20</v>
      </c>
      <c r="B15" s="14"/>
      <c r="C15" s="9">
        <f>March!C15+B15</f>
        <v>0</v>
      </c>
      <c r="D15" s="15">
        <v>2</v>
      </c>
      <c r="E15" s="9">
        <f>March!E15+D15</f>
        <v>3</v>
      </c>
      <c r="F15" s="16"/>
      <c r="G15" s="9">
        <f>March!G15+F15</f>
        <v>0</v>
      </c>
      <c r="H15" s="17"/>
      <c r="I15" s="9">
        <f>March!I15+H15</f>
        <v>0</v>
      </c>
      <c r="J15" s="18"/>
      <c r="K15" s="9">
        <f>March!K15+J15</f>
        <v>0</v>
      </c>
      <c r="L15" s="19"/>
      <c r="M15" s="9">
        <f>March!M15+L15</f>
        <v>0</v>
      </c>
      <c r="N15" s="19"/>
      <c r="O15" s="9">
        <f>March!O15+N15</f>
        <v>0</v>
      </c>
      <c r="P15" s="21"/>
    </row>
    <row r="16" spans="1:16" ht="18" customHeight="1">
      <c r="A16" s="9" t="s">
        <v>21</v>
      </c>
      <c r="B16" s="14"/>
      <c r="C16" s="9">
        <f>March!C16+B16</f>
        <v>0</v>
      </c>
      <c r="D16" s="15"/>
      <c r="E16" s="9">
        <f>March!E16+D16</f>
        <v>0</v>
      </c>
      <c r="F16" s="16"/>
      <c r="G16" s="9">
        <f>March!G16+F16</f>
        <v>0</v>
      </c>
      <c r="H16" s="17"/>
      <c r="I16" s="9">
        <f>March!I16+H16</f>
        <v>0</v>
      </c>
      <c r="J16" s="18"/>
      <c r="K16" s="9">
        <f>March!K16+J16</f>
        <v>0</v>
      </c>
      <c r="L16" s="19"/>
      <c r="M16" s="9">
        <f>March!M16+L16</f>
        <v>0</v>
      </c>
      <c r="N16" s="19"/>
      <c r="O16" s="9">
        <f>March!O16+N16</f>
        <v>0</v>
      </c>
      <c r="P16" s="21"/>
    </row>
    <row r="17" spans="1:16" ht="18" customHeight="1">
      <c r="A17" s="9" t="s">
        <v>22</v>
      </c>
      <c r="B17" s="14"/>
      <c r="C17" s="9">
        <f>March!C17+B17</f>
        <v>0</v>
      </c>
      <c r="D17" s="15">
        <v>5</v>
      </c>
      <c r="E17" s="9">
        <f>March!E17+D17</f>
        <v>5</v>
      </c>
      <c r="F17" s="16"/>
      <c r="G17" s="9">
        <f>March!G17+F17</f>
        <v>0</v>
      </c>
      <c r="H17" s="17"/>
      <c r="I17" s="9">
        <f>March!I17+H17</f>
        <v>0</v>
      </c>
      <c r="J17" s="18"/>
      <c r="K17" s="9">
        <f>March!K17+J17</f>
        <v>0</v>
      </c>
      <c r="L17" s="19"/>
      <c r="M17" s="9">
        <f>March!M17+L17</f>
        <v>0</v>
      </c>
      <c r="N17" s="19"/>
      <c r="O17" s="9">
        <f>March!O17+N17</f>
        <v>0</v>
      </c>
      <c r="P17" s="21"/>
    </row>
    <row r="18" spans="1:16" ht="18" customHeight="1">
      <c r="A18" s="9" t="s">
        <v>23</v>
      </c>
      <c r="B18" s="14"/>
      <c r="C18" s="9">
        <f>March!C18+B18</f>
        <v>2</v>
      </c>
      <c r="D18" s="15">
        <v>40</v>
      </c>
      <c r="E18" s="9">
        <f>March!E18+D18</f>
        <v>63</v>
      </c>
      <c r="F18" s="16">
        <v>4</v>
      </c>
      <c r="G18" s="9">
        <f>March!G18+F18</f>
        <v>4</v>
      </c>
      <c r="H18" s="17"/>
      <c r="I18" s="9">
        <f>March!I18+H18</f>
        <v>0</v>
      </c>
      <c r="J18" s="18"/>
      <c r="K18" s="9">
        <f>March!K18+J18</f>
        <v>629</v>
      </c>
      <c r="L18" s="19"/>
      <c r="M18" s="9">
        <f>March!M18+L18</f>
        <v>0</v>
      </c>
      <c r="N18" s="19"/>
      <c r="O18" s="9">
        <f>March!O18+N18</f>
        <v>0</v>
      </c>
      <c r="P18" s="21"/>
    </row>
    <row r="19" spans="1:16" ht="18" customHeight="1">
      <c r="A19" s="9" t="s">
        <v>24</v>
      </c>
      <c r="B19" s="14"/>
      <c r="C19" s="9">
        <f>March!C19+B19</f>
        <v>7</v>
      </c>
      <c r="D19" s="15">
        <v>2</v>
      </c>
      <c r="E19" s="9">
        <f>March!E19+D19</f>
        <v>4</v>
      </c>
      <c r="F19" s="16"/>
      <c r="G19" s="9">
        <f>March!G19+F19</f>
        <v>2</v>
      </c>
      <c r="H19" s="17"/>
      <c r="I19" s="9">
        <f>March!I19+H19</f>
        <v>0</v>
      </c>
      <c r="J19" s="18"/>
      <c r="K19" s="9">
        <f>March!K19+J19</f>
        <v>0</v>
      </c>
      <c r="L19" s="19"/>
      <c r="M19" s="9">
        <f>March!M19+L19</f>
        <v>0</v>
      </c>
      <c r="N19" s="19"/>
      <c r="O19" s="9">
        <f>March!O19+N19</f>
        <v>0</v>
      </c>
      <c r="P19" s="21"/>
    </row>
    <row r="20" spans="1:16" ht="18" customHeight="1">
      <c r="A20" s="9" t="s">
        <v>25</v>
      </c>
      <c r="B20" s="14"/>
      <c r="C20" s="9">
        <f>March!C20+B20</f>
        <v>0</v>
      </c>
      <c r="D20" s="15">
        <v>8</v>
      </c>
      <c r="E20" s="9">
        <f>March!E20+D20</f>
        <v>11</v>
      </c>
      <c r="F20" s="16"/>
      <c r="G20" s="9">
        <f>March!G20+F20</f>
        <v>0</v>
      </c>
      <c r="H20" s="17"/>
      <c r="I20" s="9">
        <f>March!I20+H20</f>
        <v>0</v>
      </c>
      <c r="J20" s="18">
        <v>1</v>
      </c>
      <c r="K20" s="9">
        <f>March!K20+J20</f>
        <v>1</v>
      </c>
      <c r="L20" s="19"/>
      <c r="M20" s="9">
        <f>March!M20+L20</f>
        <v>0</v>
      </c>
      <c r="N20" s="19"/>
      <c r="O20" s="9">
        <f>March!O20+N20</f>
        <v>0</v>
      </c>
      <c r="P20" s="21"/>
    </row>
    <row r="21" spans="1:16" ht="18" customHeight="1">
      <c r="A21" s="9" t="s">
        <v>26</v>
      </c>
      <c r="B21" s="14"/>
      <c r="C21" s="9">
        <f>March!C21+B21</f>
        <v>0</v>
      </c>
      <c r="D21" s="15">
        <v>2</v>
      </c>
      <c r="E21" s="9">
        <f>March!E21+D21</f>
        <v>7</v>
      </c>
      <c r="F21" s="16"/>
      <c r="G21" s="9">
        <f>March!G21+F21</f>
        <v>0</v>
      </c>
      <c r="H21" s="17"/>
      <c r="I21" s="9">
        <f>March!I21+H21</f>
        <v>0</v>
      </c>
      <c r="J21" s="18"/>
      <c r="K21" s="9">
        <f>March!K21+J21</f>
        <v>0</v>
      </c>
      <c r="L21" s="19"/>
      <c r="M21" s="9">
        <f>March!M21+L21</f>
        <v>0</v>
      </c>
      <c r="N21" s="19"/>
      <c r="O21" s="9">
        <f>March!O21+N21</f>
        <v>3</v>
      </c>
      <c r="P21" s="21"/>
    </row>
    <row r="22" spans="1:16" ht="18" customHeight="1">
      <c r="A22" s="9" t="s">
        <v>27</v>
      </c>
      <c r="B22" s="14"/>
      <c r="C22" s="9">
        <f>March!C22+B22</f>
        <v>0</v>
      </c>
      <c r="D22" s="15"/>
      <c r="E22" s="9">
        <f>March!E22+D22</f>
        <v>0</v>
      </c>
      <c r="F22" s="16"/>
      <c r="G22" s="9">
        <f>March!G22+F22</f>
        <v>0</v>
      </c>
      <c r="H22" s="17"/>
      <c r="I22" s="9">
        <f>March!I22+H22</f>
        <v>0</v>
      </c>
      <c r="J22" s="18"/>
      <c r="K22" s="9">
        <f>March!K22+J22</f>
        <v>0</v>
      </c>
      <c r="L22" s="19"/>
      <c r="M22" s="9">
        <f>March!M22+L22</f>
        <v>0</v>
      </c>
      <c r="N22" s="19"/>
      <c r="O22" s="9">
        <f>March!O22+N22</f>
        <v>0</v>
      </c>
      <c r="P22" s="21"/>
    </row>
    <row r="23" spans="1:16" ht="18" customHeight="1">
      <c r="A23" s="9" t="s">
        <v>28</v>
      </c>
      <c r="B23" s="14"/>
      <c r="C23" s="9">
        <f>March!C23+B23</f>
        <v>0</v>
      </c>
      <c r="D23" s="15"/>
      <c r="E23" s="9">
        <f>March!E23+D23</f>
        <v>4</v>
      </c>
      <c r="F23" s="16"/>
      <c r="G23" s="9">
        <f>March!G23+F23</f>
        <v>0</v>
      </c>
      <c r="H23" s="17"/>
      <c r="I23" s="9">
        <f>March!I23+H23</f>
        <v>0</v>
      </c>
      <c r="J23" s="18"/>
      <c r="K23" s="9">
        <f>March!K23+J23</f>
        <v>0</v>
      </c>
      <c r="L23" s="19"/>
      <c r="M23" s="9">
        <f>March!M23+L23</f>
        <v>0</v>
      </c>
      <c r="N23" s="19"/>
      <c r="O23" s="9">
        <f>March!O23+N23</f>
        <v>8</v>
      </c>
      <c r="P23" s="21"/>
    </row>
    <row r="24" spans="1:16" ht="18" customHeight="1">
      <c r="A24" s="9" t="s">
        <v>29</v>
      </c>
      <c r="B24" s="14"/>
      <c r="C24" s="9">
        <f>March!C24+B24</f>
        <v>0</v>
      </c>
      <c r="D24" s="15"/>
      <c r="E24" s="9">
        <f>March!E24+D24</f>
        <v>0</v>
      </c>
      <c r="F24" s="16"/>
      <c r="G24" s="9">
        <f>March!G24+F24</f>
        <v>0</v>
      </c>
      <c r="H24" s="17"/>
      <c r="I24" s="9">
        <f>March!I24+H24</f>
        <v>0</v>
      </c>
      <c r="J24" s="18"/>
      <c r="K24" s="9">
        <f>March!K24+J24</f>
        <v>0</v>
      </c>
      <c r="L24" s="19"/>
      <c r="M24" s="9">
        <f>March!M24+L24</f>
        <v>0</v>
      </c>
      <c r="N24" s="19"/>
      <c r="O24" s="9">
        <f>March!O24+N24</f>
        <v>0</v>
      </c>
      <c r="P24" s="21"/>
    </row>
    <row r="25" spans="1:16" ht="18" customHeight="1">
      <c r="A25" s="9" t="s">
        <v>30</v>
      </c>
      <c r="B25" s="14"/>
      <c r="C25" s="9">
        <f>March!C25+B25</f>
        <v>0</v>
      </c>
      <c r="D25" s="15">
        <v>1</v>
      </c>
      <c r="E25" s="9">
        <f>March!E25+D25</f>
        <v>1</v>
      </c>
      <c r="F25" s="16"/>
      <c r="G25" s="9">
        <f>March!G25+F25</f>
        <v>0</v>
      </c>
      <c r="H25" s="17"/>
      <c r="I25" s="9">
        <f>March!I25+H25</f>
        <v>0</v>
      </c>
      <c r="J25" s="18"/>
      <c r="K25" s="9">
        <f>March!K25+J25</f>
        <v>0</v>
      </c>
      <c r="L25" s="19"/>
      <c r="M25" s="9">
        <f>March!M25+L25</f>
        <v>0</v>
      </c>
      <c r="N25" s="19"/>
      <c r="O25" s="9">
        <f>March!O25+N25</f>
        <v>0</v>
      </c>
      <c r="P25" s="21"/>
    </row>
    <row r="26" spans="1:16" ht="18" customHeight="1">
      <c r="A26" s="9" t="s">
        <v>31</v>
      </c>
      <c r="B26" s="14"/>
      <c r="C26" s="9">
        <f>March!C26+B26</f>
        <v>0</v>
      </c>
      <c r="D26" s="15">
        <v>2</v>
      </c>
      <c r="E26" s="9">
        <f>March!E26+D26</f>
        <v>17</v>
      </c>
      <c r="F26" s="16">
        <v>1</v>
      </c>
      <c r="G26" s="9">
        <f>March!G26+F26</f>
        <v>1</v>
      </c>
      <c r="H26" s="17"/>
      <c r="I26" s="9">
        <f>March!I26+H26</f>
        <v>0</v>
      </c>
      <c r="J26" s="18"/>
      <c r="K26" s="9">
        <f>March!K26+J26</f>
        <v>0</v>
      </c>
      <c r="L26" s="19"/>
      <c r="M26" s="9">
        <f>March!M26+L26</f>
        <v>0</v>
      </c>
      <c r="N26" s="19"/>
      <c r="O26" s="9">
        <f>March!O26+N26</f>
        <v>0</v>
      </c>
      <c r="P26" s="21"/>
    </row>
    <row r="27" spans="1:16" ht="18" customHeight="1">
      <c r="A27" s="9" t="s">
        <v>32</v>
      </c>
      <c r="B27" s="14"/>
      <c r="C27" s="9">
        <f>March!C27+B27</f>
        <v>43</v>
      </c>
      <c r="D27" s="15">
        <v>118</v>
      </c>
      <c r="E27" s="9">
        <f>March!E27+D27</f>
        <v>286</v>
      </c>
      <c r="F27" s="16">
        <v>30</v>
      </c>
      <c r="G27" s="9">
        <f>March!G27+F27</f>
        <v>168</v>
      </c>
      <c r="H27" s="17"/>
      <c r="I27" s="9">
        <f>March!I27+H27</f>
        <v>0</v>
      </c>
      <c r="J27" s="18">
        <v>3</v>
      </c>
      <c r="K27" s="9">
        <f>March!K27+J27</f>
        <v>41</v>
      </c>
      <c r="L27" s="19"/>
      <c r="M27" s="9">
        <f>March!M27+L27</f>
        <v>0</v>
      </c>
      <c r="N27" s="19"/>
      <c r="O27" s="9">
        <f>March!O27+N27</f>
        <v>0</v>
      </c>
      <c r="P27" s="21" t="s">
        <v>79</v>
      </c>
    </row>
    <row r="28" spans="1:16" ht="18" customHeight="1">
      <c r="A28" s="9" t="s">
        <v>33</v>
      </c>
      <c r="B28" s="14"/>
      <c r="C28" s="9">
        <f>March!C28+B28</f>
        <v>0</v>
      </c>
      <c r="D28" s="15"/>
      <c r="E28" s="9">
        <f>March!E28+D28</f>
        <v>0</v>
      </c>
      <c r="F28" s="16"/>
      <c r="G28" s="9">
        <f>March!G28+F28</f>
        <v>0</v>
      </c>
      <c r="H28" s="17"/>
      <c r="I28" s="9">
        <f>March!I28+H28</f>
        <v>0</v>
      </c>
      <c r="J28" s="18"/>
      <c r="K28" s="9">
        <f>March!K28+J28</f>
        <v>0</v>
      </c>
      <c r="L28" s="19"/>
      <c r="M28" s="9">
        <f>March!M28+L28</f>
        <v>0</v>
      </c>
      <c r="N28" s="19"/>
      <c r="O28" s="9">
        <f>March!O28+N28</f>
        <v>0</v>
      </c>
      <c r="P28" s="21"/>
    </row>
    <row r="29" spans="1:16" ht="18" customHeight="1">
      <c r="A29" s="9" t="s">
        <v>34</v>
      </c>
      <c r="B29" s="14"/>
      <c r="C29" s="9">
        <f>March!C29+B29</f>
        <v>15</v>
      </c>
      <c r="D29" s="15">
        <v>67</v>
      </c>
      <c r="E29" s="9">
        <f>March!E29+D29</f>
        <v>110</v>
      </c>
      <c r="F29" s="16">
        <v>82</v>
      </c>
      <c r="G29" s="9">
        <f>March!G29+F29</f>
        <v>82</v>
      </c>
      <c r="H29" s="17"/>
      <c r="I29" s="9">
        <f>March!I29+H29</f>
        <v>0</v>
      </c>
      <c r="J29" s="18"/>
      <c r="K29" s="9">
        <f>March!K29+J29</f>
        <v>1</v>
      </c>
      <c r="L29" s="19">
        <v>0</v>
      </c>
      <c r="M29" s="9">
        <f>March!M29+L29</f>
        <v>0</v>
      </c>
      <c r="N29" s="19">
        <v>1</v>
      </c>
      <c r="O29" s="9">
        <f>March!O29+N29</f>
        <v>1</v>
      </c>
      <c r="P29" s="21" t="s">
        <v>79</v>
      </c>
    </row>
    <row r="30" spans="1:16" ht="18" customHeight="1">
      <c r="A30" s="9" t="s">
        <v>35</v>
      </c>
      <c r="B30" s="14"/>
      <c r="C30" s="9">
        <f>March!C30+B30</f>
        <v>0</v>
      </c>
      <c r="D30" s="15">
        <v>18</v>
      </c>
      <c r="E30" s="9">
        <f>March!E30+D30</f>
        <v>27</v>
      </c>
      <c r="F30" s="16"/>
      <c r="G30" s="9">
        <f>March!G30+F30</f>
        <v>226</v>
      </c>
      <c r="H30" s="17"/>
      <c r="I30" s="9">
        <f>March!I30+H30</f>
        <v>0</v>
      </c>
      <c r="J30" s="18"/>
      <c r="K30" s="9">
        <f>March!K30+J30</f>
        <v>0</v>
      </c>
      <c r="L30" s="19"/>
      <c r="M30" s="9">
        <f>March!M30+L30</f>
        <v>0</v>
      </c>
      <c r="N30" s="19"/>
      <c r="O30" s="9">
        <f>March!O30+N30</f>
        <v>0</v>
      </c>
      <c r="P30" s="21"/>
    </row>
    <row r="31" spans="1:16" ht="18" customHeight="1">
      <c r="A31" s="9" t="s">
        <v>36</v>
      </c>
      <c r="B31" s="14"/>
      <c r="C31" s="9">
        <f>March!C31+B31</f>
        <v>1</v>
      </c>
      <c r="D31" s="15">
        <f>24+32</f>
        <v>56</v>
      </c>
      <c r="E31" s="9">
        <f>March!E31+D31</f>
        <v>87</v>
      </c>
      <c r="F31" s="16">
        <v>5</v>
      </c>
      <c r="G31" s="9">
        <f>March!G31+F31</f>
        <v>382</v>
      </c>
      <c r="H31" s="17"/>
      <c r="I31" s="9">
        <f>March!I31+H31</f>
        <v>6</v>
      </c>
      <c r="J31" s="18"/>
      <c r="K31" s="9">
        <f>March!K31+J31</f>
        <v>25</v>
      </c>
      <c r="L31" s="19"/>
      <c r="M31" s="9">
        <f>March!M31+L31</f>
        <v>5</v>
      </c>
      <c r="N31" s="19"/>
      <c r="O31" s="9">
        <f>March!O31+N31</f>
        <v>0</v>
      </c>
      <c r="P31" s="21" t="s">
        <v>79</v>
      </c>
    </row>
    <row r="32" spans="1:16" ht="18" customHeight="1">
      <c r="A32" s="9" t="s">
        <v>37</v>
      </c>
      <c r="B32" s="14"/>
      <c r="C32" s="9">
        <f>March!C32+B32</f>
        <v>0</v>
      </c>
      <c r="D32" s="15"/>
      <c r="E32" s="9">
        <f>March!E32+D32</f>
        <v>0</v>
      </c>
      <c r="F32" s="16"/>
      <c r="G32" s="9">
        <f>March!G32+F32</f>
        <v>0</v>
      </c>
      <c r="H32" s="17"/>
      <c r="I32" s="9">
        <f>March!I32+H32</f>
        <v>0</v>
      </c>
      <c r="J32" s="18"/>
      <c r="K32" s="9">
        <f>March!K32+J32</f>
        <v>0</v>
      </c>
      <c r="L32" s="19"/>
      <c r="M32" s="9">
        <f>March!M32+L32</f>
        <v>0</v>
      </c>
      <c r="N32" s="19"/>
      <c r="O32" s="9">
        <f>March!O32+N32</f>
        <v>0</v>
      </c>
      <c r="P32" s="21"/>
    </row>
    <row r="33" spans="1:16" ht="18" customHeight="1">
      <c r="A33" s="9" t="s">
        <v>38</v>
      </c>
      <c r="B33" s="14"/>
      <c r="C33" s="9">
        <f>March!C33+B33</f>
        <v>0</v>
      </c>
      <c r="D33" s="15"/>
      <c r="E33" s="9">
        <f>March!E33+D33</f>
        <v>0</v>
      </c>
      <c r="F33" s="16"/>
      <c r="G33" s="9">
        <f>March!G33+F33</f>
        <v>0</v>
      </c>
      <c r="H33" s="17"/>
      <c r="I33" s="9">
        <f>March!I33+H33</f>
        <v>0</v>
      </c>
      <c r="J33" s="18"/>
      <c r="K33" s="9">
        <f>March!K33+J33</f>
        <v>0</v>
      </c>
      <c r="L33" s="19"/>
      <c r="M33" s="9">
        <f>March!M33+L33</f>
        <v>0</v>
      </c>
      <c r="N33" s="19"/>
      <c r="O33" s="9">
        <f>March!O33+N33</f>
        <v>0</v>
      </c>
      <c r="P33" s="21"/>
    </row>
    <row r="34" spans="1:16" ht="18" customHeight="1">
      <c r="A34" s="9" t="s">
        <v>39</v>
      </c>
      <c r="B34" s="14"/>
      <c r="C34" s="9">
        <f>March!C34+B34</f>
        <v>0</v>
      </c>
      <c r="D34" s="15"/>
      <c r="E34" s="9">
        <f>March!E34+D34</f>
        <v>1</v>
      </c>
      <c r="F34" s="16"/>
      <c r="G34" s="9">
        <f>March!G34+F34</f>
        <v>0</v>
      </c>
      <c r="H34" s="17"/>
      <c r="I34" s="9">
        <f>March!I34+H34</f>
        <v>0</v>
      </c>
      <c r="J34" s="18"/>
      <c r="K34" s="9">
        <f>March!K34+J34</f>
        <v>0</v>
      </c>
      <c r="L34" s="19"/>
      <c r="M34" s="9">
        <f>March!M34+L34</f>
        <v>0</v>
      </c>
      <c r="N34" s="19"/>
      <c r="O34" s="9">
        <f>March!O34+N34</f>
        <v>0</v>
      </c>
      <c r="P34" s="21"/>
    </row>
    <row r="35" spans="1:16" ht="18" customHeight="1">
      <c r="A35" s="9" t="s">
        <v>40</v>
      </c>
      <c r="B35" s="14"/>
      <c r="C35" s="9">
        <f>March!C35+B35</f>
        <v>0</v>
      </c>
      <c r="D35" s="15"/>
      <c r="E35" s="9">
        <f>March!E35+D35</f>
        <v>3</v>
      </c>
      <c r="F35" s="16"/>
      <c r="G35" s="9">
        <f>March!G35+F35</f>
        <v>0</v>
      </c>
      <c r="H35" s="17"/>
      <c r="I35" s="9">
        <f>March!I35+H35</f>
        <v>0</v>
      </c>
      <c r="J35" s="18"/>
      <c r="K35" s="9">
        <f>March!K35+J35</f>
        <v>0</v>
      </c>
      <c r="L35" s="19"/>
      <c r="M35" s="9">
        <f>March!M35+L35</f>
        <v>0</v>
      </c>
      <c r="N35" s="19"/>
      <c r="O35" s="9">
        <f>March!O35+N35</f>
        <v>0</v>
      </c>
      <c r="P35" s="21"/>
    </row>
    <row r="36" spans="1:16" ht="18" customHeight="1">
      <c r="A36" s="9" t="s">
        <v>41</v>
      </c>
      <c r="B36" s="14"/>
      <c r="C36" s="9">
        <f>March!C36+B36</f>
        <v>0</v>
      </c>
      <c r="D36" s="15"/>
      <c r="E36" s="9">
        <f>March!E36+D36</f>
        <v>2</v>
      </c>
      <c r="F36" s="16"/>
      <c r="G36" s="9">
        <f>March!G36+F36</f>
        <v>0</v>
      </c>
      <c r="H36" s="17"/>
      <c r="I36" s="9">
        <f>March!I36+H36</f>
        <v>0</v>
      </c>
      <c r="J36" s="18"/>
      <c r="K36" s="9">
        <f>March!K36+J36</f>
        <v>0</v>
      </c>
      <c r="L36" s="19"/>
      <c r="M36" s="9">
        <f>March!M36+L36</f>
        <v>0</v>
      </c>
      <c r="N36" s="19"/>
      <c r="O36" s="9">
        <f>March!O36+N36</f>
        <v>0</v>
      </c>
      <c r="P36" s="21"/>
    </row>
    <row r="37" spans="1:16" ht="18" customHeight="1">
      <c r="A37" s="9" t="s">
        <v>42</v>
      </c>
      <c r="B37" s="14"/>
      <c r="C37" s="9">
        <f>March!C37+B37</f>
        <v>0</v>
      </c>
      <c r="D37" s="15">
        <v>2</v>
      </c>
      <c r="E37" s="9">
        <f>March!E37+D37</f>
        <v>4</v>
      </c>
      <c r="F37" s="16"/>
      <c r="G37" s="9">
        <f>March!G37+F37</f>
        <v>0</v>
      </c>
      <c r="H37" s="17"/>
      <c r="I37" s="9">
        <f>March!I37+H37</f>
        <v>0</v>
      </c>
      <c r="J37" s="18"/>
      <c r="K37" s="9">
        <f>March!K37+J37</f>
        <v>0</v>
      </c>
      <c r="L37" s="19"/>
      <c r="M37" s="9">
        <f>March!M37+L37</f>
        <v>0</v>
      </c>
      <c r="N37" s="19"/>
      <c r="O37" s="9">
        <f>March!O37+N37</f>
        <v>0</v>
      </c>
      <c r="P37" s="21"/>
    </row>
    <row r="38" spans="1:16" ht="18" customHeight="1">
      <c r="A38" s="9" t="s">
        <v>43</v>
      </c>
      <c r="B38" s="14"/>
      <c r="C38" s="9">
        <f>March!C38+B38</f>
        <v>0</v>
      </c>
      <c r="D38" s="15">
        <v>2</v>
      </c>
      <c r="E38" s="9">
        <f>March!E38+D38</f>
        <v>63</v>
      </c>
      <c r="F38" s="16"/>
      <c r="G38" s="9">
        <v>0</v>
      </c>
      <c r="H38" s="17"/>
      <c r="I38" s="9">
        <f>March!I38+H38</f>
        <v>0</v>
      </c>
      <c r="J38" s="18"/>
      <c r="K38" s="9">
        <f>March!K38+J38</f>
        <v>0</v>
      </c>
      <c r="L38" s="19"/>
      <c r="M38" s="9">
        <f>March!M38+L38</f>
        <v>0</v>
      </c>
      <c r="N38" s="19"/>
      <c r="O38" s="9">
        <f>March!O38+N38</f>
        <v>0</v>
      </c>
      <c r="P38" s="21"/>
    </row>
    <row r="39" spans="1:16" ht="18" customHeight="1">
      <c r="A39" s="9" t="s">
        <v>44</v>
      </c>
      <c r="B39" s="14"/>
      <c r="C39" s="9">
        <f>March!C39+B39</f>
        <v>3</v>
      </c>
      <c r="D39" s="15"/>
      <c r="E39" s="9">
        <f>March!E39+D39</f>
        <v>2</v>
      </c>
      <c r="F39" s="16">
        <v>16</v>
      </c>
      <c r="G39" s="9">
        <f>March!G39+F39</f>
        <v>40</v>
      </c>
      <c r="H39" s="17"/>
      <c r="I39" s="9">
        <f>March!I39+H39</f>
        <v>0</v>
      </c>
      <c r="J39" s="18"/>
      <c r="K39" s="9">
        <f>March!K39+J39</f>
        <v>0</v>
      </c>
      <c r="L39" s="19">
        <v>0</v>
      </c>
      <c r="M39" s="9">
        <v>1</v>
      </c>
      <c r="N39" s="19"/>
      <c r="O39" s="9">
        <f>March!O39+N39</f>
        <v>0</v>
      </c>
      <c r="P39" s="21" t="s">
        <v>79</v>
      </c>
    </row>
    <row r="40" spans="1:16" ht="18" customHeight="1">
      <c r="A40" s="9" t="s">
        <v>45</v>
      </c>
      <c r="B40" s="14"/>
      <c r="C40" s="9">
        <f>March!C40+B40</f>
        <v>1</v>
      </c>
      <c r="D40" s="15">
        <v>3</v>
      </c>
      <c r="E40" s="9">
        <f>March!E40+D40</f>
        <v>16</v>
      </c>
      <c r="F40" s="16"/>
      <c r="G40" s="9">
        <f>March!G40+F40</f>
        <v>1</v>
      </c>
      <c r="H40" s="17"/>
      <c r="I40" s="9">
        <f>March!I40+H40</f>
        <v>0</v>
      </c>
      <c r="J40" s="18"/>
      <c r="K40" s="9">
        <f>March!K40+J40</f>
        <v>0</v>
      </c>
      <c r="L40" s="19"/>
      <c r="M40" s="9">
        <f>March!M40+L40</f>
        <v>0</v>
      </c>
      <c r="N40" s="19"/>
      <c r="O40" s="9">
        <f>March!O40+N40</f>
        <v>0</v>
      </c>
      <c r="P40" s="21"/>
    </row>
    <row r="41" spans="1:16" ht="18" customHeight="1">
      <c r="A41" s="9" t="s">
        <v>46</v>
      </c>
      <c r="B41" s="14"/>
      <c r="C41" s="9">
        <f>March!C41+B41</f>
        <v>0</v>
      </c>
      <c r="D41" s="15">
        <v>1</v>
      </c>
      <c r="E41" s="9">
        <f>March!E41+D41</f>
        <v>3</v>
      </c>
      <c r="F41" s="16"/>
      <c r="G41" s="9">
        <f>March!G41+F41</f>
        <v>3</v>
      </c>
      <c r="H41" s="17"/>
      <c r="I41" s="9">
        <f>March!I41+H41</f>
        <v>0</v>
      </c>
      <c r="J41" s="18"/>
      <c r="K41" s="9">
        <f>March!K41+J41</f>
        <v>0</v>
      </c>
      <c r="L41" s="19"/>
      <c r="M41" s="9">
        <f>March!M41+L41</f>
        <v>0</v>
      </c>
      <c r="N41" s="19">
        <v>2</v>
      </c>
      <c r="O41" s="9">
        <f>March!O41+N41</f>
        <v>5</v>
      </c>
      <c r="P41" s="21"/>
    </row>
    <row r="42" spans="1:16" ht="18" customHeight="1">
      <c r="A42" s="9" t="s">
        <v>47</v>
      </c>
      <c r="B42" s="14"/>
      <c r="C42" s="9">
        <f>March!C42+B42</f>
        <v>6</v>
      </c>
      <c r="D42" s="15">
        <v>2</v>
      </c>
      <c r="E42" s="9">
        <f>March!E42+D42</f>
        <v>3</v>
      </c>
      <c r="F42" s="16"/>
      <c r="G42" s="9">
        <f>March!G42+F42</f>
        <v>0</v>
      </c>
      <c r="H42" s="17"/>
      <c r="I42" s="9">
        <f>March!I42+H42</f>
        <v>0</v>
      </c>
      <c r="J42" s="18"/>
      <c r="K42" s="9">
        <f>March!K42+J42</f>
        <v>0</v>
      </c>
      <c r="L42" s="19"/>
      <c r="M42" s="9">
        <f>March!M42+L42</f>
        <v>0</v>
      </c>
      <c r="N42" s="19"/>
      <c r="O42" s="9">
        <f>March!O42+N42</f>
        <v>0</v>
      </c>
      <c r="P42" s="21"/>
    </row>
    <row r="43" spans="1:16" ht="18" customHeight="1">
      <c r="A43" s="9" t="s">
        <v>48</v>
      </c>
      <c r="B43" s="14"/>
      <c r="C43" s="9">
        <f>March!C43+B43</f>
        <v>0</v>
      </c>
      <c r="D43" s="15"/>
      <c r="E43" s="9">
        <f>March!E43+D43</f>
        <v>0</v>
      </c>
      <c r="F43" s="16"/>
      <c r="G43" s="9">
        <f>March!G43+F43</f>
        <v>0</v>
      </c>
      <c r="H43" s="17"/>
      <c r="I43" s="9">
        <f>March!I43+H43</f>
        <v>0</v>
      </c>
      <c r="J43" s="18"/>
      <c r="K43" s="9">
        <f>March!K43+J43</f>
        <v>0</v>
      </c>
      <c r="L43" s="19"/>
      <c r="M43" s="9">
        <f>March!M43+L43</f>
        <v>0</v>
      </c>
      <c r="N43" s="19"/>
      <c r="O43" s="9">
        <f>March!O43+N43</f>
        <v>0</v>
      </c>
      <c r="P43" s="21"/>
    </row>
    <row r="44" spans="1:16" ht="18" customHeight="1">
      <c r="A44" s="9" t="s">
        <v>49</v>
      </c>
      <c r="B44" s="14"/>
      <c r="C44" s="9">
        <f>March!C44+B44</f>
        <v>0</v>
      </c>
      <c r="D44" s="15"/>
      <c r="E44" s="9">
        <f>March!E44+D44</f>
        <v>1</v>
      </c>
      <c r="F44" s="16"/>
      <c r="G44" s="9">
        <f>March!G44+F44</f>
        <v>0</v>
      </c>
      <c r="H44" s="17"/>
      <c r="I44" s="9">
        <f>March!I44+H44</f>
        <v>0</v>
      </c>
      <c r="J44" s="18"/>
      <c r="K44" s="9">
        <f>March!K44+J44</f>
        <v>0</v>
      </c>
      <c r="L44" s="19"/>
      <c r="M44" s="9">
        <f>March!M44+L44</f>
        <v>0</v>
      </c>
      <c r="N44" s="19"/>
      <c r="O44" s="9">
        <f>March!O44+N44</f>
        <v>0</v>
      </c>
      <c r="P44" s="21"/>
    </row>
    <row r="45" spans="1:16" ht="18" customHeight="1">
      <c r="A45" s="9" t="s">
        <v>50</v>
      </c>
      <c r="B45" s="14"/>
      <c r="C45" s="9">
        <f>March!C45+B45</f>
        <v>0</v>
      </c>
      <c r="D45" s="15">
        <v>17</v>
      </c>
      <c r="E45" s="9">
        <f>March!E45+D45</f>
        <v>73</v>
      </c>
      <c r="F45" s="16">
        <v>190</v>
      </c>
      <c r="G45" s="9">
        <v>0</v>
      </c>
      <c r="H45" s="17"/>
      <c r="I45" s="9">
        <f>March!I45+H45</f>
        <v>1730</v>
      </c>
      <c r="J45" s="18">
        <v>22</v>
      </c>
      <c r="K45" s="9">
        <f>March!K45+J45</f>
        <v>671</v>
      </c>
      <c r="L45" s="19"/>
      <c r="M45" s="9">
        <f>March!M45+L45</f>
        <v>42</v>
      </c>
      <c r="N45" s="19"/>
      <c r="O45" s="9">
        <f>March!O45+N45</f>
        <v>0</v>
      </c>
      <c r="P45" s="21"/>
    </row>
    <row r="46" spans="1:16" ht="18" customHeight="1">
      <c r="A46" s="9" t="s">
        <v>51</v>
      </c>
      <c r="B46" s="14"/>
      <c r="C46" s="9">
        <f>March!C46+B46</f>
        <v>0</v>
      </c>
      <c r="D46" s="15">
        <v>1</v>
      </c>
      <c r="E46" s="9">
        <f>March!E46+D46</f>
        <v>7</v>
      </c>
      <c r="F46" s="16"/>
      <c r="G46" s="9">
        <f>March!G46+F46</f>
        <v>0</v>
      </c>
      <c r="H46" s="17"/>
      <c r="I46" s="9">
        <f>March!I46+H46</f>
        <v>0</v>
      </c>
      <c r="J46" s="18"/>
      <c r="K46" s="9">
        <f>March!K46+J46</f>
        <v>0</v>
      </c>
      <c r="L46" s="19"/>
      <c r="M46" s="9">
        <f>March!M46+L46</f>
        <v>0</v>
      </c>
      <c r="N46" s="19"/>
      <c r="O46" s="9">
        <f>March!O46+N46</f>
        <v>0</v>
      </c>
      <c r="P46" s="21"/>
    </row>
    <row r="47" spans="1:16" ht="18" customHeight="1">
      <c r="A47" s="9" t="s">
        <v>52</v>
      </c>
      <c r="B47" s="14"/>
      <c r="C47" s="9">
        <f>March!C47+B47</f>
        <v>0</v>
      </c>
      <c r="D47" s="15">
        <v>6</v>
      </c>
      <c r="E47" s="9">
        <f>March!E47+D47</f>
        <v>19</v>
      </c>
      <c r="F47" s="16"/>
      <c r="G47" s="9">
        <f>March!G47+F47</f>
        <v>0</v>
      </c>
      <c r="H47" s="17"/>
      <c r="I47" s="9">
        <f>March!I47+H47</f>
        <v>0</v>
      </c>
      <c r="J47" s="18"/>
      <c r="K47" s="9">
        <f>March!K47+J47</f>
        <v>0</v>
      </c>
      <c r="L47" s="19"/>
      <c r="M47" s="9">
        <f>March!M47+L47</f>
        <v>0</v>
      </c>
      <c r="N47" s="19"/>
      <c r="O47" s="9">
        <f>March!O47+N47</f>
        <v>0</v>
      </c>
      <c r="P47" s="21"/>
    </row>
    <row r="48" spans="1:16" ht="18" customHeight="1">
      <c r="A48" s="9" t="s">
        <v>53</v>
      </c>
      <c r="B48" s="14"/>
      <c r="C48" s="9">
        <f>March!C48+B48</f>
        <v>0</v>
      </c>
      <c r="D48" s="15">
        <v>1</v>
      </c>
      <c r="E48" s="9">
        <f>March!E48+D48</f>
        <v>4</v>
      </c>
      <c r="F48" s="16"/>
      <c r="G48" s="9">
        <f>March!G48+F48</f>
        <v>0</v>
      </c>
      <c r="H48" s="17"/>
      <c r="I48" s="9">
        <f>March!I48+H48</f>
        <v>0</v>
      </c>
      <c r="J48" s="18"/>
      <c r="K48" s="9">
        <f>March!K48+J48</f>
        <v>0</v>
      </c>
      <c r="L48" s="19"/>
      <c r="M48" s="9">
        <f>March!M48+L48</f>
        <v>0</v>
      </c>
      <c r="N48" s="19"/>
      <c r="O48" s="9">
        <f>March!O48+N48</f>
        <v>0</v>
      </c>
      <c r="P48" s="21"/>
    </row>
    <row r="49" spans="1:16" ht="18" customHeight="1">
      <c r="A49" s="9" t="s">
        <v>54</v>
      </c>
      <c r="B49" s="14"/>
      <c r="C49" s="9">
        <f>March!C49+B49</f>
        <v>0</v>
      </c>
      <c r="D49" s="15"/>
      <c r="E49" s="9">
        <f>March!E49+D49</f>
        <v>0</v>
      </c>
      <c r="F49" s="16"/>
      <c r="G49" s="9">
        <f>March!G49+F49</f>
        <v>0</v>
      </c>
      <c r="H49" s="17"/>
      <c r="I49" s="9">
        <f>March!I49+H49</f>
        <v>0</v>
      </c>
      <c r="J49" s="18"/>
      <c r="K49" s="9">
        <f>March!K49+J49</f>
        <v>0</v>
      </c>
      <c r="L49" s="19"/>
      <c r="M49" s="9">
        <f>March!M49+L49</f>
        <v>0</v>
      </c>
      <c r="N49" s="19"/>
      <c r="O49" s="9">
        <f>March!O49+N49</f>
        <v>0</v>
      </c>
      <c r="P49" s="21"/>
    </row>
    <row r="50" spans="1:16" ht="18" customHeight="1">
      <c r="A50" s="9" t="s">
        <v>55</v>
      </c>
      <c r="B50" s="14"/>
      <c r="C50" s="9">
        <f>March!C50+B50</f>
        <v>0</v>
      </c>
      <c r="D50" s="15"/>
      <c r="E50" s="9">
        <f>March!E50+D50</f>
        <v>0</v>
      </c>
      <c r="F50" s="16"/>
      <c r="G50" s="9">
        <f>March!G50+F50</f>
        <v>0</v>
      </c>
      <c r="H50" s="17"/>
      <c r="I50" s="9">
        <f>March!I50+H50</f>
        <v>0</v>
      </c>
      <c r="J50" s="18"/>
      <c r="K50" s="9">
        <f>March!K50+J50</f>
        <v>0</v>
      </c>
      <c r="L50" s="19"/>
      <c r="M50" s="9">
        <f>March!M50+L50</f>
        <v>0</v>
      </c>
      <c r="N50" s="19"/>
      <c r="O50" s="9">
        <f>March!O50+N50</f>
        <v>0</v>
      </c>
      <c r="P50" s="21"/>
    </row>
    <row r="51" spans="1:16" ht="18" customHeight="1">
      <c r="A51" s="9" t="s">
        <v>56</v>
      </c>
      <c r="B51" s="14"/>
      <c r="C51" s="9">
        <f>March!C51+B51</f>
        <v>0</v>
      </c>
      <c r="D51" s="15">
        <v>1</v>
      </c>
      <c r="E51" s="9">
        <f>March!E51+D51</f>
        <v>3</v>
      </c>
      <c r="F51" s="16"/>
      <c r="G51" s="9">
        <f>March!G51+F51</f>
        <v>0</v>
      </c>
      <c r="H51" s="17"/>
      <c r="I51" s="9">
        <f>March!I51+H51</f>
        <v>0</v>
      </c>
      <c r="J51" s="18">
        <v>1</v>
      </c>
      <c r="K51" s="9">
        <f>March!K51+J51</f>
        <v>1</v>
      </c>
      <c r="L51" s="19"/>
      <c r="M51" s="9">
        <f>March!M51+L51</f>
        <v>0</v>
      </c>
      <c r="N51" s="19">
        <v>1</v>
      </c>
      <c r="O51" s="9">
        <f>March!O51+N51</f>
        <v>1</v>
      </c>
      <c r="P51" s="21"/>
    </row>
    <row r="52" spans="1:16" ht="18" customHeight="1">
      <c r="A52" s="9" t="s">
        <v>57</v>
      </c>
      <c r="B52" s="14"/>
      <c r="C52" s="9">
        <f>March!C52+B52</f>
        <v>0</v>
      </c>
      <c r="D52" s="15"/>
      <c r="E52" s="9">
        <f>March!E52+D52</f>
        <v>0</v>
      </c>
      <c r="F52" s="16"/>
      <c r="G52" s="9">
        <f>March!G52+F52</f>
        <v>0</v>
      </c>
      <c r="H52" s="17"/>
      <c r="I52" s="9">
        <f>March!I52+H52</f>
        <v>0</v>
      </c>
      <c r="J52" s="18"/>
      <c r="K52" s="9">
        <f>March!K52+J52</f>
        <v>3</v>
      </c>
      <c r="L52" s="19"/>
      <c r="M52" s="9">
        <f>March!M52+L52</f>
        <v>0</v>
      </c>
      <c r="N52" s="19"/>
      <c r="O52" s="9">
        <f>March!O52+N52</f>
        <v>0</v>
      </c>
      <c r="P52" s="21"/>
    </row>
    <row r="53" spans="1:16" ht="18" customHeight="1">
      <c r="A53" s="9" t="s">
        <v>58</v>
      </c>
      <c r="B53" s="14"/>
      <c r="C53" s="9">
        <f>March!C53+B53</f>
        <v>0</v>
      </c>
      <c r="D53" s="15">
        <v>49</v>
      </c>
      <c r="E53" s="9">
        <f>March!E53+D53</f>
        <v>125</v>
      </c>
      <c r="F53" s="16">
        <v>10</v>
      </c>
      <c r="G53" s="9">
        <f>March!G53+F53</f>
        <v>65</v>
      </c>
      <c r="H53" s="17"/>
      <c r="I53" s="9">
        <f>March!I53+H53</f>
        <v>0</v>
      </c>
      <c r="J53" s="18">
        <v>6</v>
      </c>
      <c r="K53" s="9">
        <f>March!K53+J53</f>
        <v>126</v>
      </c>
      <c r="L53" s="19"/>
      <c r="M53" s="9">
        <f>March!M53+L53</f>
        <v>0</v>
      </c>
      <c r="N53" s="19"/>
      <c r="O53" s="9">
        <f>March!O53+N53</f>
        <v>0</v>
      </c>
      <c r="P53" s="21" t="s">
        <v>79</v>
      </c>
    </row>
    <row r="54" spans="1:16" ht="18" customHeight="1" thickBot="1">
      <c r="A54" s="10" t="s">
        <v>59</v>
      </c>
      <c r="B54" s="14"/>
      <c r="C54" s="9">
        <f>March!C54+B54</f>
        <v>0</v>
      </c>
      <c r="D54" s="15"/>
      <c r="E54" s="9">
        <f>March!E54+D54</f>
        <v>1</v>
      </c>
      <c r="F54" s="16"/>
      <c r="G54" s="9">
        <f>March!G54+F54</f>
        <v>238</v>
      </c>
      <c r="H54" s="17"/>
      <c r="I54" s="9">
        <f>March!I54+H54</f>
        <v>0</v>
      </c>
      <c r="J54" s="18"/>
      <c r="K54" s="9">
        <f>March!K54+J54</f>
        <v>356</v>
      </c>
      <c r="L54" s="19"/>
      <c r="M54" s="9">
        <f>March!M54+L54</f>
        <v>0</v>
      </c>
      <c r="N54" s="19"/>
      <c r="O54" s="9">
        <f>March!O54+N54</f>
        <v>0</v>
      </c>
      <c r="P54" s="21"/>
    </row>
    <row r="55" spans="1:15" ht="18" customHeight="1" thickBot="1" thickTop="1">
      <c r="A55" s="11" t="s">
        <v>60</v>
      </c>
      <c r="B55" s="11">
        <f>SUM(B5:B54)</f>
        <v>0</v>
      </c>
      <c r="C55" s="11"/>
      <c r="D55" s="11">
        <f>SUM(D5:D54)</f>
        <v>452</v>
      </c>
      <c r="E55" s="11"/>
      <c r="F55" s="11">
        <f>SUM(F5:F54)</f>
        <v>338</v>
      </c>
      <c r="G55" s="11"/>
      <c r="H55" s="11">
        <f>SUM(H5:H54)</f>
        <v>1014</v>
      </c>
      <c r="I55" s="11"/>
      <c r="J55" s="11">
        <f>SUM(J5:J54)</f>
        <v>34</v>
      </c>
      <c r="K55" s="11"/>
      <c r="L55" s="11">
        <f>SUM(L5:L54)</f>
        <v>0</v>
      </c>
      <c r="M55" s="11"/>
      <c r="N55" s="11">
        <f>SUM(N5:N54)</f>
        <v>4</v>
      </c>
      <c r="O55" s="11"/>
    </row>
    <row r="56" spans="1:13" ht="18" customHeight="1" thickBot="1" thickTop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</row>
    <row r="57" spans="1:15" ht="18" customHeight="1" thickBot="1" thickTop="1">
      <c r="A57" s="13" t="s">
        <v>61</v>
      </c>
      <c r="B57" s="11"/>
      <c r="C57" s="11">
        <f>March!C57+B55</f>
        <v>78</v>
      </c>
      <c r="D57" s="11"/>
      <c r="E57" s="11">
        <f>March!E57+D55</f>
        <v>1073</v>
      </c>
      <c r="F57" s="11"/>
      <c r="G57" s="11">
        <f>March!G57+F55</f>
        <v>13132</v>
      </c>
      <c r="H57" s="11"/>
      <c r="I57" s="11">
        <f>March!I57+H55</f>
        <v>2750</v>
      </c>
      <c r="J57" s="11"/>
      <c r="K57" s="11">
        <f>March!K57+J55</f>
        <v>1861</v>
      </c>
      <c r="L57" s="11"/>
      <c r="M57" s="11">
        <f>March!M57+L55</f>
        <v>47</v>
      </c>
      <c r="N57" s="11"/>
      <c r="O57" s="11">
        <f>March!O57+N55</f>
        <v>18</v>
      </c>
    </row>
    <row r="58" spans="1:11" ht="18" customHeight="1" thickTop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18" customHeight="1">
      <c r="A59" s="3" t="s">
        <v>62</v>
      </c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8" customHeight="1">
      <c r="A60" s="3" t="s">
        <v>15</v>
      </c>
      <c r="B60" s="3"/>
      <c r="C60" s="3"/>
      <c r="D60" s="3"/>
      <c r="E60" s="3"/>
      <c r="F60" s="3"/>
      <c r="G60" s="3"/>
      <c r="H60" s="3"/>
      <c r="I60" s="3"/>
      <c r="J60" s="3"/>
      <c r="K60" s="3"/>
    </row>
    <row r="61" ht="18" customHeight="1"/>
    <row r="62" s="4" customFormat="1" ht="18" customHeight="1">
      <c r="A62" s="4" t="s">
        <v>63</v>
      </c>
    </row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7">
    <mergeCell ref="N3:O3"/>
    <mergeCell ref="J3:K3"/>
    <mergeCell ref="L3:M3"/>
    <mergeCell ref="B3:C3"/>
    <mergeCell ref="D3:E3"/>
    <mergeCell ref="F3:G3"/>
    <mergeCell ref="H3:I3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62"/>
  <sheetViews>
    <sheetView zoomScalePageLayoutView="0" workbookViewId="0" topLeftCell="A1">
      <pane xSplit="1" ySplit="4" topLeftCell="B37" activePane="bottomRight" state="frozen"/>
      <selection pane="topLeft" activeCell="A1" sqref="A1"/>
      <selection pane="topRight" activeCell="B1" sqref="B1"/>
      <selection pane="bottomLeft" activeCell="A5" sqref="A5"/>
      <selection pane="bottomRight" activeCell="D54" sqref="D54"/>
    </sheetView>
  </sheetViews>
  <sheetFormatPr defaultColWidth="9.00390625" defaultRowHeight="15.75"/>
  <cols>
    <col min="1" max="1" width="17.25390625" style="2" customWidth="1"/>
    <col min="2" max="2" width="8.00390625" style="2" bestFit="1" customWidth="1"/>
    <col min="3" max="3" width="4.75390625" style="2" bestFit="1" customWidth="1"/>
    <col min="4" max="4" width="8.00390625" style="2" bestFit="1" customWidth="1"/>
    <col min="5" max="5" width="4.75390625" style="2" bestFit="1" customWidth="1"/>
    <col min="6" max="6" width="8.00390625" style="2" bestFit="1" customWidth="1"/>
    <col min="7" max="7" width="4.75390625" style="2" bestFit="1" customWidth="1"/>
    <col min="8" max="8" width="8.00390625" style="2" bestFit="1" customWidth="1"/>
    <col min="9" max="9" width="8.375" style="2" customWidth="1"/>
    <col min="10" max="10" width="8.00390625" style="2" customWidth="1"/>
    <col min="11" max="11" width="4.75390625" style="2" bestFit="1" customWidth="1"/>
    <col min="12" max="12" width="8.00390625" style="2" bestFit="1" customWidth="1"/>
    <col min="13" max="13" width="9.00390625" style="2" customWidth="1"/>
    <col min="14" max="14" width="8.00390625" style="2" bestFit="1" customWidth="1"/>
    <col min="15" max="15" width="4.75390625" style="2" bestFit="1" customWidth="1"/>
    <col min="16" max="16384" width="9.00390625" style="2" customWidth="1"/>
  </cols>
  <sheetData>
    <row r="1" spans="1:11" ht="23.25">
      <c r="A1" s="1" t="s">
        <v>65</v>
      </c>
      <c r="I1" s="2" t="s">
        <v>70</v>
      </c>
      <c r="K1" s="2" t="s">
        <v>0</v>
      </c>
    </row>
    <row r="2" spans="1:15" ht="18" customHeight="1">
      <c r="A2" s="3"/>
      <c r="B2" s="3"/>
      <c r="C2" s="3"/>
      <c r="D2" s="3"/>
      <c r="E2" s="3"/>
      <c r="F2" s="3"/>
      <c r="G2" s="3"/>
      <c r="I2" s="3"/>
      <c r="J2" s="3"/>
      <c r="K2" s="3"/>
      <c r="L2" s="3"/>
      <c r="M2" s="3"/>
      <c r="N2" s="3"/>
      <c r="O2" s="3"/>
    </row>
    <row r="3" spans="1:15" ht="41.25" customHeight="1">
      <c r="A3" s="4"/>
      <c r="B3" s="35" t="s">
        <v>1</v>
      </c>
      <c r="C3" s="36"/>
      <c r="D3" s="35" t="s">
        <v>3</v>
      </c>
      <c r="E3" s="36"/>
      <c r="F3" s="35" t="s">
        <v>4</v>
      </c>
      <c r="G3" s="36"/>
      <c r="H3" s="33" t="s">
        <v>6</v>
      </c>
      <c r="I3" s="37"/>
      <c r="J3" s="35" t="s">
        <v>5</v>
      </c>
      <c r="K3" s="38"/>
      <c r="L3" s="33" t="s">
        <v>64</v>
      </c>
      <c r="M3" s="41"/>
      <c r="N3" s="39" t="s">
        <v>78</v>
      </c>
      <c r="O3" s="42"/>
    </row>
    <row r="4" spans="1:16" s="8" customFormat="1" ht="18" customHeight="1">
      <c r="A4" s="7" t="s">
        <v>7</v>
      </c>
      <c r="B4" s="6" t="s">
        <v>8</v>
      </c>
      <c r="C4" s="6" t="s">
        <v>9</v>
      </c>
      <c r="D4" s="6" t="s">
        <v>8</v>
      </c>
      <c r="E4" s="6" t="s">
        <v>9</v>
      </c>
      <c r="F4" s="6" t="s">
        <v>8</v>
      </c>
      <c r="G4" s="6" t="s">
        <v>9</v>
      </c>
      <c r="H4" s="6" t="s">
        <v>8</v>
      </c>
      <c r="I4" s="6" t="s">
        <v>9</v>
      </c>
      <c r="J4" s="6" t="s">
        <v>8</v>
      </c>
      <c r="K4" s="6" t="s">
        <v>9</v>
      </c>
      <c r="L4" s="6" t="s">
        <v>8</v>
      </c>
      <c r="M4" s="6" t="s">
        <v>9</v>
      </c>
      <c r="N4" s="6" t="s">
        <v>8</v>
      </c>
      <c r="O4" s="6" t="s">
        <v>9</v>
      </c>
      <c r="P4" s="6" t="s">
        <v>2</v>
      </c>
    </row>
    <row r="5" spans="1:16" ht="18" customHeight="1">
      <c r="A5" s="9" t="s">
        <v>10</v>
      </c>
      <c r="B5" s="14"/>
      <c r="C5" s="9">
        <f>April!C5+B5</f>
        <v>0</v>
      </c>
      <c r="D5" s="15"/>
      <c r="E5" s="9">
        <f>April!E5+D5</f>
        <v>1</v>
      </c>
      <c r="F5" s="16"/>
      <c r="G5" s="9">
        <f>April!G5+F5</f>
        <v>0</v>
      </c>
      <c r="H5" s="17"/>
      <c r="I5" s="9">
        <f>April!I5+H5</f>
        <v>0</v>
      </c>
      <c r="J5" s="18"/>
      <c r="K5" s="9">
        <f>April!K5+J5</f>
        <v>0</v>
      </c>
      <c r="L5" s="19"/>
      <c r="M5" s="9">
        <f>April!M5+L5</f>
        <v>0</v>
      </c>
      <c r="N5" s="19"/>
      <c r="O5" s="9">
        <f>April!O5+N5</f>
        <v>0</v>
      </c>
      <c r="P5" s="21"/>
    </row>
    <row r="6" spans="1:16" ht="18" customHeight="1">
      <c r="A6" s="9" t="s">
        <v>11</v>
      </c>
      <c r="B6" s="14"/>
      <c r="C6" s="9">
        <f>April!C6+B6</f>
        <v>0</v>
      </c>
      <c r="D6" s="15"/>
      <c r="E6" s="9">
        <f>April!E6+D6</f>
        <v>2</v>
      </c>
      <c r="F6" s="16"/>
      <c r="G6" s="9">
        <f>April!G6+F6</f>
        <v>0</v>
      </c>
      <c r="H6" s="17"/>
      <c r="I6" s="9">
        <f>April!I6+H6</f>
        <v>0</v>
      </c>
      <c r="J6" s="18"/>
      <c r="K6" s="9">
        <f>April!K6+J6</f>
        <v>0</v>
      </c>
      <c r="L6" s="19"/>
      <c r="M6" s="9">
        <f>April!M6+L6</f>
        <v>0</v>
      </c>
      <c r="N6" s="19"/>
      <c r="O6" s="9">
        <f>April!O6+N6</f>
        <v>0</v>
      </c>
      <c r="P6" s="21"/>
    </row>
    <row r="7" spans="1:16" ht="18" customHeight="1">
      <c r="A7" s="9" t="s">
        <v>12</v>
      </c>
      <c r="B7" s="14"/>
      <c r="C7" s="9">
        <f>April!C7+B7</f>
        <v>0</v>
      </c>
      <c r="D7" s="15">
        <v>49</v>
      </c>
      <c r="E7" s="9">
        <f>April!E7+D7</f>
        <v>90</v>
      </c>
      <c r="F7" s="16"/>
      <c r="G7" s="9">
        <f>April!G7+F7</f>
        <v>0</v>
      </c>
      <c r="H7" s="17"/>
      <c r="I7" s="9">
        <f>April!I7+H7</f>
        <v>0</v>
      </c>
      <c r="J7" s="18"/>
      <c r="K7" s="9">
        <f>April!K7+J7</f>
        <v>0</v>
      </c>
      <c r="L7" s="19"/>
      <c r="M7" s="9">
        <f>April!M7+L7</f>
        <v>0</v>
      </c>
      <c r="N7" s="19"/>
      <c r="O7" s="9">
        <f>April!O7+N7</f>
        <v>0</v>
      </c>
      <c r="P7" s="21"/>
    </row>
    <row r="8" spans="1:16" ht="18" customHeight="1">
      <c r="A8" s="9" t="s">
        <v>13</v>
      </c>
      <c r="B8" s="14"/>
      <c r="C8" s="9">
        <f>April!C8+B8</f>
        <v>0</v>
      </c>
      <c r="D8" s="15">
        <v>10</v>
      </c>
      <c r="E8" s="9">
        <f>April!E8+D8</f>
        <v>10</v>
      </c>
      <c r="F8" s="16">
        <v>3</v>
      </c>
      <c r="G8" s="9">
        <f>April!G8+F8</f>
        <v>3</v>
      </c>
      <c r="H8" s="17"/>
      <c r="I8" s="9">
        <f>April!I8+H8</f>
        <v>0</v>
      </c>
      <c r="J8" s="18"/>
      <c r="K8" s="9">
        <f>April!K8+J8</f>
        <v>0</v>
      </c>
      <c r="L8" s="19"/>
      <c r="M8" s="9">
        <f>April!M8+L8</f>
        <v>0</v>
      </c>
      <c r="N8" s="19"/>
      <c r="O8" s="9">
        <f>April!O8+N8</f>
        <v>0</v>
      </c>
      <c r="P8" s="21"/>
    </row>
    <row r="9" spans="1:16" ht="18" customHeight="1">
      <c r="A9" s="9" t="s">
        <v>14</v>
      </c>
      <c r="B9" s="14"/>
      <c r="C9" s="9">
        <f>April!C9+B9</f>
        <v>0</v>
      </c>
      <c r="D9" s="15">
        <v>2</v>
      </c>
      <c r="E9" s="9">
        <f>April!E9+D9</f>
        <v>8</v>
      </c>
      <c r="F9" s="16">
        <v>4</v>
      </c>
      <c r="G9" s="9">
        <f>April!G9+F9</f>
        <v>7</v>
      </c>
      <c r="H9" s="17"/>
      <c r="I9" s="9">
        <f>April!I9+H9</f>
        <v>0</v>
      </c>
      <c r="J9" s="18"/>
      <c r="K9" s="9">
        <f>April!K9+J9</f>
        <v>6</v>
      </c>
      <c r="L9" s="19"/>
      <c r="M9" s="9">
        <f>April!M9+L9</f>
        <v>0</v>
      </c>
      <c r="N9" s="19"/>
      <c r="O9" s="9">
        <f>April!O9+N9</f>
        <v>0</v>
      </c>
      <c r="P9" s="21"/>
    </row>
    <row r="10" spans="1:16" ht="18" customHeight="1">
      <c r="A10" s="9" t="s">
        <v>15</v>
      </c>
      <c r="B10" s="14"/>
      <c r="C10" s="9">
        <f>April!C10+B10</f>
        <v>0</v>
      </c>
      <c r="D10" s="15">
        <v>16</v>
      </c>
      <c r="E10" s="9">
        <f>April!E10+D10</f>
        <v>26</v>
      </c>
      <c r="F10" s="16"/>
      <c r="G10" s="9">
        <f>April!G10+F10</f>
        <v>0</v>
      </c>
      <c r="H10" s="17"/>
      <c r="I10" s="9">
        <f>April!I10+H10</f>
        <v>1014</v>
      </c>
      <c r="J10" s="18"/>
      <c r="K10" s="9">
        <f>April!K10+J10</f>
        <v>0</v>
      </c>
      <c r="L10" s="19"/>
      <c r="M10" s="9">
        <f>April!M10+L10</f>
        <v>0</v>
      </c>
      <c r="N10" s="19"/>
      <c r="O10" s="9">
        <f>April!O10+N10</f>
        <v>0</v>
      </c>
      <c r="P10" s="21"/>
    </row>
    <row r="11" spans="1:16" ht="18" customHeight="1">
      <c r="A11" s="9" t="s">
        <v>16</v>
      </c>
      <c r="B11" s="14"/>
      <c r="C11" s="9">
        <f>April!C11+B11</f>
        <v>0</v>
      </c>
      <c r="D11" s="15">
        <v>3</v>
      </c>
      <c r="E11" s="9">
        <f>April!E11+D11</f>
        <v>19</v>
      </c>
      <c r="F11" s="16"/>
      <c r="G11" s="9">
        <f>April!G11+F11</f>
        <v>0</v>
      </c>
      <c r="H11" s="17"/>
      <c r="I11" s="9">
        <f>April!I11+H11</f>
        <v>0</v>
      </c>
      <c r="J11" s="18">
        <v>2</v>
      </c>
      <c r="K11" s="9">
        <f>April!K11+J11</f>
        <v>3</v>
      </c>
      <c r="L11" s="19"/>
      <c r="M11" s="9">
        <f>April!M11+L11</f>
        <v>0</v>
      </c>
      <c r="N11" s="19">
        <v>2</v>
      </c>
      <c r="O11" s="9">
        <f>April!O11+N11</f>
        <v>2</v>
      </c>
      <c r="P11" s="21"/>
    </row>
    <row r="12" spans="1:16" ht="18" customHeight="1">
      <c r="A12" s="9" t="s">
        <v>17</v>
      </c>
      <c r="B12" s="14"/>
      <c r="C12" s="9">
        <f>April!C12+B12</f>
        <v>0</v>
      </c>
      <c r="D12" s="15"/>
      <c r="E12" s="9">
        <f>April!E12+D12</f>
        <v>0</v>
      </c>
      <c r="F12" s="16"/>
      <c r="G12" s="9">
        <f>April!G12+F12</f>
        <v>0</v>
      </c>
      <c r="H12" s="17"/>
      <c r="I12" s="9">
        <f>April!I12+H12</f>
        <v>0</v>
      </c>
      <c r="J12" s="18"/>
      <c r="K12" s="9">
        <f>April!K12+J12</f>
        <v>0</v>
      </c>
      <c r="L12" s="19"/>
      <c r="M12" s="9">
        <f>April!M12+L12</f>
        <v>0</v>
      </c>
      <c r="N12" s="19"/>
      <c r="O12" s="9">
        <f>April!O12+N12</f>
        <v>0</v>
      </c>
      <c r="P12" s="21"/>
    </row>
    <row r="13" spans="1:16" ht="18" customHeight="1">
      <c r="A13" s="9" t="s">
        <v>18</v>
      </c>
      <c r="B13" s="14"/>
      <c r="C13" s="9">
        <f>April!C13+B13</f>
        <v>0</v>
      </c>
      <c r="D13" s="15"/>
      <c r="E13" s="9">
        <f>April!E13+D13</f>
        <v>6</v>
      </c>
      <c r="F13" s="16"/>
      <c r="G13" s="9">
        <f>April!G13+F13</f>
        <v>0</v>
      </c>
      <c r="H13" s="17"/>
      <c r="I13" s="9">
        <f>April!I13+H13</f>
        <v>0</v>
      </c>
      <c r="J13" s="18"/>
      <c r="K13" s="9">
        <f>April!K13+J13</f>
        <v>0</v>
      </c>
      <c r="L13" s="19"/>
      <c r="M13" s="9">
        <f>April!M13+L13</f>
        <v>0</v>
      </c>
      <c r="N13" s="19"/>
      <c r="O13" s="9">
        <f>April!O13+N13</f>
        <v>0</v>
      </c>
      <c r="P13" s="21"/>
    </row>
    <row r="14" spans="1:16" ht="18" customHeight="1">
      <c r="A14" s="9" t="s">
        <v>19</v>
      </c>
      <c r="B14" s="14"/>
      <c r="C14" s="9">
        <f>April!C14+B14</f>
        <v>0</v>
      </c>
      <c r="D14" s="15">
        <v>19</v>
      </c>
      <c r="E14" s="9">
        <f>April!E14+D14</f>
        <v>55</v>
      </c>
      <c r="F14" s="16"/>
      <c r="G14" s="9">
        <f>April!G14+F14</f>
        <v>0</v>
      </c>
      <c r="H14" s="17"/>
      <c r="I14" s="9">
        <f>April!I14+H14</f>
        <v>0</v>
      </c>
      <c r="J14" s="18"/>
      <c r="K14" s="9">
        <f>April!K14+J14</f>
        <v>0</v>
      </c>
      <c r="L14" s="19"/>
      <c r="M14" s="9">
        <f>April!M14+L14</f>
        <v>0</v>
      </c>
      <c r="N14" s="19"/>
      <c r="O14" s="9">
        <f>April!O14+N14</f>
        <v>0</v>
      </c>
      <c r="P14" s="21"/>
    </row>
    <row r="15" spans="1:16" ht="18" customHeight="1">
      <c r="A15" s="9" t="s">
        <v>20</v>
      </c>
      <c r="B15" s="14"/>
      <c r="C15" s="9">
        <f>April!C15+B15</f>
        <v>0</v>
      </c>
      <c r="D15" s="15"/>
      <c r="E15" s="9">
        <f>April!E15+D15</f>
        <v>3</v>
      </c>
      <c r="F15" s="16"/>
      <c r="G15" s="9">
        <f>April!G15+F15</f>
        <v>0</v>
      </c>
      <c r="H15" s="17"/>
      <c r="I15" s="9">
        <f>April!I15+H15</f>
        <v>0</v>
      </c>
      <c r="J15" s="18"/>
      <c r="K15" s="9">
        <f>April!K15+J15</f>
        <v>0</v>
      </c>
      <c r="L15" s="19"/>
      <c r="M15" s="9">
        <f>April!M15+L15</f>
        <v>0</v>
      </c>
      <c r="N15" s="19"/>
      <c r="O15" s="9">
        <f>April!O15+N15</f>
        <v>0</v>
      </c>
      <c r="P15" s="21"/>
    </row>
    <row r="16" spans="1:16" ht="18" customHeight="1">
      <c r="A16" s="9" t="s">
        <v>21</v>
      </c>
      <c r="B16" s="14"/>
      <c r="C16" s="9">
        <f>April!C16+B16</f>
        <v>0</v>
      </c>
      <c r="D16" s="15"/>
      <c r="E16" s="9">
        <f>April!E16+D16</f>
        <v>0</v>
      </c>
      <c r="F16" s="16"/>
      <c r="G16" s="9">
        <f>April!G16+F16</f>
        <v>0</v>
      </c>
      <c r="H16" s="17"/>
      <c r="I16" s="9">
        <f>April!I16+H16</f>
        <v>0</v>
      </c>
      <c r="J16" s="18"/>
      <c r="K16" s="9">
        <f>April!K16+J16</f>
        <v>0</v>
      </c>
      <c r="L16" s="19"/>
      <c r="M16" s="9">
        <f>April!M16+L16</f>
        <v>0</v>
      </c>
      <c r="N16" s="19"/>
      <c r="O16" s="9">
        <f>April!O16+N16</f>
        <v>0</v>
      </c>
      <c r="P16" s="21"/>
    </row>
    <row r="17" spans="1:16" ht="18" customHeight="1">
      <c r="A17" s="9" t="s">
        <v>22</v>
      </c>
      <c r="B17" s="14"/>
      <c r="C17" s="9">
        <f>April!C17+B17</f>
        <v>0</v>
      </c>
      <c r="D17" s="15">
        <v>4</v>
      </c>
      <c r="E17" s="9">
        <f>April!E17+D17</f>
        <v>9</v>
      </c>
      <c r="F17" s="16"/>
      <c r="G17" s="9">
        <f>April!G17+F17</f>
        <v>0</v>
      </c>
      <c r="H17" s="17"/>
      <c r="I17" s="9">
        <f>April!I17+H17</f>
        <v>0</v>
      </c>
      <c r="J17" s="18"/>
      <c r="K17" s="9">
        <f>April!K17+J17</f>
        <v>0</v>
      </c>
      <c r="L17" s="19"/>
      <c r="M17" s="9">
        <f>April!M17+L17</f>
        <v>0</v>
      </c>
      <c r="N17" s="19"/>
      <c r="O17" s="9">
        <f>April!O17+N17</f>
        <v>0</v>
      </c>
      <c r="P17" s="21"/>
    </row>
    <row r="18" spans="1:16" ht="18" customHeight="1">
      <c r="A18" s="9" t="s">
        <v>23</v>
      </c>
      <c r="B18" s="14"/>
      <c r="C18" s="9">
        <f>April!C18+B18</f>
        <v>2</v>
      </c>
      <c r="D18" s="15">
        <f>71+15</f>
        <v>86</v>
      </c>
      <c r="E18" s="9">
        <f>April!E18+D18</f>
        <v>149</v>
      </c>
      <c r="F18" s="16">
        <v>11</v>
      </c>
      <c r="G18" s="9">
        <f>April!G18+F18</f>
        <v>15</v>
      </c>
      <c r="H18" s="17"/>
      <c r="I18" s="9">
        <f>April!I18+H18</f>
        <v>0</v>
      </c>
      <c r="J18" s="18">
        <v>39</v>
      </c>
      <c r="K18" s="9">
        <f>April!K18+J18</f>
        <v>668</v>
      </c>
      <c r="L18" s="19"/>
      <c r="M18" s="9">
        <f>April!M18+L18</f>
        <v>0</v>
      </c>
      <c r="N18" s="19"/>
      <c r="O18" s="9">
        <f>April!O18+N18</f>
        <v>0</v>
      </c>
      <c r="P18" s="21"/>
    </row>
    <row r="19" spans="1:16" ht="18" customHeight="1">
      <c r="A19" s="9" t="s">
        <v>24</v>
      </c>
      <c r="B19" s="14"/>
      <c r="C19" s="9">
        <f>April!C19+B19</f>
        <v>7</v>
      </c>
      <c r="D19" s="15">
        <v>9</v>
      </c>
      <c r="E19" s="9">
        <f>April!E19+D19</f>
        <v>13</v>
      </c>
      <c r="F19" s="16"/>
      <c r="G19" s="9">
        <f>April!G19+F19</f>
        <v>2</v>
      </c>
      <c r="H19" s="17"/>
      <c r="I19" s="9">
        <f>April!I19+H19</f>
        <v>0</v>
      </c>
      <c r="J19" s="18"/>
      <c r="K19" s="9">
        <f>April!K19+J19</f>
        <v>0</v>
      </c>
      <c r="L19" s="19"/>
      <c r="M19" s="9">
        <f>April!M19+L19</f>
        <v>0</v>
      </c>
      <c r="N19" s="19"/>
      <c r="O19" s="9">
        <f>April!O19+N19</f>
        <v>0</v>
      </c>
      <c r="P19" s="21"/>
    </row>
    <row r="20" spans="1:16" ht="18" customHeight="1">
      <c r="A20" s="9" t="s">
        <v>25</v>
      </c>
      <c r="B20" s="14"/>
      <c r="C20" s="9">
        <f>April!C20+B20</f>
        <v>0</v>
      </c>
      <c r="D20" s="15">
        <v>30</v>
      </c>
      <c r="E20" s="9">
        <f>April!E20+D20</f>
        <v>41</v>
      </c>
      <c r="F20" s="16">
        <v>4</v>
      </c>
      <c r="G20" s="9">
        <f>April!G20+F20</f>
        <v>4</v>
      </c>
      <c r="H20" s="17"/>
      <c r="I20" s="9">
        <f>April!I20+H20</f>
        <v>0</v>
      </c>
      <c r="J20" s="18"/>
      <c r="K20" s="9">
        <f>April!K20+J20</f>
        <v>1</v>
      </c>
      <c r="L20" s="19"/>
      <c r="M20" s="9">
        <f>April!M20+L20</f>
        <v>0</v>
      </c>
      <c r="N20" s="19"/>
      <c r="O20" s="9">
        <f>April!O20+N20</f>
        <v>0</v>
      </c>
      <c r="P20" s="21" t="s">
        <v>79</v>
      </c>
    </row>
    <row r="21" spans="1:16" ht="18" customHeight="1">
      <c r="A21" s="9" t="s">
        <v>26</v>
      </c>
      <c r="B21" s="14"/>
      <c r="C21" s="9">
        <f>April!C21+B21</f>
        <v>0</v>
      </c>
      <c r="D21" s="15">
        <v>21</v>
      </c>
      <c r="E21" s="9">
        <f>April!E21+D21</f>
        <v>28</v>
      </c>
      <c r="F21" s="16"/>
      <c r="G21" s="9">
        <f>April!G21+F21</f>
        <v>0</v>
      </c>
      <c r="H21" s="17"/>
      <c r="I21" s="9">
        <f>April!I21+H21</f>
        <v>0</v>
      </c>
      <c r="J21" s="18"/>
      <c r="K21" s="9">
        <f>April!K21+J21</f>
        <v>0</v>
      </c>
      <c r="L21" s="19"/>
      <c r="M21" s="9">
        <f>April!M21+L21</f>
        <v>0</v>
      </c>
      <c r="N21" s="19"/>
      <c r="O21" s="9">
        <f>April!O21+N21</f>
        <v>3</v>
      </c>
      <c r="P21" s="21"/>
    </row>
    <row r="22" spans="1:16" ht="18" customHeight="1">
      <c r="A22" s="9" t="s">
        <v>27</v>
      </c>
      <c r="B22" s="14"/>
      <c r="C22" s="9">
        <f>April!C22+B22</f>
        <v>0</v>
      </c>
      <c r="D22" s="15"/>
      <c r="E22" s="9">
        <f>April!E22+D22</f>
        <v>0</v>
      </c>
      <c r="F22" s="16"/>
      <c r="G22" s="9">
        <f>April!G22+F22</f>
        <v>0</v>
      </c>
      <c r="H22" s="17"/>
      <c r="I22" s="9">
        <f>April!I22+H22</f>
        <v>0</v>
      </c>
      <c r="J22" s="18"/>
      <c r="K22" s="9">
        <f>April!K22+J22</f>
        <v>0</v>
      </c>
      <c r="L22" s="19"/>
      <c r="M22" s="9">
        <f>April!M22+L22</f>
        <v>0</v>
      </c>
      <c r="N22" s="19"/>
      <c r="O22" s="9">
        <f>April!O22+N22</f>
        <v>0</v>
      </c>
      <c r="P22" s="21"/>
    </row>
    <row r="23" spans="1:16" ht="18" customHeight="1">
      <c r="A23" s="9" t="s">
        <v>28</v>
      </c>
      <c r="B23" s="14"/>
      <c r="C23" s="9">
        <f>April!C23+B23</f>
        <v>0</v>
      </c>
      <c r="D23" s="15"/>
      <c r="E23" s="9">
        <f>April!E23+D23</f>
        <v>4</v>
      </c>
      <c r="F23" s="16"/>
      <c r="G23" s="9">
        <f>April!G23+F23</f>
        <v>0</v>
      </c>
      <c r="H23" s="17"/>
      <c r="I23" s="9">
        <f>April!I23+H23</f>
        <v>0</v>
      </c>
      <c r="J23" s="18"/>
      <c r="K23" s="9">
        <f>April!K23+J23</f>
        <v>0</v>
      </c>
      <c r="L23" s="19"/>
      <c r="M23" s="9">
        <f>April!M23+L23</f>
        <v>0</v>
      </c>
      <c r="N23" s="19"/>
      <c r="O23" s="9">
        <f>April!O23+N23</f>
        <v>8</v>
      </c>
      <c r="P23" s="21"/>
    </row>
    <row r="24" spans="1:16" ht="18" customHeight="1">
      <c r="A24" s="9" t="s">
        <v>29</v>
      </c>
      <c r="B24" s="14"/>
      <c r="C24" s="9">
        <f>April!C24+B24</f>
        <v>0</v>
      </c>
      <c r="D24" s="15"/>
      <c r="E24" s="9">
        <f>April!E24+D24</f>
        <v>0</v>
      </c>
      <c r="F24" s="16"/>
      <c r="G24" s="9">
        <f>April!G24+F24</f>
        <v>0</v>
      </c>
      <c r="H24" s="17"/>
      <c r="I24" s="9">
        <f>April!I24+H24</f>
        <v>0</v>
      </c>
      <c r="J24" s="18"/>
      <c r="K24" s="9">
        <f>April!K24+J24</f>
        <v>0</v>
      </c>
      <c r="L24" s="19"/>
      <c r="M24" s="9">
        <f>April!M24+L24</f>
        <v>0</v>
      </c>
      <c r="N24" s="19"/>
      <c r="O24" s="9">
        <f>April!O24+N24</f>
        <v>0</v>
      </c>
      <c r="P24" s="21"/>
    </row>
    <row r="25" spans="1:16" ht="18" customHeight="1">
      <c r="A25" s="9" t="s">
        <v>30</v>
      </c>
      <c r="B25" s="14"/>
      <c r="C25" s="9">
        <f>April!C25+B25</f>
        <v>0</v>
      </c>
      <c r="D25" s="15"/>
      <c r="E25" s="9">
        <f>April!E25+D25</f>
        <v>1</v>
      </c>
      <c r="F25" s="16"/>
      <c r="G25" s="9">
        <f>April!G25+F25</f>
        <v>0</v>
      </c>
      <c r="H25" s="17"/>
      <c r="I25" s="9">
        <f>April!I25+H25</f>
        <v>0</v>
      </c>
      <c r="J25" s="18"/>
      <c r="K25" s="9">
        <f>April!K25+J25</f>
        <v>0</v>
      </c>
      <c r="L25" s="19"/>
      <c r="M25" s="9">
        <f>April!M25+L25</f>
        <v>0</v>
      </c>
      <c r="N25" s="19"/>
      <c r="O25" s="9">
        <f>April!O25+N25</f>
        <v>0</v>
      </c>
      <c r="P25" s="21"/>
    </row>
    <row r="26" spans="1:16" ht="18" customHeight="1">
      <c r="A26" s="9" t="s">
        <v>31</v>
      </c>
      <c r="B26" s="14"/>
      <c r="C26" s="9">
        <f>April!C26+B26</f>
        <v>0</v>
      </c>
      <c r="D26" s="15">
        <v>11</v>
      </c>
      <c r="E26" s="9">
        <f>April!E26+D26</f>
        <v>28</v>
      </c>
      <c r="F26" s="16"/>
      <c r="G26" s="9">
        <f>April!G26+F26</f>
        <v>1</v>
      </c>
      <c r="H26" s="17"/>
      <c r="I26" s="9">
        <f>April!I26+H26</f>
        <v>0</v>
      </c>
      <c r="J26" s="18"/>
      <c r="K26" s="9">
        <f>April!K26+J26</f>
        <v>0</v>
      </c>
      <c r="L26" s="19"/>
      <c r="M26" s="9">
        <f>April!M26+L26</f>
        <v>0</v>
      </c>
      <c r="N26" s="19"/>
      <c r="O26" s="9">
        <f>April!O26+N26</f>
        <v>0</v>
      </c>
      <c r="P26" s="21"/>
    </row>
    <row r="27" spans="1:16" ht="18" customHeight="1">
      <c r="A27" s="9" t="s">
        <v>32</v>
      </c>
      <c r="B27" s="14"/>
      <c r="C27" s="9">
        <f>April!C27+B27</f>
        <v>43</v>
      </c>
      <c r="D27" s="15">
        <f>173+28</f>
        <v>201</v>
      </c>
      <c r="E27" s="9">
        <f>April!E27+D27</f>
        <v>487</v>
      </c>
      <c r="F27" s="16">
        <v>43</v>
      </c>
      <c r="G27" s="9">
        <f>April!G27+F27</f>
        <v>211</v>
      </c>
      <c r="H27" s="17"/>
      <c r="I27" s="9">
        <f>April!I27+H27</f>
        <v>0</v>
      </c>
      <c r="J27" s="18">
        <v>83</v>
      </c>
      <c r="K27" s="9">
        <f>April!K27+J27</f>
        <v>124</v>
      </c>
      <c r="L27" s="19"/>
      <c r="M27" s="9">
        <f>April!M27+L27</f>
        <v>0</v>
      </c>
      <c r="N27" s="19">
        <v>16</v>
      </c>
      <c r="O27" s="9">
        <f>April!O27+N27</f>
        <v>16</v>
      </c>
      <c r="P27" s="21" t="s">
        <v>79</v>
      </c>
    </row>
    <row r="28" spans="1:16" ht="18" customHeight="1">
      <c r="A28" s="9" t="s">
        <v>33</v>
      </c>
      <c r="B28" s="14"/>
      <c r="C28" s="9">
        <f>April!C28+B28</f>
        <v>0</v>
      </c>
      <c r="D28" s="15"/>
      <c r="E28" s="9">
        <f>April!E28+D28</f>
        <v>0</v>
      </c>
      <c r="F28" s="16"/>
      <c r="G28" s="9">
        <f>April!G28+F28</f>
        <v>0</v>
      </c>
      <c r="H28" s="17"/>
      <c r="I28" s="9">
        <f>April!I28+H28</f>
        <v>0</v>
      </c>
      <c r="J28" s="18"/>
      <c r="K28" s="9">
        <f>April!K28+J28</f>
        <v>0</v>
      </c>
      <c r="L28" s="19"/>
      <c r="M28" s="9">
        <f>April!M28+L28</f>
        <v>0</v>
      </c>
      <c r="N28" s="19"/>
      <c r="O28" s="9">
        <f>April!O28+N28</f>
        <v>0</v>
      </c>
      <c r="P28" s="21"/>
    </row>
    <row r="29" spans="1:16" ht="18" customHeight="1">
      <c r="A29" s="9" t="s">
        <v>34</v>
      </c>
      <c r="B29" s="14"/>
      <c r="C29" s="9">
        <f>April!C29+B29</f>
        <v>15</v>
      </c>
      <c r="D29" s="15">
        <f>78+2+7</f>
        <v>87</v>
      </c>
      <c r="E29" s="9">
        <f>April!E29+D29</f>
        <v>197</v>
      </c>
      <c r="F29" s="16">
        <v>7</v>
      </c>
      <c r="G29" s="9">
        <f>April!G29+F29</f>
        <v>89</v>
      </c>
      <c r="H29" s="17"/>
      <c r="I29" s="9">
        <f>April!I29+H29</f>
        <v>0</v>
      </c>
      <c r="J29" s="18"/>
      <c r="K29" s="9">
        <f>April!K29+J29</f>
        <v>1</v>
      </c>
      <c r="L29" s="19"/>
      <c r="M29" s="9">
        <f>April!M29+L29</f>
        <v>0</v>
      </c>
      <c r="N29" s="19">
        <v>2</v>
      </c>
      <c r="O29" s="9">
        <f>April!O29+N29</f>
        <v>3</v>
      </c>
      <c r="P29" s="21"/>
    </row>
    <row r="30" spans="1:16" ht="18" customHeight="1">
      <c r="A30" s="9" t="s">
        <v>35</v>
      </c>
      <c r="B30" s="14"/>
      <c r="C30" s="9">
        <f>April!C30+B30</f>
        <v>0</v>
      </c>
      <c r="D30" s="15">
        <v>1</v>
      </c>
      <c r="E30" s="9">
        <f>April!E30+D30</f>
        <v>28</v>
      </c>
      <c r="F30" s="16"/>
      <c r="G30" s="9">
        <f>April!G30+F30</f>
        <v>226</v>
      </c>
      <c r="H30" s="17"/>
      <c r="I30" s="9">
        <f>April!I30+H30</f>
        <v>0</v>
      </c>
      <c r="J30" s="18"/>
      <c r="K30" s="9">
        <f>April!K30+J30</f>
        <v>0</v>
      </c>
      <c r="L30" s="19"/>
      <c r="M30" s="9">
        <f>April!M30+L30</f>
        <v>0</v>
      </c>
      <c r="N30" s="19"/>
      <c r="O30" s="9">
        <f>April!O30+N30</f>
        <v>0</v>
      </c>
      <c r="P30" s="21"/>
    </row>
    <row r="31" spans="1:16" ht="18" customHeight="1">
      <c r="A31" s="9" t="s">
        <v>36</v>
      </c>
      <c r="B31" s="14"/>
      <c r="C31" s="9">
        <f>April!C31+B31</f>
        <v>1</v>
      </c>
      <c r="D31" s="15">
        <f>53+54</f>
        <v>107</v>
      </c>
      <c r="E31" s="9">
        <f>April!E31+D31</f>
        <v>194</v>
      </c>
      <c r="F31" s="16">
        <v>17</v>
      </c>
      <c r="G31" s="9">
        <f>April!G31+F31</f>
        <v>399</v>
      </c>
      <c r="H31" s="17"/>
      <c r="I31" s="9">
        <f>April!I31+H31</f>
        <v>6</v>
      </c>
      <c r="J31" s="18">
        <v>1</v>
      </c>
      <c r="K31" s="9">
        <f>April!K31+J31</f>
        <v>26</v>
      </c>
      <c r="L31" s="19"/>
      <c r="M31" s="9">
        <f>April!M31+L31</f>
        <v>5</v>
      </c>
      <c r="N31" s="19"/>
      <c r="O31" s="9">
        <f>April!O31+N31</f>
        <v>0</v>
      </c>
      <c r="P31" s="21" t="s">
        <v>79</v>
      </c>
    </row>
    <row r="32" spans="1:16" ht="18" customHeight="1">
      <c r="A32" s="9" t="s">
        <v>37</v>
      </c>
      <c r="B32" s="14"/>
      <c r="C32" s="9">
        <f>April!C32+B32</f>
        <v>0</v>
      </c>
      <c r="D32" s="15"/>
      <c r="E32" s="9">
        <f>April!E32+D32</f>
        <v>0</v>
      </c>
      <c r="F32" s="16"/>
      <c r="G32" s="9">
        <f>April!G32+F32</f>
        <v>0</v>
      </c>
      <c r="H32" s="17"/>
      <c r="I32" s="9">
        <f>April!I32+H32</f>
        <v>0</v>
      </c>
      <c r="J32" s="18"/>
      <c r="K32" s="9">
        <f>April!K32+J32</f>
        <v>0</v>
      </c>
      <c r="L32" s="19"/>
      <c r="M32" s="9">
        <f>April!M32+L32</f>
        <v>0</v>
      </c>
      <c r="N32" s="19"/>
      <c r="O32" s="9">
        <f>April!O32+N32</f>
        <v>0</v>
      </c>
      <c r="P32" s="21"/>
    </row>
    <row r="33" spans="1:16" ht="18" customHeight="1">
      <c r="A33" s="9" t="s">
        <v>38</v>
      </c>
      <c r="B33" s="14"/>
      <c r="C33" s="9">
        <f>April!C33+B33</f>
        <v>0</v>
      </c>
      <c r="D33" s="15"/>
      <c r="E33" s="9">
        <f>April!E33+D33</f>
        <v>0</v>
      </c>
      <c r="F33" s="16"/>
      <c r="G33" s="9">
        <f>April!G33+F33</f>
        <v>0</v>
      </c>
      <c r="H33" s="17"/>
      <c r="I33" s="9">
        <f>April!I33+H33</f>
        <v>0</v>
      </c>
      <c r="J33" s="18"/>
      <c r="K33" s="9">
        <f>April!K33+J33</f>
        <v>0</v>
      </c>
      <c r="L33" s="19"/>
      <c r="M33" s="9">
        <f>April!M33+L33</f>
        <v>0</v>
      </c>
      <c r="N33" s="19"/>
      <c r="O33" s="9">
        <f>April!O33+N33</f>
        <v>0</v>
      </c>
      <c r="P33" s="21"/>
    </row>
    <row r="34" spans="1:16" ht="18" customHeight="1">
      <c r="A34" s="9" t="s">
        <v>39</v>
      </c>
      <c r="B34" s="14"/>
      <c r="C34" s="9">
        <f>April!C34+B34</f>
        <v>0</v>
      </c>
      <c r="D34" s="15"/>
      <c r="E34" s="9">
        <f>April!E34+D34</f>
        <v>1</v>
      </c>
      <c r="F34" s="16"/>
      <c r="G34" s="9">
        <f>April!G34+F34</f>
        <v>0</v>
      </c>
      <c r="H34" s="17"/>
      <c r="I34" s="9">
        <f>April!I34+H34</f>
        <v>0</v>
      </c>
      <c r="J34" s="18"/>
      <c r="K34" s="9">
        <f>April!K34+J34</f>
        <v>0</v>
      </c>
      <c r="L34" s="19"/>
      <c r="M34" s="9">
        <f>April!M34+L34</f>
        <v>0</v>
      </c>
      <c r="N34" s="19"/>
      <c r="O34" s="9">
        <f>April!O34+N34</f>
        <v>0</v>
      </c>
      <c r="P34" s="21"/>
    </row>
    <row r="35" spans="1:16" ht="18" customHeight="1">
      <c r="A35" s="9" t="s">
        <v>40</v>
      </c>
      <c r="B35" s="14"/>
      <c r="C35" s="9">
        <f>April!C35+B35</f>
        <v>0</v>
      </c>
      <c r="D35" s="15"/>
      <c r="E35" s="9">
        <f>April!E35+D35</f>
        <v>3</v>
      </c>
      <c r="F35" s="16"/>
      <c r="G35" s="9">
        <f>April!G35+F35</f>
        <v>0</v>
      </c>
      <c r="H35" s="17"/>
      <c r="I35" s="9">
        <f>April!I35+H35</f>
        <v>0</v>
      </c>
      <c r="J35" s="18"/>
      <c r="K35" s="9">
        <f>April!K35+J35</f>
        <v>0</v>
      </c>
      <c r="L35" s="19"/>
      <c r="M35" s="9">
        <f>April!M35+L35</f>
        <v>0</v>
      </c>
      <c r="N35" s="19"/>
      <c r="O35" s="9">
        <f>April!O35+N35</f>
        <v>0</v>
      </c>
      <c r="P35" s="21"/>
    </row>
    <row r="36" spans="1:16" ht="18" customHeight="1">
      <c r="A36" s="9" t="s">
        <v>41</v>
      </c>
      <c r="B36" s="14"/>
      <c r="C36" s="9">
        <f>April!C36+B36</f>
        <v>0</v>
      </c>
      <c r="D36" s="15">
        <v>1</v>
      </c>
      <c r="E36" s="9">
        <f>April!E36+D36</f>
        <v>3</v>
      </c>
      <c r="F36" s="16"/>
      <c r="G36" s="9">
        <f>April!G36+F36</f>
        <v>0</v>
      </c>
      <c r="H36" s="17"/>
      <c r="I36" s="9">
        <f>April!I36+H36</f>
        <v>0</v>
      </c>
      <c r="J36" s="18"/>
      <c r="K36" s="9">
        <f>April!K36+J36</f>
        <v>0</v>
      </c>
      <c r="L36" s="19"/>
      <c r="M36" s="9">
        <f>April!M36+L36</f>
        <v>0</v>
      </c>
      <c r="N36" s="19"/>
      <c r="O36" s="9">
        <f>April!O36+N36</f>
        <v>0</v>
      </c>
      <c r="P36" s="21"/>
    </row>
    <row r="37" spans="1:16" ht="18" customHeight="1">
      <c r="A37" s="9" t="s">
        <v>42</v>
      </c>
      <c r="B37" s="14"/>
      <c r="C37" s="9">
        <f>April!C37+B37</f>
        <v>0</v>
      </c>
      <c r="D37" s="15">
        <v>1</v>
      </c>
      <c r="E37" s="9">
        <f>April!E37+D37</f>
        <v>5</v>
      </c>
      <c r="F37" s="16"/>
      <c r="G37" s="9">
        <f>April!G37+F37</f>
        <v>0</v>
      </c>
      <c r="H37" s="17"/>
      <c r="I37" s="9">
        <f>April!I37+H37</f>
        <v>0</v>
      </c>
      <c r="J37" s="18"/>
      <c r="K37" s="9">
        <f>April!K37+J37</f>
        <v>0</v>
      </c>
      <c r="L37" s="19"/>
      <c r="M37" s="9">
        <f>April!M37+L37</f>
        <v>0</v>
      </c>
      <c r="N37" s="19"/>
      <c r="O37" s="9">
        <f>April!O37+N37</f>
        <v>0</v>
      </c>
      <c r="P37" s="21"/>
    </row>
    <row r="38" spans="1:16" ht="18" customHeight="1">
      <c r="A38" s="9" t="s">
        <v>43</v>
      </c>
      <c r="B38" s="14"/>
      <c r="C38" s="9">
        <f>April!C38+B38</f>
        <v>0</v>
      </c>
      <c r="D38" s="15"/>
      <c r="E38" s="9">
        <f>April!E38+D38</f>
        <v>63</v>
      </c>
      <c r="F38" s="16">
        <v>304</v>
      </c>
      <c r="G38" s="9">
        <f>April!G38+F38</f>
        <v>304</v>
      </c>
      <c r="H38" s="17"/>
      <c r="I38" s="9">
        <f>April!I38+H38</f>
        <v>0</v>
      </c>
      <c r="J38" s="18"/>
      <c r="K38" s="9">
        <f>April!K38+J38</f>
        <v>0</v>
      </c>
      <c r="L38" s="19"/>
      <c r="M38" s="9">
        <f>April!M38+L38</f>
        <v>0</v>
      </c>
      <c r="N38" s="19"/>
      <c r="O38" s="9">
        <f>April!O38+N38</f>
        <v>0</v>
      </c>
      <c r="P38" s="21"/>
    </row>
    <row r="39" spans="1:16" ht="18" customHeight="1">
      <c r="A39" s="9" t="s">
        <v>44</v>
      </c>
      <c r="B39" s="14"/>
      <c r="C39" s="9">
        <f>April!C39+B39</f>
        <v>3</v>
      </c>
      <c r="D39" s="15"/>
      <c r="E39" s="9">
        <f>April!E39+D39</f>
        <v>2</v>
      </c>
      <c r="F39" s="16">
        <v>2</v>
      </c>
      <c r="G39" s="9">
        <f>April!G39+F39</f>
        <v>42</v>
      </c>
      <c r="H39" s="17"/>
      <c r="I39" s="9">
        <f>April!I39+H39</f>
        <v>0</v>
      </c>
      <c r="J39" s="18"/>
      <c r="K39" s="9">
        <f>April!K39+J39</f>
        <v>0</v>
      </c>
      <c r="L39" s="19"/>
      <c r="M39" s="9">
        <f>April!M39+L39</f>
        <v>1</v>
      </c>
      <c r="N39" s="19">
        <v>2</v>
      </c>
      <c r="O39" s="9">
        <f>April!O39+N39</f>
        <v>2</v>
      </c>
      <c r="P39" s="21"/>
    </row>
    <row r="40" spans="1:16" ht="18" customHeight="1">
      <c r="A40" s="9" t="s">
        <v>45</v>
      </c>
      <c r="B40" s="14"/>
      <c r="C40" s="9">
        <f>April!C40+B40</f>
        <v>1</v>
      </c>
      <c r="D40" s="15">
        <v>49</v>
      </c>
      <c r="E40" s="9">
        <f>April!E40+D40</f>
        <v>65</v>
      </c>
      <c r="F40" s="16">
        <v>19</v>
      </c>
      <c r="G40" s="9">
        <f>April!G40+F40</f>
        <v>20</v>
      </c>
      <c r="H40" s="17"/>
      <c r="I40" s="9">
        <f>April!I40+H40</f>
        <v>0</v>
      </c>
      <c r="J40" s="18"/>
      <c r="K40" s="9">
        <f>April!K40+J40</f>
        <v>0</v>
      </c>
      <c r="L40" s="19"/>
      <c r="M40" s="9">
        <f>April!M40+L40</f>
        <v>0</v>
      </c>
      <c r="N40" s="19">
        <v>1</v>
      </c>
      <c r="O40" s="9">
        <f>April!O40+N40</f>
        <v>1</v>
      </c>
      <c r="P40" s="21" t="s">
        <v>79</v>
      </c>
    </row>
    <row r="41" spans="1:16" ht="18" customHeight="1">
      <c r="A41" s="9" t="s">
        <v>46</v>
      </c>
      <c r="B41" s="14"/>
      <c r="C41" s="9">
        <f>April!C41+B41</f>
        <v>0</v>
      </c>
      <c r="D41" s="15"/>
      <c r="E41" s="9">
        <f>April!E41+D41</f>
        <v>3</v>
      </c>
      <c r="F41" s="16"/>
      <c r="G41" s="9">
        <f>April!G41+F41</f>
        <v>3</v>
      </c>
      <c r="H41" s="17"/>
      <c r="I41" s="9">
        <f>April!I41+H41</f>
        <v>0</v>
      </c>
      <c r="J41" s="18"/>
      <c r="K41" s="9">
        <f>April!K41+J41</f>
        <v>0</v>
      </c>
      <c r="L41" s="19"/>
      <c r="M41" s="9">
        <f>April!M41+L41</f>
        <v>0</v>
      </c>
      <c r="N41" s="19"/>
      <c r="O41" s="9">
        <f>April!O41+N41</f>
        <v>5</v>
      </c>
      <c r="P41" s="21"/>
    </row>
    <row r="42" spans="1:16" ht="18" customHeight="1">
      <c r="A42" s="9" t="s">
        <v>47</v>
      </c>
      <c r="B42" s="14"/>
      <c r="C42" s="9">
        <f>April!C42+B42</f>
        <v>6</v>
      </c>
      <c r="D42" s="15"/>
      <c r="E42" s="9">
        <f>April!E42+D42</f>
        <v>3</v>
      </c>
      <c r="F42" s="16"/>
      <c r="G42" s="9">
        <f>April!G42+F42</f>
        <v>0</v>
      </c>
      <c r="H42" s="17"/>
      <c r="I42" s="9">
        <f>April!I42+H42</f>
        <v>0</v>
      </c>
      <c r="J42" s="18"/>
      <c r="K42" s="9">
        <f>April!K42+J42</f>
        <v>0</v>
      </c>
      <c r="L42" s="19"/>
      <c r="M42" s="9">
        <f>April!M42+L42</f>
        <v>0</v>
      </c>
      <c r="N42" s="19"/>
      <c r="O42" s="9">
        <f>April!O42+N42</f>
        <v>0</v>
      </c>
      <c r="P42" s="21"/>
    </row>
    <row r="43" spans="1:16" ht="18" customHeight="1">
      <c r="A43" s="9" t="s">
        <v>48</v>
      </c>
      <c r="B43" s="14"/>
      <c r="C43" s="9">
        <f>April!C43+B43</f>
        <v>0</v>
      </c>
      <c r="D43" s="15"/>
      <c r="E43" s="9">
        <f>April!E43+D43</f>
        <v>0</v>
      </c>
      <c r="F43" s="16"/>
      <c r="G43" s="9">
        <f>April!G43+F43</f>
        <v>0</v>
      </c>
      <c r="H43" s="17"/>
      <c r="I43" s="9">
        <f>April!I43+H43</f>
        <v>0</v>
      </c>
      <c r="J43" s="18"/>
      <c r="K43" s="9">
        <f>April!K43+J43</f>
        <v>0</v>
      </c>
      <c r="L43" s="19"/>
      <c r="M43" s="9">
        <f>April!M43+L43</f>
        <v>0</v>
      </c>
      <c r="N43" s="19"/>
      <c r="O43" s="9">
        <f>April!O43+N43</f>
        <v>0</v>
      </c>
      <c r="P43" s="21"/>
    </row>
    <row r="44" spans="1:16" ht="18" customHeight="1">
      <c r="A44" s="9" t="s">
        <v>49</v>
      </c>
      <c r="B44" s="14"/>
      <c r="C44" s="9">
        <f>April!C44+B44</f>
        <v>0</v>
      </c>
      <c r="D44" s="15">
        <v>3</v>
      </c>
      <c r="E44" s="9">
        <f>April!E44+D44</f>
        <v>4</v>
      </c>
      <c r="F44" s="16"/>
      <c r="G44" s="9">
        <f>April!G44+F44</f>
        <v>0</v>
      </c>
      <c r="H44" s="17"/>
      <c r="I44" s="9">
        <f>April!I44+H44</f>
        <v>0</v>
      </c>
      <c r="J44" s="18"/>
      <c r="K44" s="9">
        <f>April!K44+J44</f>
        <v>0</v>
      </c>
      <c r="L44" s="19"/>
      <c r="M44" s="9">
        <f>April!M44+L44</f>
        <v>0</v>
      </c>
      <c r="N44" s="19"/>
      <c r="O44" s="9">
        <f>April!O44+N44</f>
        <v>0</v>
      </c>
      <c r="P44" s="21"/>
    </row>
    <row r="45" spans="1:16" ht="18" customHeight="1">
      <c r="A45" s="9" t="s">
        <v>50</v>
      </c>
      <c r="B45" s="14"/>
      <c r="C45" s="9">
        <f>April!C45+B45</f>
        <v>0</v>
      </c>
      <c r="D45" s="15">
        <v>13</v>
      </c>
      <c r="E45" s="9">
        <f>April!E45+D45</f>
        <v>86</v>
      </c>
      <c r="F45" s="16">
        <v>129</v>
      </c>
      <c r="G45" s="9">
        <f>April!G45+F45</f>
        <v>129</v>
      </c>
      <c r="H45" s="17"/>
      <c r="I45" s="9">
        <f>April!I45+H45</f>
        <v>1730</v>
      </c>
      <c r="J45" s="18">
        <v>2</v>
      </c>
      <c r="K45" s="9">
        <f>April!K45+J45</f>
        <v>673</v>
      </c>
      <c r="L45" s="19"/>
      <c r="M45" s="9">
        <f>April!M45+L45</f>
        <v>42</v>
      </c>
      <c r="N45" s="19"/>
      <c r="O45" s="9">
        <f>April!O45+N45</f>
        <v>0</v>
      </c>
      <c r="P45" s="21" t="s">
        <v>79</v>
      </c>
    </row>
    <row r="46" spans="1:16" ht="18" customHeight="1">
      <c r="A46" s="9" t="s">
        <v>51</v>
      </c>
      <c r="B46" s="14"/>
      <c r="C46" s="9">
        <f>April!C46+B46</f>
        <v>0</v>
      </c>
      <c r="D46" s="15">
        <v>1</v>
      </c>
      <c r="E46" s="9">
        <f>April!E46+D46</f>
        <v>8</v>
      </c>
      <c r="F46" s="16"/>
      <c r="G46" s="9">
        <f>April!G46+F46</f>
        <v>0</v>
      </c>
      <c r="H46" s="17"/>
      <c r="I46" s="9">
        <f>April!I46+H46</f>
        <v>0</v>
      </c>
      <c r="J46" s="18"/>
      <c r="K46" s="9">
        <f>April!K46+J46</f>
        <v>0</v>
      </c>
      <c r="L46" s="19"/>
      <c r="M46" s="9">
        <f>April!M46+L46</f>
        <v>0</v>
      </c>
      <c r="N46" s="19"/>
      <c r="O46" s="9">
        <f>April!O46+N46</f>
        <v>0</v>
      </c>
      <c r="P46" s="21" t="s">
        <v>79</v>
      </c>
    </row>
    <row r="47" spans="1:16" ht="18" customHeight="1">
      <c r="A47" s="9" t="s">
        <v>52</v>
      </c>
      <c r="B47" s="14"/>
      <c r="C47" s="9">
        <f>April!C47+B47</f>
        <v>0</v>
      </c>
      <c r="D47" s="15">
        <v>15</v>
      </c>
      <c r="E47" s="9">
        <f>April!E47+D47</f>
        <v>34</v>
      </c>
      <c r="F47" s="16"/>
      <c r="G47" s="9">
        <f>April!G47+F47</f>
        <v>0</v>
      </c>
      <c r="H47" s="17">
        <v>214</v>
      </c>
      <c r="I47" s="9">
        <f>April!I47+H47</f>
        <v>214</v>
      </c>
      <c r="J47" s="18">
        <v>12</v>
      </c>
      <c r="K47" s="9">
        <f>April!K47+J47</f>
        <v>12</v>
      </c>
      <c r="L47" s="19">
        <v>214</v>
      </c>
      <c r="M47" s="9">
        <f>April!M47+L47</f>
        <v>214</v>
      </c>
      <c r="N47" s="19"/>
      <c r="O47" s="9">
        <f>April!O47+N47</f>
        <v>0</v>
      </c>
      <c r="P47" s="21" t="s">
        <v>79</v>
      </c>
    </row>
    <row r="48" spans="1:16" ht="18" customHeight="1">
      <c r="A48" s="9" t="s">
        <v>53</v>
      </c>
      <c r="B48" s="14"/>
      <c r="C48" s="9">
        <f>April!C48+B48</f>
        <v>0</v>
      </c>
      <c r="D48" s="15"/>
      <c r="E48" s="9">
        <f>April!E48+D48</f>
        <v>4</v>
      </c>
      <c r="F48" s="16"/>
      <c r="G48" s="9">
        <f>April!G48+F48</f>
        <v>0</v>
      </c>
      <c r="H48" s="17"/>
      <c r="I48" s="9">
        <f>April!I48+H48</f>
        <v>0</v>
      </c>
      <c r="J48" s="18"/>
      <c r="K48" s="9">
        <f>April!K48+J48</f>
        <v>0</v>
      </c>
      <c r="L48" s="19"/>
      <c r="M48" s="9">
        <f>April!M48+L48</f>
        <v>0</v>
      </c>
      <c r="N48" s="19"/>
      <c r="O48" s="9">
        <f>April!O48+N48</f>
        <v>0</v>
      </c>
      <c r="P48" s="21"/>
    </row>
    <row r="49" spans="1:16" ht="18" customHeight="1">
      <c r="A49" s="9" t="s">
        <v>54</v>
      </c>
      <c r="B49" s="14"/>
      <c r="C49" s="9">
        <f>April!C49+B49</f>
        <v>0</v>
      </c>
      <c r="D49" s="15"/>
      <c r="E49" s="9">
        <f>April!E49+D49</f>
        <v>0</v>
      </c>
      <c r="F49" s="16"/>
      <c r="G49" s="9">
        <f>April!G49+F49</f>
        <v>0</v>
      </c>
      <c r="H49" s="17"/>
      <c r="I49" s="9">
        <f>April!I49+H49</f>
        <v>0</v>
      </c>
      <c r="J49" s="18"/>
      <c r="K49" s="9">
        <f>April!K49+J49</f>
        <v>0</v>
      </c>
      <c r="L49" s="19"/>
      <c r="M49" s="9">
        <f>April!M49+L49</f>
        <v>0</v>
      </c>
      <c r="N49" s="19"/>
      <c r="O49" s="9">
        <f>April!O49+N49</f>
        <v>0</v>
      </c>
      <c r="P49" s="21"/>
    </row>
    <row r="50" spans="1:16" ht="18" customHeight="1">
      <c r="A50" s="9" t="s">
        <v>55</v>
      </c>
      <c r="B50" s="14"/>
      <c r="C50" s="9">
        <f>April!C50+B50</f>
        <v>0</v>
      </c>
      <c r="D50" s="15">
        <v>1</v>
      </c>
      <c r="E50" s="9">
        <f>April!E50+D50</f>
        <v>1</v>
      </c>
      <c r="F50" s="16">
        <v>1</v>
      </c>
      <c r="G50" s="9">
        <f>April!G50+F50</f>
        <v>1</v>
      </c>
      <c r="H50" s="17"/>
      <c r="I50" s="9">
        <f>April!I50+H50</f>
        <v>0</v>
      </c>
      <c r="J50" s="18"/>
      <c r="K50" s="9">
        <f>April!K50+J50</f>
        <v>0</v>
      </c>
      <c r="L50" s="19"/>
      <c r="M50" s="9">
        <f>April!M50+L50</f>
        <v>0</v>
      </c>
      <c r="N50" s="19">
        <v>7</v>
      </c>
      <c r="O50" s="9">
        <f>April!O50+N50</f>
        <v>7</v>
      </c>
      <c r="P50" s="21"/>
    </row>
    <row r="51" spans="1:16" ht="18" customHeight="1">
      <c r="A51" s="9" t="s">
        <v>56</v>
      </c>
      <c r="B51" s="14"/>
      <c r="C51" s="9">
        <f>April!C51+B51</f>
        <v>0</v>
      </c>
      <c r="D51" s="15"/>
      <c r="E51" s="9">
        <f>April!E51+D51</f>
        <v>3</v>
      </c>
      <c r="F51" s="16"/>
      <c r="G51" s="9">
        <f>April!G51+F51</f>
        <v>0</v>
      </c>
      <c r="H51" s="17"/>
      <c r="I51" s="9">
        <f>April!I51+H51</f>
        <v>0</v>
      </c>
      <c r="J51" s="18"/>
      <c r="K51" s="9">
        <f>April!K51+J51</f>
        <v>1</v>
      </c>
      <c r="L51" s="19"/>
      <c r="M51" s="9">
        <f>April!M51+L51</f>
        <v>0</v>
      </c>
      <c r="N51" s="19"/>
      <c r="O51" s="9">
        <f>April!O51+N51</f>
        <v>1</v>
      </c>
      <c r="P51" s="21"/>
    </row>
    <row r="52" spans="1:16" ht="18" customHeight="1">
      <c r="A52" s="9" t="s">
        <v>57</v>
      </c>
      <c r="B52" s="14"/>
      <c r="C52" s="9">
        <f>April!C52+B52</f>
        <v>0</v>
      </c>
      <c r="D52" s="15"/>
      <c r="E52" s="9">
        <f>April!E52+D52</f>
        <v>0</v>
      </c>
      <c r="F52" s="16"/>
      <c r="G52" s="9">
        <f>April!G52+F52</f>
        <v>0</v>
      </c>
      <c r="H52" s="17"/>
      <c r="I52" s="9">
        <f>April!I52+H52</f>
        <v>0</v>
      </c>
      <c r="J52" s="18"/>
      <c r="K52" s="9">
        <f>April!K52+J52</f>
        <v>3</v>
      </c>
      <c r="L52" s="19"/>
      <c r="M52" s="9">
        <f>April!M52+L52</f>
        <v>0</v>
      </c>
      <c r="N52" s="19"/>
      <c r="O52" s="9">
        <f>April!O52+N52</f>
        <v>0</v>
      </c>
      <c r="P52" s="21"/>
    </row>
    <row r="53" spans="1:16" ht="18" customHeight="1">
      <c r="A53" s="9" t="s">
        <v>58</v>
      </c>
      <c r="B53" s="14"/>
      <c r="C53" s="9">
        <f>April!C53+B53</f>
        <v>0</v>
      </c>
      <c r="D53" s="15">
        <f>168+63</f>
        <v>231</v>
      </c>
      <c r="E53" s="9">
        <f>April!E53+D53</f>
        <v>356</v>
      </c>
      <c r="F53" s="16"/>
      <c r="G53" s="9">
        <f>April!G53+F53</f>
        <v>65</v>
      </c>
      <c r="H53" s="17"/>
      <c r="I53" s="9">
        <f>April!I53+H53</f>
        <v>0</v>
      </c>
      <c r="J53" s="18"/>
      <c r="K53" s="9">
        <f>April!K53+J53</f>
        <v>126</v>
      </c>
      <c r="L53" s="19"/>
      <c r="M53" s="9">
        <f>April!M53+L53</f>
        <v>0</v>
      </c>
      <c r="N53" s="19">
        <v>18</v>
      </c>
      <c r="O53" s="9">
        <f>April!O53+N53</f>
        <v>18</v>
      </c>
      <c r="P53" s="21"/>
    </row>
    <row r="54" spans="1:16" ht="18" customHeight="1" thickBot="1">
      <c r="A54" s="10" t="s">
        <v>59</v>
      </c>
      <c r="B54" s="14"/>
      <c r="C54" s="9">
        <f>April!C54+B54</f>
        <v>0</v>
      </c>
      <c r="D54" s="15">
        <v>4</v>
      </c>
      <c r="E54" s="9">
        <f>April!E54+D54</f>
        <v>5</v>
      </c>
      <c r="F54" s="16"/>
      <c r="G54" s="9">
        <f>April!G54+F54</f>
        <v>238</v>
      </c>
      <c r="H54" s="17"/>
      <c r="I54" s="9">
        <f>April!I54+H54</f>
        <v>0</v>
      </c>
      <c r="J54" s="18"/>
      <c r="K54" s="9">
        <f>April!K54+J54</f>
        <v>356</v>
      </c>
      <c r="L54" s="19"/>
      <c r="M54" s="9">
        <f>April!M54+L54</f>
        <v>0</v>
      </c>
      <c r="N54" s="19"/>
      <c r="O54" s="9">
        <f>April!O54+N54</f>
        <v>0</v>
      </c>
      <c r="P54" s="21"/>
    </row>
    <row r="55" spans="1:15" ht="18" customHeight="1" thickBot="1" thickTop="1">
      <c r="A55" s="11" t="s">
        <v>60</v>
      </c>
      <c r="B55" s="11">
        <f>SUM(B5:B54)</f>
        <v>0</v>
      </c>
      <c r="C55" s="11"/>
      <c r="D55" s="11">
        <f>SUM(D5:D54)</f>
        <v>975</v>
      </c>
      <c r="E55" s="11"/>
      <c r="F55" s="11">
        <f>SUM(F5:F54)</f>
        <v>544</v>
      </c>
      <c r="G55" s="11"/>
      <c r="H55" s="11">
        <f>SUM(H5:H54)</f>
        <v>214</v>
      </c>
      <c r="I55" s="11"/>
      <c r="J55" s="11">
        <f>SUM(J5:J54)</f>
        <v>139</v>
      </c>
      <c r="K55" s="11"/>
      <c r="L55" s="11">
        <f>SUM(L5:L54)</f>
        <v>214</v>
      </c>
      <c r="M55" s="11"/>
      <c r="N55" s="11">
        <f>SUM(N5:N54)</f>
        <v>48</v>
      </c>
      <c r="O55" s="11"/>
    </row>
    <row r="56" spans="1:15" ht="18" customHeight="1" thickBot="1" thickTop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</row>
    <row r="57" spans="1:15" ht="18" customHeight="1" thickBot="1" thickTop="1">
      <c r="A57" s="13" t="s">
        <v>61</v>
      </c>
      <c r="B57" s="11"/>
      <c r="C57" s="11">
        <f>April!C57+B55</f>
        <v>78</v>
      </c>
      <c r="D57" s="11"/>
      <c r="E57" s="11">
        <f>April!E57+D55</f>
        <v>2048</v>
      </c>
      <c r="F57" s="11"/>
      <c r="G57" s="11">
        <f>April!G57+F55</f>
        <v>13676</v>
      </c>
      <c r="H57" s="11"/>
      <c r="I57" s="11">
        <f>April!I57+H55</f>
        <v>2964</v>
      </c>
      <c r="J57" s="11"/>
      <c r="K57" s="11">
        <f>April!K57+J55</f>
        <v>2000</v>
      </c>
      <c r="L57" s="11"/>
      <c r="M57" s="11">
        <f>April!M57+L55</f>
        <v>261</v>
      </c>
      <c r="N57" s="11"/>
      <c r="O57" s="11">
        <f>April!O57+N55</f>
        <v>66</v>
      </c>
    </row>
    <row r="58" spans="1:11" ht="18" customHeight="1" thickTop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18" customHeight="1">
      <c r="A59" s="3" t="s">
        <v>62</v>
      </c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8" customHeight="1">
      <c r="A60" s="3" t="s">
        <v>15</v>
      </c>
      <c r="B60" s="3"/>
      <c r="C60" s="3"/>
      <c r="D60" s="3"/>
      <c r="E60" s="3"/>
      <c r="F60" s="3"/>
      <c r="G60" s="3"/>
      <c r="H60" s="3"/>
      <c r="I60" s="3"/>
      <c r="J60" s="3"/>
      <c r="K60" s="3"/>
    </row>
    <row r="61" ht="18" customHeight="1"/>
    <row r="62" s="4" customFormat="1" ht="18" customHeight="1">
      <c r="A62" s="4" t="s">
        <v>63</v>
      </c>
    </row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7">
    <mergeCell ref="L3:M3"/>
    <mergeCell ref="N3:O3"/>
    <mergeCell ref="J3:K3"/>
    <mergeCell ref="B3:C3"/>
    <mergeCell ref="D3:E3"/>
    <mergeCell ref="F3:G3"/>
    <mergeCell ref="H3:I3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62"/>
  <sheetViews>
    <sheetView zoomScalePageLayoutView="0" workbookViewId="0" topLeftCell="A1">
      <pane xSplit="1" ySplit="4" topLeftCell="B5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F82" sqref="F82"/>
    </sheetView>
  </sheetViews>
  <sheetFormatPr defaultColWidth="9.00390625" defaultRowHeight="15.75"/>
  <cols>
    <col min="1" max="1" width="17.25390625" style="2" customWidth="1"/>
    <col min="2" max="3" width="9.00390625" style="2" customWidth="1"/>
    <col min="4" max="4" width="9.25390625" style="2" customWidth="1"/>
    <col min="5" max="5" width="7.00390625" style="2" customWidth="1"/>
    <col min="6" max="9" width="9.00390625" style="2" customWidth="1"/>
    <col min="10" max="10" width="7.875" style="2" customWidth="1"/>
    <col min="11" max="13" width="9.00390625" style="2" customWidth="1"/>
    <col min="14" max="14" width="9.625" style="2" customWidth="1"/>
    <col min="15" max="15" width="4.75390625" style="2" bestFit="1" customWidth="1"/>
    <col min="16" max="16384" width="9.00390625" style="2" customWidth="1"/>
  </cols>
  <sheetData>
    <row r="1" spans="1:10" ht="23.25">
      <c r="A1" s="1" t="s">
        <v>65</v>
      </c>
      <c r="H1" s="2" t="s">
        <v>71</v>
      </c>
      <c r="J1" s="2" t="s">
        <v>80</v>
      </c>
    </row>
    <row r="2" spans="1:15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45.75" customHeight="1">
      <c r="A3" s="4"/>
      <c r="B3" s="35" t="s">
        <v>1</v>
      </c>
      <c r="C3" s="36"/>
      <c r="D3" s="35" t="s">
        <v>3</v>
      </c>
      <c r="E3" s="36"/>
      <c r="F3" s="35" t="s">
        <v>4</v>
      </c>
      <c r="G3" s="36"/>
      <c r="H3" s="33" t="s">
        <v>6</v>
      </c>
      <c r="I3" s="37"/>
      <c r="J3" s="35" t="s">
        <v>5</v>
      </c>
      <c r="K3" s="38"/>
      <c r="L3" s="33" t="s">
        <v>64</v>
      </c>
      <c r="M3" s="37"/>
      <c r="N3" s="39" t="s">
        <v>78</v>
      </c>
      <c r="O3" s="40"/>
    </row>
    <row r="4" spans="1:16" s="8" customFormat="1" ht="18" customHeight="1">
      <c r="A4" s="7" t="s">
        <v>7</v>
      </c>
      <c r="B4" s="6" t="s">
        <v>8</v>
      </c>
      <c r="C4" s="6" t="s">
        <v>9</v>
      </c>
      <c r="D4" s="6" t="s">
        <v>8</v>
      </c>
      <c r="E4" s="6" t="s">
        <v>9</v>
      </c>
      <c r="F4" s="6" t="s">
        <v>8</v>
      </c>
      <c r="G4" s="6" t="s">
        <v>9</v>
      </c>
      <c r="H4" s="6" t="s">
        <v>8</v>
      </c>
      <c r="I4" s="6" t="s">
        <v>9</v>
      </c>
      <c r="J4" s="6" t="s">
        <v>8</v>
      </c>
      <c r="K4" s="6" t="s">
        <v>9</v>
      </c>
      <c r="L4" s="6" t="s">
        <v>8</v>
      </c>
      <c r="M4" s="6" t="s">
        <v>9</v>
      </c>
      <c r="N4" s="6" t="s">
        <v>8</v>
      </c>
      <c r="O4" s="6" t="s">
        <v>9</v>
      </c>
      <c r="P4" s="6" t="s">
        <v>2</v>
      </c>
    </row>
    <row r="5" spans="1:16" ht="18" customHeight="1">
      <c r="A5" s="9" t="s">
        <v>10</v>
      </c>
      <c r="B5" s="14"/>
      <c r="C5" s="9">
        <f>May!C5+B5</f>
        <v>0</v>
      </c>
      <c r="D5" s="15"/>
      <c r="E5" s="9">
        <f>May!E5+D5</f>
        <v>1</v>
      </c>
      <c r="F5" s="16"/>
      <c r="G5" s="9">
        <f>May!G5+F5</f>
        <v>0</v>
      </c>
      <c r="H5" s="17"/>
      <c r="I5" s="9">
        <f>May!I5+H5</f>
        <v>0</v>
      </c>
      <c r="J5" s="18"/>
      <c r="K5" s="9">
        <f>May!K5+J5</f>
        <v>0</v>
      </c>
      <c r="L5" s="19"/>
      <c r="M5" s="9">
        <f>May!M5+L5</f>
        <v>0</v>
      </c>
      <c r="N5" s="19"/>
      <c r="O5" s="9">
        <f>May!O5+N5</f>
        <v>0</v>
      </c>
      <c r="P5" s="21"/>
    </row>
    <row r="6" spans="1:16" ht="18" customHeight="1">
      <c r="A6" s="9" t="s">
        <v>11</v>
      </c>
      <c r="B6" s="14"/>
      <c r="C6" s="9">
        <f>May!C6+B6</f>
        <v>0</v>
      </c>
      <c r="D6" s="15"/>
      <c r="E6" s="9">
        <f>May!E6+D6</f>
        <v>2</v>
      </c>
      <c r="F6" s="16"/>
      <c r="G6" s="9">
        <f>May!G6+F6</f>
        <v>0</v>
      </c>
      <c r="H6" s="17"/>
      <c r="I6" s="9">
        <f>May!I6+H6</f>
        <v>0</v>
      </c>
      <c r="J6" s="18"/>
      <c r="K6" s="9">
        <f>May!K6+J6</f>
        <v>0</v>
      </c>
      <c r="L6" s="19"/>
      <c r="M6" s="9">
        <f>May!M6+L6</f>
        <v>0</v>
      </c>
      <c r="N6" s="19"/>
      <c r="O6" s="9">
        <f>May!O6+N6</f>
        <v>0</v>
      </c>
      <c r="P6" s="21"/>
    </row>
    <row r="7" spans="1:16" ht="18" customHeight="1">
      <c r="A7" s="9" t="s">
        <v>12</v>
      </c>
      <c r="B7" s="14"/>
      <c r="C7" s="9">
        <f>May!C7+B7</f>
        <v>0</v>
      </c>
      <c r="D7" s="15">
        <v>10</v>
      </c>
      <c r="E7" s="9">
        <f>May!E7+D7</f>
        <v>100</v>
      </c>
      <c r="F7" s="16"/>
      <c r="G7" s="9">
        <f>May!G7+F7</f>
        <v>0</v>
      </c>
      <c r="H7" s="17"/>
      <c r="I7" s="9">
        <f>May!I7+H7</f>
        <v>0</v>
      </c>
      <c r="J7" s="18"/>
      <c r="K7" s="9">
        <f>May!K7+J7</f>
        <v>0</v>
      </c>
      <c r="L7" s="19"/>
      <c r="M7" s="9">
        <f>May!M7+L7</f>
        <v>0</v>
      </c>
      <c r="N7" s="19"/>
      <c r="O7" s="9">
        <f>May!O7+N7</f>
        <v>0</v>
      </c>
      <c r="P7" s="21"/>
    </row>
    <row r="8" spans="1:16" ht="18" customHeight="1">
      <c r="A8" s="9" t="s">
        <v>13</v>
      </c>
      <c r="B8" s="14"/>
      <c r="C8" s="9">
        <f>May!C8+B8</f>
        <v>0</v>
      </c>
      <c r="D8" s="15">
        <v>29</v>
      </c>
      <c r="E8" s="9">
        <f>May!E8+D8</f>
        <v>39</v>
      </c>
      <c r="F8" s="16"/>
      <c r="G8" s="9">
        <f>May!G8+F8</f>
        <v>3</v>
      </c>
      <c r="H8" s="17"/>
      <c r="I8" s="9">
        <f>May!I8+H8</f>
        <v>0</v>
      </c>
      <c r="J8" s="18"/>
      <c r="K8" s="9">
        <f>May!K8+J8</f>
        <v>0</v>
      </c>
      <c r="L8" s="19"/>
      <c r="M8" s="9">
        <f>May!M8+L8</f>
        <v>0</v>
      </c>
      <c r="N8" s="19"/>
      <c r="O8" s="9">
        <f>May!O8+N8</f>
        <v>0</v>
      </c>
      <c r="P8" s="21"/>
    </row>
    <row r="9" spans="1:16" ht="18" customHeight="1">
      <c r="A9" s="9" t="s">
        <v>14</v>
      </c>
      <c r="B9" s="14"/>
      <c r="C9" s="9">
        <f>May!C9+B9</f>
        <v>0</v>
      </c>
      <c r="D9" s="15">
        <f>2</f>
        <v>2</v>
      </c>
      <c r="E9" s="9">
        <f>May!E9+D9</f>
        <v>10</v>
      </c>
      <c r="F9" s="16">
        <v>1</v>
      </c>
      <c r="G9" s="9">
        <f>May!G9+F9</f>
        <v>8</v>
      </c>
      <c r="H9" s="17"/>
      <c r="I9" s="9">
        <f>May!I9+H9</f>
        <v>0</v>
      </c>
      <c r="J9" s="18"/>
      <c r="K9" s="9">
        <f>May!K9+J9</f>
        <v>6</v>
      </c>
      <c r="L9" s="19"/>
      <c r="M9" s="9">
        <f>May!M9+L9</f>
        <v>0</v>
      </c>
      <c r="N9" s="19">
        <v>1</v>
      </c>
      <c r="O9" s="9">
        <f>May!O9+N9</f>
        <v>1</v>
      </c>
      <c r="P9" s="21"/>
    </row>
    <row r="10" spans="1:16" ht="18" customHeight="1">
      <c r="A10" s="9" t="s">
        <v>15</v>
      </c>
      <c r="B10" s="14"/>
      <c r="C10" s="9">
        <f>May!C10+B10</f>
        <v>0</v>
      </c>
      <c r="D10" s="15">
        <f>6+1</f>
        <v>7</v>
      </c>
      <c r="E10" s="9">
        <f>May!E10+D10</f>
        <v>33</v>
      </c>
      <c r="F10" s="16"/>
      <c r="G10" s="9">
        <f>May!G10+F10</f>
        <v>0</v>
      </c>
      <c r="H10" s="17"/>
      <c r="I10" s="9">
        <f>May!I10+H10</f>
        <v>1014</v>
      </c>
      <c r="J10" s="18"/>
      <c r="K10" s="9">
        <f>May!K10+J10</f>
        <v>0</v>
      </c>
      <c r="L10" s="19"/>
      <c r="M10" s="9">
        <f>May!M10+L10</f>
        <v>0</v>
      </c>
      <c r="N10" s="19"/>
      <c r="O10" s="9">
        <f>May!O10+N10</f>
        <v>0</v>
      </c>
      <c r="P10" s="21"/>
    </row>
    <row r="11" spans="1:16" ht="18" customHeight="1">
      <c r="A11" s="9" t="s">
        <v>16</v>
      </c>
      <c r="B11" s="14"/>
      <c r="C11" s="9">
        <f>May!C11+B11</f>
        <v>0</v>
      </c>
      <c r="D11" s="15">
        <v>1</v>
      </c>
      <c r="E11" s="9">
        <f>May!E11+D11</f>
        <v>20</v>
      </c>
      <c r="F11" s="16"/>
      <c r="G11" s="9">
        <f>May!G11+F11</f>
        <v>0</v>
      </c>
      <c r="H11" s="17"/>
      <c r="I11" s="9">
        <f>May!I11+H11</f>
        <v>0</v>
      </c>
      <c r="J11" s="18"/>
      <c r="K11" s="9">
        <f>May!K11+J11</f>
        <v>3</v>
      </c>
      <c r="L11" s="19"/>
      <c r="M11" s="9">
        <f>May!M11+L11</f>
        <v>0</v>
      </c>
      <c r="N11" s="19"/>
      <c r="O11" s="9">
        <f>May!O11+N11</f>
        <v>2</v>
      </c>
      <c r="P11" s="21"/>
    </row>
    <row r="12" spans="1:16" ht="18" customHeight="1">
      <c r="A12" s="9" t="s">
        <v>17</v>
      </c>
      <c r="B12" s="14"/>
      <c r="C12" s="9">
        <f>May!C12+B12</f>
        <v>0</v>
      </c>
      <c r="D12" s="15"/>
      <c r="E12" s="9">
        <f>May!E12+D12</f>
        <v>0</v>
      </c>
      <c r="F12" s="16"/>
      <c r="G12" s="9">
        <f>May!G12+F12</f>
        <v>0</v>
      </c>
      <c r="H12" s="17"/>
      <c r="I12" s="9">
        <f>May!I12+H12</f>
        <v>0</v>
      </c>
      <c r="J12" s="18"/>
      <c r="K12" s="9">
        <f>May!K12+J12</f>
        <v>0</v>
      </c>
      <c r="L12" s="19"/>
      <c r="M12" s="9">
        <f>May!M12+L12</f>
        <v>0</v>
      </c>
      <c r="N12" s="19"/>
      <c r="O12" s="9">
        <f>May!O12+N12</f>
        <v>0</v>
      </c>
      <c r="P12" s="21"/>
    </row>
    <row r="13" spans="1:16" ht="18" customHeight="1">
      <c r="A13" s="9" t="s">
        <v>18</v>
      </c>
      <c r="B13" s="14"/>
      <c r="C13" s="9">
        <f>May!C13+B13</f>
        <v>0</v>
      </c>
      <c r="D13" s="15"/>
      <c r="E13" s="9">
        <f>May!E13+D13</f>
        <v>6</v>
      </c>
      <c r="F13" s="16"/>
      <c r="G13" s="9">
        <f>May!G13+F13</f>
        <v>0</v>
      </c>
      <c r="H13" s="17"/>
      <c r="I13" s="9">
        <f>May!I13+H13</f>
        <v>0</v>
      </c>
      <c r="J13" s="18"/>
      <c r="K13" s="9">
        <f>May!K13+J13</f>
        <v>0</v>
      </c>
      <c r="L13" s="19"/>
      <c r="M13" s="9">
        <f>May!M13+L13</f>
        <v>0</v>
      </c>
      <c r="N13" s="19"/>
      <c r="O13" s="9">
        <f>May!O13+N13</f>
        <v>0</v>
      </c>
      <c r="P13" s="21"/>
    </row>
    <row r="14" spans="1:16" ht="18" customHeight="1">
      <c r="A14" s="9" t="s">
        <v>19</v>
      </c>
      <c r="B14" s="14"/>
      <c r="C14" s="9">
        <f>May!C14+B14</f>
        <v>0</v>
      </c>
      <c r="D14" s="15">
        <f>8</f>
        <v>8</v>
      </c>
      <c r="E14" s="9">
        <f>May!E14+D14</f>
        <v>63</v>
      </c>
      <c r="F14" s="16"/>
      <c r="G14" s="9">
        <f>May!G14+F14</f>
        <v>0</v>
      </c>
      <c r="H14" s="17"/>
      <c r="I14" s="9">
        <f>May!I14+H14</f>
        <v>0</v>
      </c>
      <c r="J14" s="18"/>
      <c r="K14" s="9">
        <f>May!K14+J14</f>
        <v>0</v>
      </c>
      <c r="L14" s="19"/>
      <c r="M14" s="9">
        <f>May!M14+L14</f>
        <v>0</v>
      </c>
      <c r="N14" s="19"/>
      <c r="O14" s="9">
        <f>May!O14+N14</f>
        <v>0</v>
      </c>
      <c r="P14" s="21"/>
    </row>
    <row r="15" spans="1:16" ht="18" customHeight="1">
      <c r="A15" s="9" t="s">
        <v>20</v>
      </c>
      <c r="B15" s="14"/>
      <c r="C15" s="9">
        <f>May!C15+B15</f>
        <v>0</v>
      </c>
      <c r="D15" s="15">
        <f>2</f>
        <v>2</v>
      </c>
      <c r="E15" s="9">
        <f>May!E15+D15</f>
        <v>5</v>
      </c>
      <c r="F15" s="16"/>
      <c r="G15" s="9">
        <f>May!G15+F15</f>
        <v>0</v>
      </c>
      <c r="H15" s="17"/>
      <c r="I15" s="9">
        <f>May!I15+H15</f>
        <v>0</v>
      </c>
      <c r="J15" s="18"/>
      <c r="K15" s="9">
        <f>May!K15+J15</f>
        <v>0</v>
      </c>
      <c r="L15" s="19"/>
      <c r="M15" s="9">
        <f>May!M15+L15</f>
        <v>0</v>
      </c>
      <c r="N15" s="19"/>
      <c r="O15" s="9">
        <f>May!O15+N15</f>
        <v>0</v>
      </c>
      <c r="P15" s="21"/>
    </row>
    <row r="16" spans="1:16" ht="18" customHeight="1">
      <c r="A16" s="9" t="s">
        <v>21</v>
      </c>
      <c r="B16" s="14"/>
      <c r="C16" s="9">
        <f>May!C16+B16</f>
        <v>0</v>
      </c>
      <c r="D16" s="15"/>
      <c r="E16" s="9">
        <f>May!E16+D16</f>
        <v>0</v>
      </c>
      <c r="F16" s="16"/>
      <c r="G16" s="9">
        <f>May!G16+F16</f>
        <v>0</v>
      </c>
      <c r="H16" s="17"/>
      <c r="I16" s="9">
        <f>May!I16+H16</f>
        <v>0</v>
      </c>
      <c r="J16" s="18"/>
      <c r="K16" s="9">
        <f>May!K16+J16</f>
        <v>0</v>
      </c>
      <c r="L16" s="19"/>
      <c r="M16" s="9">
        <f>May!M16+L16</f>
        <v>0</v>
      </c>
      <c r="N16" s="19"/>
      <c r="O16" s="9">
        <f>May!O16+N16</f>
        <v>0</v>
      </c>
      <c r="P16" s="21"/>
    </row>
    <row r="17" spans="1:16" ht="18" customHeight="1">
      <c r="A17" s="9" t="s">
        <v>22</v>
      </c>
      <c r="B17" s="14"/>
      <c r="C17" s="9">
        <f>May!C17+B17</f>
        <v>0</v>
      </c>
      <c r="D17" s="15">
        <f>1</f>
        <v>1</v>
      </c>
      <c r="E17" s="9">
        <f>May!E17+D17</f>
        <v>10</v>
      </c>
      <c r="F17" s="16"/>
      <c r="G17" s="9">
        <f>May!G17+F17</f>
        <v>0</v>
      </c>
      <c r="H17" s="17"/>
      <c r="I17" s="9">
        <f>May!I17+H17</f>
        <v>0</v>
      </c>
      <c r="J17" s="18"/>
      <c r="K17" s="9">
        <f>May!K17+J17</f>
        <v>0</v>
      </c>
      <c r="L17" s="19"/>
      <c r="M17" s="9">
        <f>May!M17+L17</f>
        <v>0</v>
      </c>
      <c r="N17" s="19"/>
      <c r="O17" s="9">
        <f>May!O17+N17</f>
        <v>0</v>
      </c>
      <c r="P17" s="21"/>
    </row>
    <row r="18" spans="1:16" ht="18" customHeight="1">
      <c r="A18" s="9" t="s">
        <v>23</v>
      </c>
      <c r="B18" s="14"/>
      <c r="C18" s="9">
        <f>May!C18+B18</f>
        <v>2</v>
      </c>
      <c r="D18" s="15">
        <v>73</v>
      </c>
      <c r="E18" s="9">
        <f>May!E18+D18</f>
        <v>222</v>
      </c>
      <c r="F18" s="16">
        <f>12+10+2</f>
        <v>24</v>
      </c>
      <c r="G18" s="9">
        <f>May!G18+F18</f>
        <v>39</v>
      </c>
      <c r="H18" s="17"/>
      <c r="I18" s="9">
        <f>May!I18+H18</f>
        <v>0</v>
      </c>
      <c r="J18" s="18">
        <v>188</v>
      </c>
      <c r="K18" s="9">
        <f>May!K18+J18</f>
        <v>856</v>
      </c>
      <c r="L18" s="19"/>
      <c r="M18" s="9">
        <f>May!M18+L18</f>
        <v>0</v>
      </c>
      <c r="N18" s="19">
        <v>4</v>
      </c>
      <c r="O18" s="9">
        <f>May!O18+N18</f>
        <v>4</v>
      </c>
      <c r="P18" s="21"/>
    </row>
    <row r="19" spans="1:16" ht="18" customHeight="1">
      <c r="A19" s="9" t="s">
        <v>24</v>
      </c>
      <c r="B19" s="14"/>
      <c r="C19" s="9">
        <f>May!C19+B19</f>
        <v>7</v>
      </c>
      <c r="D19" s="15">
        <v>13</v>
      </c>
      <c r="E19" s="9">
        <f>May!E19+D19</f>
        <v>26</v>
      </c>
      <c r="F19" s="16"/>
      <c r="G19" s="9">
        <f>May!G19+F19</f>
        <v>2</v>
      </c>
      <c r="H19" s="17"/>
      <c r="I19" s="9">
        <f>May!I19+H19</f>
        <v>0</v>
      </c>
      <c r="J19" s="18"/>
      <c r="K19" s="9">
        <f>May!K19+J19</f>
        <v>0</v>
      </c>
      <c r="L19" s="19"/>
      <c r="M19" s="9">
        <f>May!M19+L19</f>
        <v>0</v>
      </c>
      <c r="N19" s="19"/>
      <c r="O19" s="9">
        <f>May!O19+N19</f>
        <v>0</v>
      </c>
      <c r="P19" s="21"/>
    </row>
    <row r="20" spans="1:16" ht="18" customHeight="1">
      <c r="A20" s="9" t="s">
        <v>25</v>
      </c>
      <c r="B20" s="14"/>
      <c r="C20" s="9">
        <f>May!C20+B20</f>
        <v>0</v>
      </c>
      <c r="D20" s="15">
        <v>49</v>
      </c>
      <c r="E20" s="9">
        <f>May!E20+D20</f>
        <v>90</v>
      </c>
      <c r="F20" s="16"/>
      <c r="G20" s="9">
        <f>May!G20+F20</f>
        <v>4</v>
      </c>
      <c r="H20" s="17"/>
      <c r="I20" s="9">
        <f>May!I20+H20</f>
        <v>0</v>
      </c>
      <c r="J20" s="18"/>
      <c r="K20" s="9">
        <f>May!K20+J20</f>
        <v>1</v>
      </c>
      <c r="L20" s="19"/>
      <c r="M20" s="9">
        <f>May!M20+L20</f>
        <v>0</v>
      </c>
      <c r="N20" s="19">
        <v>4</v>
      </c>
      <c r="O20" s="9">
        <f>May!O20+N20</f>
        <v>4</v>
      </c>
      <c r="P20" s="21"/>
    </row>
    <row r="21" spans="1:16" ht="18" customHeight="1">
      <c r="A21" s="9" t="s">
        <v>26</v>
      </c>
      <c r="B21" s="14"/>
      <c r="C21" s="9">
        <f>May!C21+B21</f>
        <v>0</v>
      </c>
      <c r="D21" s="15">
        <f>4+1+4+1+1+2+1+2+1+1+3+2+1</f>
        <v>24</v>
      </c>
      <c r="E21" s="9">
        <f>May!E21+D21</f>
        <v>52</v>
      </c>
      <c r="F21" s="16">
        <f>2</f>
        <v>2</v>
      </c>
      <c r="G21" s="9">
        <f>May!G21+F21</f>
        <v>2</v>
      </c>
      <c r="H21" s="17"/>
      <c r="I21" s="9">
        <f>May!I21+H21</f>
        <v>0</v>
      </c>
      <c r="J21" s="18"/>
      <c r="K21" s="9">
        <f>May!K21+J21</f>
        <v>0</v>
      </c>
      <c r="L21" s="19"/>
      <c r="M21" s="9">
        <f>May!M21+L21</f>
        <v>0</v>
      </c>
      <c r="N21" s="19">
        <v>5</v>
      </c>
      <c r="O21" s="9">
        <f>May!O21+N21</f>
        <v>8</v>
      </c>
      <c r="P21" s="21"/>
    </row>
    <row r="22" spans="1:16" ht="18" customHeight="1">
      <c r="A22" s="9" t="s">
        <v>27</v>
      </c>
      <c r="B22" s="14"/>
      <c r="C22" s="9">
        <f>May!C22+B22</f>
        <v>0</v>
      </c>
      <c r="D22" s="15"/>
      <c r="E22" s="9">
        <f>May!E22+D22</f>
        <v>0</v>
      </c>
      <c r="F22" s="16"/>
      <c r="G22" s="9">
        <f>May!G22+F22</f>
        <v>0</v>
      </c>
      <c r="H22" s="17"/>
      <c r="I22" s="9">
        <f>May!I22+H22</f>
        <v>0</v>
      </c>
      <c r="J22" s="18"/>
      <c r="K22" s="9">
        <f>May!K22+J22</f>
        <v>0</v>
      </c>
      <c r="L22" s="19"/>
      <c r="M22" s="9">
        <f>May!M22+L22</f>
        <v>0</v>
      </c>
      <c r="N22" s="19"/>
      <c r="O22" s="9">
        <f>May!O22+N22</f>
        <v>0</v>
      </c>
      <c r="P22" s="21"/>
    </row>
    <row r="23" spans="1:16" ht="18" customHeight="1">
      <c r="A23" s="9" t="s">
        <v>28</v>
      </c>
      <c r="B23" s="14"/>
      <c r="C23" s="9">
        <f>May!C23+B23</f>
        <v>0</v>
      </c>
      <c r="D23" s="15"/>
      <c r="E23" s="9">
        <f>May!E23+D23</f>
        <v>4</v>
      </c>
      <c r="F23" s="16"/>
      <c r="G23" s="9">
        <f>May!G23+F23</f>
        <v>0</v>
      </c>
      <c r="H23" s="17"/>
      <c r="I23" s="9">
        <f>May!I23+H23</f>
        <v>0</v>
      </c>
      <c r="J23" s="18"/>
      <c r="K23" s="9">
        <f>May!K23+J23</f>
        <v>0</v>
      </c>
      <c r="L23" s="19"/>
      <c r="M23" s="9">
        <f>May!M23+L23</f>
        <v>0</v>
      </c>
      <c r="N23" s="19"/>
      <c r="O23" s="9">
        <f>May!O23+N23</f>
        <v>8</v>
      </c>
      <c r="P23" s="21"/>
    </row>
    <row r="24" spans="1:16" ht="18" customHeight="1">
      <c r="A24" s="9" t="s">
        <v>29</v>
      </c>
      <c r="B24" s="14"/>
      <c r="C24" s="9">
        <f>May!C24+B24</f>
        <v>0</v>
      </c>
      <c r="D24" s="15"/>
      <c r="E24" s="9">
        <f>May!E24+D24</f>
        <v>0</v>
      </c>
      <c r="F24" s="16"/>
      <c r="G24" s="9">
        <f>May!G24+F24</f>
        <v>0</v>
      </c>
      <c r="H24" s="17"/>
      <c r="I24" s="9">
        <f>May!I24+H24</f>
        <v>0</v>
      </c>
      <c r="J24" s="18"/>
      <c r="K24" s="9">
        <f>May!K24+J24</f>
        <v>0</v>
      </c>
      <c r="L24" s="19"/>
      <c r="M24" s="9">
        <f>May!M24+L24</f>
        <v>0</v>
      </c>
      <c r="N24" s="19"/>
      <c r="O24" s="9">
        <f>May!O24+N24</f>
        <v>0</v>
      </c>
      <c r="P24" s="21"/>
    </row>
    <row r="25" spans="1:16" ht="18" customHeight="1">
      <c r="A25" s="9" t="s">
        <v>30</v>
      </c>
      <c r="B25" s="14"/>
      <c r="C25" s="9">
        <f>May!C25+B25</f>
        <v>0</v>
      </c>
      <c r="D25" s="15"/>
      <c r="E25" s="9">
        <f>May!E25+D25</f>
        <v>1</v>
      </c>
      <c r="F25" s="16"/>
      <c r="G25" s="9">
        <f>May!G25+F25</f>
        <v>0</v>
      </c>
      <c r="H25" s="17"/>
      <c r="I25" s="9">
        <f>May!I25+H25</f>
        <v>0</v>
      </c>
      <c r="J25" s="18"/>
      <c r="K25" s="9">
        <f>May!K25+J25</f>
        <v>0</v>
      </c>
      <c r="L25" s="19"/>
      <c r="M25" s="9">
        <f>May!M25+L25</f>
        <v>0</v>
      </c>
      <c r="N25" s="19"/>
      <c r="O25" s="9">
        <f>May!O25+N25</f>
        <v>0</v>
      </c>
      <c r="P25" s="21"/>
    </row>
    <row r="26" spans="1:16" ht="18" customHeight="1">
      <c r="A26" s="9" t="s">
        <v>31</v>
      </c>
      <c r="B26" s="14"/>
      <c r="C26" s="9">
        <f>May!C26+B26</f>
        <v>0</v>
      </c>
      <c r="D26" s="15">
        <v>2</v>
      </c>
      <c r="E26" s="9">
        <f>May!E26+D26</f>
        <v>30</v>
      </c>
      <c r="F26" s="16"/>
      <c r="G26" s="9">
        <f>May!G26+F26</f>
        <v>1</v>
      </c>
      <c r="H26" s="17"/>
      <c r="I26" s="9">
        <f>May!I26+H26</f>
        <v>0</v>
      </c>
      <c r="J26" s="18"/>
      <c r="K26" s="9">
        <f>May!K26+J26</f>
        <v>0</v>
      </c>
      <c r="L26" s="19"/>
      <c r="M26" s="9">
        <f>May!M26+L26</f>
        <v>0</v>
      </c>
      <c r="N26" s="19"/>
      <c r="O26" s="9">
        <f>May!O26+N26</f>
        <v>0</v>
      </c>
      <c r="P26" s="21"/>
    </row>
    <row r="27" spans="1:16" ht="18" customHeight="1">
      <c r="A27" s="9" t="s">
        <v>32</v>
      </c>
      <c r="B27" s="14"/>
      <c r="C27" s="9">
        <f>May!C27+B27</f>
        <v>43</v>
      </c>
      <c r="D27" s="15">
        <v>173</v>
      </c>
      <c r="E27" s="9">
        <f>May!E27+D27</f>
        <v>660</v>
      </c>
      <c r="F27" s="16">
        <f>14+23+3+3+10+4</f>
        <v>57</v>
      </c>
      <c r="G27" s="9">
        <f>May!G27+F27</f>
        <v>268</v>
      </c>
      <c r="H27" s="17"/>
      <c r="I27" s="9">
        <f>May!I27+H27</f>
        <v>0</v>
      </c>
      <c r="J27" s="18">
        <f>36+2+7</f>
        <v>45</v>
      </c>
      <c r="K27" s="9">
        <f>May!K27+J27</f>
        <v>169</v>
      </c>
      <c r="L27" s="19"/>
      <c r="M27" s="9">
        <f>May!M27+L27</f>
        <v>0</v>
      </c>
      <c r="N27" s="19">
        <f>8+2+12+7+3</f>
        <v>32</v>
      </c>
      <c r="O27" s="9">
        <f>May!O27+N27</f>
        <v>48</v>
      </c>
      <c r="P27" s="21"/>
    </row>
    <row r="28" spans="1:16" ht="18" customHeight="1">
      <c r="A28" s="9" t="s">
        <v>33</v>
      </c>
      <c r="B28" s="14"/>
      <c r="C28" s="9">
        <f>May!C28+B28</f>
        <v>0</v>
      </c>
      <c r="D28" s="15">
        <f>7</f>
        <v>7</v>
      </c>
      <c r="E28" s="9">
        <f>May!E28+D28</f>
        <v>7</v>
      </c>
      <c r="F28" s="16"/>
      <c r="G28" s="9">
        <f>May!G28+F28</f>
        <v>0</v>
      </c>
      <c r="H28" s="17"/>
      <c r="I28" s="9">
        <f>May!I28+H28</f>
        <v>0</v>
      </c>
      <c r="J28" s="18"/>
      <c r="K28" s="9">
        <f>May!K28+J28</f>
        <v>0</v>
      </c>
      <c r="L28" s="19"/>
      <c r="M28" s="9">
        <f>May!M28+L28</f>
        <v>0</v>
      </c>
      <c r="N28" s="19"/>
      <c r="O28" s="9">
        <f>May!O28+N28</f>
        <v>0</v>
      </c>
      <c r="P28" s="21"/>
    </row>
    <row r="29" spans="1:16" ht="18" customHeight="1">
      <c r="A29" s="9" t="s">
        <v>34</v>
      </c>
      <c r="B29" s="14"/>
      <c r="C29" s="9">
        <f>May!C29+B29</f>
        <v>15</v>
      </c>
      <c r="D29" s="15">
        <f>1+2+1+2+1+4+1+1+2+1+1+9+2+3+30+3+1+4+1+4+1+6+2+2+2+2+6+2+1+1+1+1</f>
        <v>101</v>
      </c>
      <c r="E29" s="9">
        <f>May!E29+D29</f>
        <v>298</v>
      </c>
      <c r="F29" s="16">
        <f>81+1+2+1+1+1+1+20+5+17</f>
        <v>130</v>
      </c>
      <c r="G29" s="9">
        <f>May!G29+F29</f>
        <v>219</v>
      </c>
      <c r="H29" s="17"/>
      <c r="I29" s="9">
        <f>May!I29+H29</f>
        <v>0</v>
      </c>
      <c r="J29" s="18">
        <f>2+2</f>
        <v>4</v>
      </c>
      <c r="K29" s="9">
        <f>May!K29+J29</f>
        <v>5</v>
      </c>
      <c r="L29" s="19"/>
      <c r="M29" s="9">
        <f>May!M29+L29</f>
        <v>0</v>
      </c>
      <c r="N29" s="19"/>
      <c r="O29" s="9">
        <f>May!O29+N29</f>
        <v>3</v>
      </c>
      <c r="P29" s="21"/>
    </row>
    <row r="30" spans="1:16" ht="18" customHeight="1">
      <c r="A30" s="9" t="s">
        <v>35</v>
      </c>
      <c r="B30" s="14"/>
      <c r="C30" s="9">
        <f>May!C30+B30</f>
        <v>0</v>
      </c>
      <c r="D30" s="15">
        <f>5</f>
        <v>5</v>
      </c>
      <c r="E30" s="9">
        <f>May!E30+D30</f>
        <v>33</v>
      </c>
      <c r="F30" s="16">
        <f>5</f>
        <v>5</v>
      </c>
      <c r="G30" s="9">
        <f>May!G30+F30</f>
        <v>231</v>
      </c>
      <c r="H30" s="17"/>
      <c r="I30" s="9">
        <f>May!I30+H30</f>
        <v>0</v>
      </c>
      <c r="J30" s="18"/>
      <c r="K30" s="9">
        <f>May!K30+J30</f>
        <v>0</v>
      </c>
      <c r="L30" s="19"/>
      <c r="M30" s="9">
        <f>May!M30+L30</f>
        <v>0</v>
      </c>
      <c r="N30" s="19"/>
      <c r="O30" s="9">
        <f>May!O30+N30</f>
        <v>0</v>
      </c>
      <c r="P30" s="21"/>
    </row>
    <row r="31" spans="1:16" ht="18" customHeight="1">
      <c r="A31" s="9" t="s">
        <v>36</v>
      </c>
      <c r="B31" s="14"/>
      <c r="C31" s="9">
        <f>May!C31+B31</f>
        <v>1</v>
      </c>
      <c r="D31" s="15">
        <f>62+1+4+29</f>
        <v>96</v>
      </c>
      <c r="E31" s="9">
        <f>May!E31+D31</f>
        <v>290</v>
      </c>
      <c r="F31" s="16">
        <f>77</f>
        <v>77</v>
      </c>
      <c r="G31" s="9">
        <f>May!G31+F31</f>
        <v>476</v>
      </c>
      <c r="H31" s="17"/>
      <c r="I31" s="9">
        <f>May!I31+H31</f>
        <v>6</v>
      </c>
      <c r="J31" s="18">
        <v>12</v>
      </c>
      <c r="K31" s="9">
        <f>May!K31+J31</f>
        <v>38</v>
      </c>
      <c r="L31" s="19"/>
      <c r="M31" s="9">
        <f>May!M31+L31</f>
        <v>5</v>
      </c>
      <c r="N31" s="19"/>
      <c r="O31" s="9">
        <f>May!O31+N31</f>
        <v>0</v>
      </c>
      <c r="P31" s="21"/>
    </row>
    <row r="32" spans="1:16" ht="18" customHeight="1">
      <c r="A32" s="9" t="s">
        <v>37</v>
      </c>
      <c r="B32" s="14"/>
      <c r="C32" s="9">
        <f>May!C32+B32</f>
        <v>0</v>
      </c>
      <c r="D32" s="15"/>
      <c r="E32" s="9">
        <f>May!E32+D32</f>
        <v>0</v>
      </c>
      <c r="F32" s="16">
        <f>5</f>
        <v>5</v>
      </c>
      <c r="G32" s="9">
        <f>May!G32+F32</f>
        <v>5</v>
      </c>
      <c r="H32" s="17"/>
      <c r="I32" s="9">
        <f>May!I32+H32</f>
        <v>0</v>
      </c>
      <c r="J32" s="18"/>
      <c r="K32" s="9">
        <f>May!K32+J32</f>
        <v>0</v>
      </c>
      <c r="L32" s="19"/>
      <c r="M32" s="9">
        <f>May!M32+L32</f>
        <v>0</v>
      </c>
      <c r="N32" s="19"/>
      <c r="O32" s="9">
        <f>May!O32+N32</f>
        <v>0</v>
      </c>
      <c r="P32" s="21"/>
    </row>
    <row r="33" spans="1:16" ht="18" customHeight="1">
      <c r="A33" s="9" t="s">
        <v>38</v>
      </c>
      <c r="B33" s="14"/>
      <c r="C33" s="9">
        <f>May!C33+B33</f>
        <v>0</v>
      </c>
      <c r="D33" s="15">
        <v>1</v>
      </c>
      <c r="E33" s="9">
        <f>May!E33+D33</f>
        <v>1</v>
      </c>
      <c r="F33" s="16"/>
      <c r="G33" s="9">
        <f>May!G33+F33</f>
        <v>0</v>
      </c>
      <c r="H33" s="17"/>
      <c r="I33" s="9">
        <f>May!I33+H33</f>
        <v>0</v>
      </c>
      <c r="J33" s="18"/>
      <c r="K33" s="9">
        <f>May!K33+J33</f>
        <v>0</v>
      </c>
      <c r="L33" s="19"/>
      <c r="M33" s="9">
        <f>May!M33+L33</f>
        <v>0</v>
      </c>
      <c r="N33" s="19"/>
      <c r="O33" s="9">
        <f>May!O33+N33</f>
        <v>0</v>
      </c>
      <c r="P33" s="21"/>
    </row>
    <row r="34" spans="1:16" ht="18" customHeight="1">
      <c r="A34" s="9" t="s">
        <v>39</v>
      </c>
      <c r="B34" s="14"/>
      <c r="C34" s="9">
        <f>May!C34+B34</f>
        <v>0</v>
      </c>
      <c r="D34" s="15">
        <v>1</v>
      </c>
      <c r="E34" s="9">
        <f>May!E34+D34</f>
        <v>2</v>
      </c>
      <c r="F34" s="16"/>
      <c r="G34" s="9">
        <f>May!G34+F34</f>
        <v>0</v>
      </c>
      <c r="H34" s="17"/>
      <c r="I34" s="9">
        <f>May!I34+H34</f>
        <v>0</v>
      </c>
      <c r="J34" s="18"/>
      <c r="K34" s="9">
        <f>May!K34+J34</f>
        <v>0</v>
      </c>
      <c r="L34" s="19"/>
      <c r="M34" s="9">
        <f>May!M34+L34</f>
        <v>0</v>
      </c>
      <c r="N34" s="19"/>
      <c r="O34" s="9">
        <f>May!O34+N34</f>
        <v>0</v>
      </c>
      <c r="P34" s="21"/>
    </row>
    <row r="35" spans="1:16" ht="18" customHeight="1">
      <c r="A35" s="9" t="s">
        <v>40</v>
      </c>
      <c r="B35" s="14"/>
      <c r="C35" s="9">
        <f>May!C35+B35</f>
        <v>0</v>
      </c>
      <c r="D35" s="15">
        <f>7</f>
        <v>7</v>
      </c>
      <c r="E35" s="9">
        <f>May!E35+D35</f>
        <v>10</v>
      </c>
      <c r="F35" s="16"/>
      <c r="G35" s="9">
        <f>May!G35+F35</f>
        <v>0</v>
      </c>
      <c r="H35" s="17"/>
      <c r="I35" s="9">
        <f>May!I35+H35</f>
        <v>0</v>
      </c>
      <c r="J35" s="18"/>
      <c r="K35" s="9">
        <f>May!K35+J35</f>
        <v>0</v>
      </c>
      <c r="L35" s="19"/>
      <c r="M35" s="9">
        <f>May!M35+L35</f>
        <v>0</v>
      </c>
      <c r="N35" s="19"/>
      <c r="O35" s="9">
        <f>May!O35+N35</f>
        <v>0</v>
      </c>
      <c r="P35" s="21"/>
    </row>
    <row r="36" spans="1:16" ht="18" customHeight="1">
      <c r="A36" s="9" t="s">
        <v>41</v>
      </c>
      <c r="B36" s="14"/>
      <c r="C36" s="9">
        <f>May!C36+B36</f>
        <v>0</v>
      </c>
      <c r="D36" s="15">
        <f>1</f>
        <v>1</v>
      </c>
      <c r="E36" s="9">
        <f>May!E36+D36</f>
        <v>4</v>
      </c>
      <c r="F36" s="16"/>
      <c r="G36" s="9">
        <f>May!G36+F36</f>
        <v>0</v>
      </c>
      <c r="H36" s="17"/>
      <c r="I36" s="9">
        <f>May!I36+H36</f>
        <v>0</v>
      </c>
      <c r="J36" s="18"/>
      <c r="K36" s="9">
        <f>May!K36+J36</f>
        <v>0</v>
      </c>
      <c r="L36" s="19"/>
      <c r="M36" s="9">
        <f>May!M36+L36</f>
        <v>0</v>
      </c>
      <c r="N36" s="19"/>
      <c r="O36" s="9">
        <f>May!O36+N36</f>
        <v>0</v>
      </c>
      <c r="P36" s="21"/>
    </row>
    <row r="37" spans="1:16" ht="18" customHeight="1">
      <c r="A37" s="9" t="s">
        <v>42</v>
      </c>
      <c r="B37" s="14"/>
      <c r="C37" s="9">
        <f>May!C37+B37</f>
        <v>0</v>
      </c>
      <c r="D37" s="15">
        <f>2</f>
        <v>2</v>
      </c>
      <c r="E37" s="9">
        <f>May!E37+D37</f>
        <v>7</v>
      </c>
      <c r="F37" s="16"/>
      <c r="G37" s="9">
        <f>May!G37+F37</f>
        <v>0</v>
      </c>
      <c r="H37" s="17"/>
      <c r="I37" s="9">
        <f>May!I37+H37</f>
        <v>0</v>
      </c>
      <c r="J37" s="18"/>
      <c r="K37" s="9">
        <f>May!K37+J37</f>
        <v>0</v>
      </c>
      <c r="L37" s="19"/>
      <c r="M37" s="9">
        <f>May!M37+L37</f>
        <v>0</v>
      </c>
      <c r="N37" s="19"/>
      <c r="O37" s="9">
        <f>May!O37+N37</f>
        <v>0</v>
      </c>
      <c r="P37" s="21"/>
    </row>
    <row r="38" spans="1:16" ht="18" customHeight="1">
      <c r="A38" s="9" t="s">
        <v>43</v>
      </c>
      <c r="B38" s="14"/>
      <c r="C38" s="9">
        <f>May!C38+B38</f>
        <v>0</v>
      </c>
      <c r="D38" s="15">
        <f>16</f>
        <v>16</v>
      </c>
      <c r="E38" s="9">
        <f>May!E38+D38</f>
        <v>79</v>
      </c>
      <c r="F38" s="16"/>
      <c r="G38" s="9">
        <f>May!G38+F38</f>
        <v>304</v>
      </c>
      <c r="H38" s="17"/>
      <c r="I38" s="9">
        <f>May!I38+H38</f>
        <v>0</v>
      </c>
      <c r="J38" s="18"/>
      <c r="K38" s="9">
        <f>May!K38+J38</f>
        <v>0</v>
      </c>
      <c r="L38" s="19"/>
      <c r="M38" s="9">
        <f>May!M38+L38</f>
        <v>0</v>
      </c>
      <c r="N38" s="19"/>
      <c r="O38" s="9">
        <f>May!O38+N38</f>
        <v>0</v>
      </c>
      <c r="P38" s="21"/>
    </row>
    <row r="39" spans="1:16" ht="18" customHeight="1">
      <c r="A39" s="9" t="s">
        <v>44</v>
      </c>
      <c r="B39" s="14"/>
      <c r="C39" s="9">
        <f>May!C39+B39</f>
        <v>3</v>
      </c>
      <c r="D39" s="15">
        <v>4</v>
      </c>
      <c r="E39" s="9">
        <f>May!E39+D39</f>
        <v>6</v>
      </c>
      <c r="F39" s="16"/>
      <c r="G39" s="9">
        <f>May!G39+F39</f>
        <v>42</v>
      </c>
      <c r="H39" s="17"/>
      <c r="I39" s="9">
        <f>May!I39+H39</f>
        <v>0</v>
      </c>
      <c r="J39" s="18"/>
      <c r="K39" s="9">
        <f>May!K39+J39</f>
        <v>0</v>
      </c>
      <c r="L39" s="19"/>
      <c r="M39" s="9">
        <f>May!M39+L39</f>
        <v>1</v>
      </c>
      <c r="N39" s="19">
        <f>10</f>
        <v>10</v>
      </c>
      <c r="O39" s="9">
        <f>May!O39+N39</f>
        <v>12</v>
      </c>
      <c r="P39" s="21"/>
    </row>
    <row r="40" spans="1:16" ht="18" customHeight="1">
      <c r="A40" s="9" t="s">
        <v>45</v>
      </c>
      <c r="B40" s="14"/>
      <c r="C40" s="9">
        <f>May!C40+B40</f>
        <v>1</v>
      </c>
      <c r="D40" s="15"/>
      <c r="E40" s="9">
        <f>May!E40+D40</f>
        <v>65</v>
      </c>
      <c r="F40" s="16"/>
      <c r="G40" s="9">
        <f>May!G40+F40</f>
        <v>20</v>
      </c>
      <c r="H40" s="17"/>
      <c r="I40" s="9">
        <f>May!I40+H40</f>
        <v>0</v>
      </c>
      <c r="J40" s="18"/>
      <c r="K40" s="9">
        <f>May!K40+J40</f>
        <v>0</v>
      </c>
      <c r="L40" s="19"/>
      <c r="M40" s="9">
        <f>May!M40+L40</f>
        <v>0</v>
      </c>
      <c r="N40" s="19"/>
      <c r="O40" s="9">
        <f>May!O40+N40</f>
        <v>1</v>
      </c>
      <c r="P40" s="21"/>
    </row>
    <row r="41" spans="1:16" ht="18" customHeight="1">
      <c r="A41" s="9" t="s">
        <v>46</v>
      </c>
      <c r="B41" s="14"/>
      <c r="C41" s="9">
        <f>May!C41+B41</f>
        <v>0</v>
      </c>
      <c r="D41" s="15">
        <v>1</v>
      </c>
      <c r="E41" s="9">
        <f>May!E41+D41</f>
        <v>4</v>
      </c>
      <c r="F41" s="16">
        <f>44</f>
        <v>44</v>
      </c>
      <c r="G41" s="9">
        <f>May!G41+F41</f>
        <v>47</v>
      </c>
      <c r="H41" s="17"/>
      <c r="I41" s="9">
        <f>May!I41+H41</f>
        <v>0</v>
      </c>
      <c r="J41" s="18">
        <v>1</v>
      </c>
      <c r="K41" s="9">
        <f>May!K41+J41</f>
        <v>1</v>
      </c>
      <c r="L41" s="19"/>
      <c r="M41" s="9">
        <f>May!M41+L41</f>
        <v>0</v>
      </c>
      <c r="N41" s="19">
        <v>6</v>
      </c>
      <c r="O41" s="9">
        <f>May!O41+N41</f>
        <v>11</v>
      </c>
      <c r="P41" s="21"/>
    </row>
    <row r="42" spans="1:16" ht="18" customHeight="1">
      <c r="A42" s="9" t="s">
        <v>47</v>
      </c>
      <c r="B42" s="14"/>
      <c r="C42" s="9">
        <f>May!C42+B42</f>
        <v>6</v>
      </c>
      <c r="D42" s="15">
        <v>1</v>
      </c>
      <c r="E42" s="9">
        <f>May!E42+D42</f>
        <v>4</v>
      </c>
      <c r="F42" s="16"/>
      <c r="G42" s="9">
        <f>May!G42+F42</f>
        <v>0</v>
      </c>
      <c r="H42" s="17"/>
      <c r="I42" s="9">
        <f>May!I42+H42</f>
        <v>0</v>
      </c>
      <c r="J42" s="18"/>
      <c r="K42" s="9">
        <f>May!K42+J42</f>
        <v>0</v>
      </c>
      <c r="L42" s="19"/>
      <c r="M42" s="9">
        <f>May!M42+L42</f>
        <v>0</v>
      </c>
      <c r="N42" s="19"/>
      <c r="O42" s="9">
        <f>May!O42+N42</f>
        <v>0</v>
      </c>
      <c r="P42" s="21"/>
    </row>
    <row r="43" spans="1:16" ht="18" customHeight="1">
      <c r="A43" s="9" t="s">
        <v>48</v>
      </c>
      <c r="B43" s="14"/>
      <c r="C43" s="9">
        <f>May!C43+B43</f>
        <v>0</v>
      </c>
      <c r="D43" s="15"/>
      <c r="E43" s="9">
        <f>May!E43+D43</f>
        <v>0</v>
      </c>
      <c r="F43" s="16"/>
      <c r="G43" s="9">
        <f>May!G43+F43</f>
        <v>0</v>
      </c>
      <c r="H43" s="17"/>
      <c r="I43" s="9">
        <f>May!I43+H43</f>
        <v>0</v>
      </c>
      <c r="J43" s="18"/>
      <c r="K43" s="9">
        <f>May!K43+J43</f>
        <v>0</v>
      </c>
      <c r="L43" s="19"/>
      <c r="M43" s="9">
        <f>May!M43+L43</f>
        <v>0</v>
      </c>
      <c r="N43" s="19"/>
      <c r="O43" s="9">
        <f>May!O43+N43</f>
        <v>0</v>
      </c>
      <c r="P43" s="21"/>
    </row>
    <row r="44" spans="1:16" ht="18" customHeight="1">
      <c r="A44" s="9" t="s">
        <v>49</v>
      </c>
      <c r="B44" s="14"/>
      <c r="C44" s="9">
        <f>May!C44+B44</f>
        <v>0</v>
      </c>
      <c r="D44" s="15"/>
      <c r="E44" s="9">
        <f>May!E44+D44</f>
        <v>4</v>
      </c>
      <c r="F44" s="16"/>
      <c r="G44" s="9">
        <f>May!G44+F44</f>
        <v>0</v>
      </c>
      <c r="H44" s="17"/>
      <c r="I44" s="9">
        <f>May!I44+H44</f>
        <v>0</v>
      </c>
      <c r="J44" s="18"/>
      <c r="K44" s="9">
        <f>May!K44+J44</f>
        <v>0</v>
      </c>
      <c r="L44" s="19"/>
      <c r="M44" s="9">
        <f>May!M44+L44</f>
        <v>0</v>
      </c>
      <c r="N44" s="19"/>
      <c r="O44" s="9">
        <f>May!O44+N44</f>
        <v>0</v>
      </c>
      <c r="P44" s="21"/>
    </row>
    <row r="45" spans="1:16" ht="18" customHeight="1">
      <c r="A45" s="9" t="s">
        <v>50</v>
      </c>
      <c r="B45" s="14"/>
      <c r="C45" s="9">
        <f>May!C45+B45</f>
        <v>0</v>
      </c>
      <c r="D45" s="15">
        <f>54+2+1+1</f>
        <v>58</v>
      </c>
      <c r="E45" s="9">
        <f>May!E45+D45</f>
        <v>144</v>
      </c>
      <c r="F45" s="16">
        <f>62+4+74+52+36+22+142+89+134+4+65+28+56+81+2+81+228+30+4+41+59+107+82+25+16+89+37+7+23+8+39+19+29+5+51+14+25+37+39+8+61+128+161+1+107+151+49</f>
        <v>2612</v>
      </c>
      <c r="G45" s="9">
        <f>May!G45+F45</f>
        <v>2741</v>
      </c>
      <c r="H45" s="17"/>
      <c r="I45" s="9">
        <f>May!I45+H45</f>
        <v>1730</v>
      </c>
      <c r="J45" s="18">
        <f>1+4+9+13+3+17+23+7+7+7+2+2+20</f>
        <v>115</v>
      </c>
      <c r="K45" s="9">
        <f>May!K45+J45</f>
        <v>788</v>
      </c>
      <c r="L45" s="19"/>
      <c r="M45" s="9">
        <f>May!M45+L45</f>
        <v>42</v>
      </c>
      <c r="N45" s="19">
        <v>0</v>
      </c>
      <c r="O45" s="9">
        <f>May!O45+N45</f>
        <v>0</v>
      </c>
      <c r="P45" s="21" t="s">
        <v>79</v>
      </c>
    </row>
    <row r="46" spans="1:16" ht="18" customHeight="1">
      <c r="A46" s="9" t="s">
        <v>51</v>
      </c>
      <c r="B46" s="14"/>
      <c r="C46" s="9">
        <f>May!C46+B46</f>
        <v>0</v>
      </c>
      <c r="D46" s="15">
        <v>1</v>
      </c>
      <c r="E46" s="9">
        <f>May!E46+D46</f>
        <v>9</v>
      </c>
      <c r="F46" s="16"/>
      <c r="G46" s="9">
        <f>May!G46+F46</f>
        <v>0</v>
      </c>
      <c r="H46" s="17"/>
      <c r="I46" s="9">
        <f>May!I46+H46</f>
        <v>0</v>
      </c>
      <c r="J46" s="18"/>
      <c r="K46" s="9">
        <f>May!K46+J46</f>
        <v>0</v>
      </c>
      <c r="L46" s="19"/>
      <c r="M46" s="9">
        <f>May!M46+L46</f>
        <v>0</v>
      </c>
      <c r="N46" s="19"/>
      <c r="O46" s="9">
        <v>1</v>
      </c>
      <c r="P46" s="21"/>
    </row>
    <row r="47" spans="1:16" ht="18" customHeight="1">
      <c r="A47" s="9" t="s">
        <v>52</v>
      </c>
      <c r="B47" s="14"/>
      <c r="C47" s="9">
        <f>May!C47+B47</f>
        <v>0</v>
      </c>
      <c r="D47" s="15">
        <v>12</v>
      </c>
      <c r="E47" s="9">
        <f>May!E47+D47</f>
        <v>46</v>
      </c>
      <c r="F47" s="16">
        <v>3</v>
      </c>
      <c r="G47" s="9">
        <f>May!G47+F47</f>
        <v>3</v>
      </c>
      <c r="H47" s="17"/>
      <c r="I47" s="9">
        <f>May!I47+H47</f>
        <v>214</v>
      </c>
      <c r="J47" s="18">
        <v>1</v>
      </c>
      <c r="K47" s="9">
        <f>May!K47+J47</f>
        <v>13</v>
      </c>
      <c r="L47" s="19"/>
      <c r="M47" s="9">
        <f>May!M47+L47</f>
        <v>214</v>
      </c>
      <c r="N47" s="19"/>
      <c r="O47" s="9">
        <f>May!O47+N47</f>
        <v>0</v>
      </c>
      <c r="P47" s="21"/>
    </row>
    <row r="48" spans="1:16" ht="18" customHeight="1">
      <c r="A48" s="9" t="s">
        <v>53</v>
      </c>
      <c r="B48" s="14"/>
      <c r="C48" s="9">
        <f>May!C48+B48</f>
        <v>0</v>
      </c>
      <c r="D48" s="15">
        <v>4</v>
      </c>
      <c r="E48" s="9">
        <f>May!E48+D48</f>
        <v>8</v>
      </c>
      <c r="F48" s="16"/>
      <c r="G48" s="9">
        <f>May!G48+F48</f>
        <v>0</v>
      </c>
      <c r="H48" s="17"/>
      <c r="I48" s="9">
        <f>May!I48+H48</f>
        <v>0</v>
      </c>
      <c r="J48" s="18"/>
      <c r="K48" s="9">
        <f>May!K48+J48</f>
        <v>0</v>
      </c>
      <c r="L48" s="19"/>
      <c r="M48" s="9">
        <f>May!M48+L48</f>
        <v>0</v>
      </c>
      <c r="N48" s="19"/>
      <c r="O48" s="9">
        <f>May!O48+N48</f>
        <v>0</v>
      </c>
      <c r="P48" s="21"/>
    </row>
    <row r="49" spans="1:16" ht="18" customHeight="1">
      <c r="A49" s="9" t="s">
        <v>54</v>
      </c>
      <c r="B49" s="14"/>
      <c r="C49" s="9">
        <f>May!C49+B49</f>
        <v>0</v>
      </c>
      <c r="D49" s="15">
        <v>1</v>
      </c>
      <c r="E49" s="9">
        <f>May!E49+D49</f>
        <v>1</v>
      </c>
      <c r="F49" s="16"/>
      <c r="G49" s="9">
        <f>May!G49+F49</f>
        <v>0</v>
      </c>
      <c r="H49" s="17"/>
      <c r="I49" s="9">
        <f>May!I49+H49</f>
        <v>0</v>
      </c>
      <c r="J49" s="18"/>
      <c r="K49" s="9">
        <f>May!K49+J49</f>
        <v>0</v>
      </c>
      <c r="L49" s="19"/>
      <c r="M49" s="9">
        <f>May!M49+L49</f>
        <v>0</v>
      </c>
      <c r="N49" s="19"/>
      <c r="O49" s="9">
        <f>May!O49+N49</f>
        <v>0</v>
      </c>
      <c r="P49" s="21"/>
    </row>
    <row r="50" spans="1:16" ht="18" customHeight="1">
      <c r="A50" s="9" t="s">
        <v>55</v>
      </c>
      <c r="B50" s="14"/>
      <c r="C50" s="9">
        <f>May!C50+B50</f>
        <v>0</v>
      </c>
      <c r="D50" s="15"/>
      <c r="E50" s="9">
        <f>May!E50+D50</f>
        <v>1</v>
      </c>
      <c r="F50" s="16">
        <f>4</f>
        <v>4</v>
      </c>
      <c r="G50" s="9">
        <f>May!G50+F50</f>
        <v>5</v>
      </c>
      <c r="H50" s="17"/>
      <c r="I50" s="9">
        <f>May!I50+H50</f>
        <v>0</v>
      </c>
      <c r="J50" s="18"/>
      <c r="K50" s="9">
        <f>May!K50+J50</f>
        <v>0</v>
      </c>
      <c r="L50" s="19"/>
      <c r="M50" s="9">
        <f>May!M50+L50</f>
        <v>0</v>
      </c>
      <c r="N50" s="19"/>
      <c r="O50" s="9">
        <f>May!O50+N50</f>
        <v>7</v>
      </c>
      <c r="P50" s="21"/>
    </row>
    <row r="51" spans="1:16" ht="18" customHeight="1">
      <c r="A51" s="9" t="s">
        <v>56</v>
      </c>
      <c r="B51" s="14"/>
      <c r="C51" s="9">
        <f>May!C51+B51</f>
        <v>0</v>
      </c>
      <c r="D51" s="15"/>
      <c r="E51" s="9">
        <f>May!E51+D51</f>
        <v>3</v>
      </c>
      <c r="F51" s="16"/>
      <c r="G51" s="9">
        <f>May!G51+F51</f>
        <v>0</v>
      </c>
      <c r="H51" s="17"/>
      <c r="I51" s="9">
        <f>May!I51+H51</f>
        <v>0</v>
      </c>
      <c r="J51" s="18"/>
      <c r="K51" s="9">
        <f>May!K51+J51</f>
        <v>1</v>
      </c>
      <c r="L51" s="19"/>
      <c r="M51" s="9">
        <f>May!M51+L51</f>
        <v>0</v>
      </c>
      <c r="N51" s="19">
        <f>2</f>
        <v>2</v>
      </c>
      <c r="O51" s="9">
        <f>May!O51+N51</f>
        <v>3</v>
      </c>
      <c r="P51" s="21" t="s">
        <v>79</v>
      </c>
    </row>
    <row r="52" spans="1:16" ht="18" customHeight="1">
      <c r="A52" s="9" t="s">
        <v>57</v>
      </c>
      <c r="B52" s="14"/>
      <c r="C52" s="9">
        <f>May!C52+B52</f>
        <v>0</v>
      </c>
      <c r="D52" s="15"/>
      <c r="E52" s="9">
        <f>May!E52+D52</f>
        <v>0</v>
      </c>
      <c r="F52" s="16"/>
      <c r="G52" s="9">
        <f>May!G52+F52</f>
        <v>0</v>
      </c>
      <c r="H52" s="17"/>
      <c r="I52" s="9">
        <f>May!I52+H52</f>
        <v>0</v>
      </c>
      <c r="J52" s="18"/>
      <c r="K52" s="9">
        <f>May!K52+J52</f>
        <v>3</v>
      </c>
      <c r="L52" s="19"/>
      <c r="M52" s="9">
        <f>May!M52+L52</f>
        <v>0</v>
      </c>
      <c r="N52" s="19"/>
      <c r="O52" s="9">
        <f>May!O52+N52</f>
        <v>0</v>
      </c>
      <c r="P52" s="21"/>
    </row>
    <row r="53" spans="1:16" ht="18" customHeight="1">
      <c r="A53" s="9" t="s">
        <v>58</v>
      </c>
      <c r="B53" s="14"/>
      <c r="C53" s="9">
        <f>May!C53+B53</f>
        <v>0</v>
      </c>
      <c r="D53" s="15">
        <f>19+3+1+3+2+5+17+2+1+1+1+1+2+2+1+2+2+1+1+1+1+20+4+4+18+9+1+2+2+3+2+1+4+3+2+3+1+1+1+1+1+58</f>
        <v>210</v>
      </c>
      <c r="E53" s="9">
        <f>May!E53+D53</f>
        <v>566</v>
      </c>
      <c r="F53" s="16">
        <v>31</v>
      </c>
      <c r="G53" s="9">
        <f>May!G53+F53</f>
        <v>96</v>
      </c>
      <c r="H53" s="17"/>
      <c r="I53" s="9">
        <f>May!I53+H53</f>
        <v>0</v>
      </c>
      <c r="J53" s="18">
        <v>1</v>
      </c>
      <c r="K53" s="9">
        <f>May!K53+J53</f>
        <v>127</v>
      </c>
      <c r="L53" s="19"/>
      <c r="M53" s="9">
        <f>May!M53+L53</f>
        <v>0</v>
      </c>
      <c r="N53" s="19">
        <f>5+2+2+3+4+6+4+4+2+2+2+3+4+6+6+1+7+4+7+6+12+2</f>
        <v>94</v>
      </c>
      <c r="O53" s="9">
        <f>May!O53+N53</f>
        <v>112</v>
      </c>
      <c r="P53" s="21"/>
    </row>
    <row r="54" spans="1:16" ht="18" customHeight="1" thickBot="1">
      <c r="A54" s="10" t="s">
        <v>59</v>
      </c>
      <c r="B54" s="14"/>
      <c r="C54" s="9">
        <f>May!C54+B54</f>
        <v>0</v>
      </c>
      <c r="D54" s="15">
        <f>1+1+1+2+2+3+2+1+1</f>
        <v>14</v>
      </c>
      <c r="E54" s="9">
        <f>May!E54+D54</f>
        <v>19</v>
      </c>
      <c r="F54" s="16"/>
      <c r="G54" s="9">
        <f>May!G54+F54</f>
        <v>238</v>
      </c>
      <c r="H54" s="17"/>
      <c r="I54" s="9">
        <f>May!I54+H54</f>
        <v>0</v>
      </c>
      <c r="J54" s="18"/>
      <c r="K54" s="9">
        <f>May!K54+J54</f>
        <v>356</v>
      </c>
      <c r="L54" s="19"/>
      <c r="M54" s="9">
        <f>May!M54+L54</f>
        <v>0</v>
      </c>
      <c r="N54" s="19"/>
      <c r="O54" s="9">
        <f>May!O54+N54</f>
        <v>0</v>
      </c>
      <c r="P54" s="21"/>
    </row>
    <row r="55" spans="1:15" ht="18" customHeight="1" thickBot="1" thickTop="1">
      <c r="A55" s="11" t="s">
        <v>60</v>
      </c>
      <c r="B55" s="11">
        <f>SUM(B5:B54)</f>
        <v>0</v>
      </c>
      <c r="C55" s="11"/>
      <c r="D55" s="11">
        <f>SUM(D5:D54)</f>
        <v>937</v>
      </c>
      <c r="E55" s="11"/>
      <c r="F55" s="11">
        <f>SUM(F5:F54)</f>
        <v>2995</v>
      </c>
      <c r="G55" s="11"/>
      <c r="H55" s="11">
        <f>SUM(H5:H54)</f>
        <v>0</v>
      </c>
      <c r="I55" s="11"/>
      <c r="J55" s="11">
        <f>SUM(J5:J54)</f>
        <v>367</v>
      </c>
      <c r="K55" s="11"/>
      <c r="L55" s="11">
        <f>SUM(L5:L54)</f>
        <v>0</v>
      </c>
      <c r="M55" s="11"/>
      <c r="N55" s="11">
        <f>SUM(N5:N54)</f>
        <v>158</v>
      </c>
      <c r="O55" s="11"/>
    </row>
    <row r="56" spans="1:13" ht="18" customHeight="1" thickBot="1" thickTop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</row>
    <row r="57" spans="1:15" ht="18" customHeight="1" thickBot="1" thickTop="1">
      <c r="A57" s="13" t="s">
        <v>61</v>
      </c>
      <c r="B57" s="11"/>
      <c r="C57" s="11">
        <f>May!C57+B55</f>
        <v>78</v>
      </c>
      <c r="D57" s="11"/>
      <c r="E57" s="11">
        <f>May!E57+D55</f>
        <v>2985</v>
      </c>
      <c r="F57" s="11"/>
      <c r="G57" s="11">
        <f>May!G57+F55</f>
        <v>16671</v>
      </c>
      <c r="H57" s="11"/>
      <c r="I57" s="11">
        <f>May!I57+H55</f>
        <v>2964</v>
      </c>
      <c r="J57" s="11"/>
      <c r="K57" s="11">
        <f>May!K57+J55</f>
        <v>2367</v>
      </c>
      <c r="L57" s="11"/>
      <c r="M57" s="11">
        <f>May!M57+L55</f>
        <v>261</v>
      </c>
      <c r="N57" s="11"/>
      <c r="O57" s="11">
        <f>May!O57+N55</f>
        <v>224</v>
      </c>
    </row>
    <row r="58" spans="1:11" ht="18" customHeight="1" thickTop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18" customHeight="1">
      <c r="A59" s="3" t="s">
        <v>62</v>
      </c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8" customHeight="1">
      <c r="A60" s="3" t="s">
        <v>15</v>
      </c>
      <c r="B60" s="3"/>
      <c r="C60" s="3"/>
      <c r="D60" s="3"/>
      <c r="E60" s="3"/>
      <c r="F60" s="3"/>
      <c r="G60" s="3"/>
      <c r="H60" s="3"/>
      <c r="I60" s="3"/>
      <c r="J60" s="3"/>
      <c r="K60" s="3"/>
    </row>
    <row r="61" ht="18" customHeight="1"/>
    <row r="62" s="4" customFormat="1" ht="18" customHeight="1">
      <c r="A62" s="4" t="s">
        <v>63</v>
      </c>
    </row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7">
    <mergeCell ref="N3:O3"/>
    <mergeCell ref="J3:K3"/>
    <mergeCell ref="L3:M3"/>
    <mergeCell ref="B3:C3"/>
    <mergeCell ref="D3:E3"/>
    <mergeCell ref="F3:G3"/>
    <mergeCell ref="H3:I3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62"/>
  <sheetViews>
    <sheetView zoomScalePageLayoutView="0" workbookViewId="0" topLeftCell="A1">
      <pane xSplit="1" ySplit="4" topLeftCell="B39" activePane="bottomRight" state="frozen"/>
      <selection pane="topLeft" activeCell="A1" sqref="A1"/>
      <selection pane="topRight" activeCell="B1" sqref="B1"/>
      <selection pane="bottomLeft" activeCell="A5" sqref="A5"/>
      <selection pane="bottomRight" activeCell="D41" sqref="D41"/>
    </sheetView>
  </sheetViews>
  <sheetFormatPr defaultColWidth="9.00390625" defaultRowHeight="15.75"/>
  <cols>
    <col min="1" max="1" width="17.25390625" style="2" customWidth="1"/>
    <col min="2" max="3" width="9.00390625" style="2" customWidth="1"/>
    <col min="4" max="4" width="9.25390625" style="2" customWidth="1"/>
    <col min="5" max="5" width="7.00390625" style="2" customWidth="1"/>
    <col min="6" max="9" width="9.00390625" style="2" customWidth="1"/>
    <col min="10" max="10" width="7.875" style="2" customWidth="1"/>
    <col min="11" max="11" width="9.00390625" style="2" customWidth="1"/>
    <col min="12" max="12" width="8.00390625" style="2" bestFit="1" customWidth="1"/>
    <col min="13" max="13" width="9.00390625" style="2" customWidth="1"/>
    <col min="14" max="14" width="8.00390625" style="2" bestFit="1" customWidth="1"/>
    <col min="15" max="15" width="4.75390625" style="2" bestFit="1" customWidth="1"/>
    <col min="16" max="16384" width="9.00390625" style="2" customWidth="1"/>
  </cols>
  <sheetData>
    <row r="1" spans="1:10" ht="23.25">
      <c r="A1" s="1" t="s">
        <v>65</v>
      </c>
      <c r="H1" s="2" t="s">
        <v>72</v>
      </c>
      <c r="J1" s="2" t="s">
        <v>80</v>
      </c>
    </row>
    <row r="2" spans="1:15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42" customHeight="1">
      <c r="A3" s="4"/>
      <c r="B3" s="35" t="s">
        <v>1</v>
      </c>
      <c r="C3" s="36"/>
      <c r="D3" s="35" t="s">
        <v>3</v>
      </c>
      <c r="E3" s="36"/>
      <c r="F3" s="35" t="s">
        <v>4</v>
      </c>
      <c r="G3" s="36"/>
      <c r="H3" s="33" t="s">
        <v>6</v>
      </c>
      <c r="I3" s="37"/>
      <c r="J3" s="35" t="s">
        <v>5</v>
      </c>
      <c r="K3" s="38"/>
      <c r="L3" s="33" t="s">
        <v>64</v>
      </c>
      <c r="M3" s="37"/>
      <c r="N3" s="39" t="s">
        <v>78</v>
      </c>
      <c r="O3" s="40"/>
    </row>
    <row r="4" spans="1:16" s="8" customFormat="1" ht="18" customHeight="1">
      <c r="A4" s="7" t="s">
        <v>7</v>
      </c>
      <c r="B4" s="6" t="s">
        <v>8</v>
      </c>
      <c r="C4" s="6" t="s">
        <v>9</v>
      </c>
      <c r="D4" s="6" t="s">
        <v>8</v>
      </c>
      <c r="E4" s="6" t="s">
        <v>9</v>
      </c>
      <c r="F4" s="6" t="s">
        <v>8</v>
      </c>
      <c r="G4" s="6" t="s">
        <v>9</v>
      </c>
      <c r="H4" s="6" t="s">
        <v>8</v>
      </c>
      <c r="I4" s="6" t="s">
        <v>9</v>
      </c>
      <c r="J4" s="6" t="s">
        <v>8</v>
      </c>
      <c r="K4" s="6" t="s">
        <v>9</v>
      </c>
      <c r="L4" s="6" t="s">
        <v>8</v>
      </c>
      <c r="M4" s="6" t="s">
        <v>9</v>
      </c>
      <c r="N4" s="6" t="s">
        <v>8</v>
      </c>
      <c r="O4" s="6" t="s">
        <v>9</v>
      </c>
      <c r="P4" s="6" t="s">
        <v>2</v>
      </c>
    </row>
    <row r="5" spans="1:16" ht="18" customHeight="1">
      <c r="A5" s="9" t="s">
        <v>10</v>
      </c>
      <c r="B5" s="14"/>
      <c r="C5" s="9">
        <f>June!C5+B5</f>
        <v>0</v>
      </c>
      <c r="D5" s="15"/>
      <c r="E5" s="9">
        <f>June!E5+D5</f>
        <v>1</v>
      </c>
      <c r="F5" s="16"/>
      <c r="G5" s="9">
        <f>June!G5+F5</f>
        <v>0</v>
      </c>
      <c r="H5" s="17"/>
      <c r="I5" s="9">
        <f>June!I5+H5</f>
        <v>0</v>
      </c>
      <c r="J5" s="18"/>
      <c r="K5" s="9">
        <f>June!K5+J5</f>
        <v>0</v>
      </c>
      <c r="L5" s="19"/>
      <c r="M5" s="9">
        <f>June!M5+L5</f>
        <v>0</v>
      </c>
      <c r="N5" s="19"/>
      <c r="O5" s="9">
        <f>June!O5+N5</f>
        <v>0</v>
      </c>
      <c r="P5" s="21"/>
    </row>
    <row r="6" spans="1:16" ht="18" customHeight="1">
      <c r="A6" s="9" t="s">
        <v>11</v>
      </c>
      <c r="B6" s="14"/>
      <c r="C6" s="9">
        <f>June!C6+B6</f>
        <v>0</v>
      </c>
      <c r="D6" s="15"/>
      <c r="E6" s="9">
        <f>June!E6+D6</f>
        <v>2</v>
      </c>
      <c r="F6" s="16"/>
      <c r="G6" s="9">
        <f>June!G6+F6</f>
        <v>0</v>
      </c>
      <c r="H6" s="17"/>
      <c r="I6" s="9">
        <f>June!I6+H6</f>
        <v>0</v>
      </c>
      <c r="J6" s="18"/>
      <c r="K6" s="9">
        <f>June!K6+J6</f>
        <v>0</v>
      </c>
      <c r="L6" s="19"/>
      <c r="M6" s="9">
        <f>June!M6+L6</f>
        <v>0</v>
      </c>
      <c r="N6" s="19"/>
      <c r="O6" s="9">
        <f>June!O6+N6</f>
        <v>0</v>
      </c>
      <c r="P6" s="21"/>
    </row>
    <row r="7" spans="1:16" ht="18" customHeight="1">
      <c r="A7" s="9" t="s">
        <v>12</v>
      </c>
      <c r="B7" s="14"/>
      <c r="C7" s="9">
        <f>June!C7+B7</f>
        <v>0</v>
      </c>
      <c r="D7" s="15"/>
      <c r="E7" s="9">
        <f>June!E7+D7</f>
        <v>100</v>
      </c>
      <c r="F7" s="16"/>
      <c r="G7" s="9">
        <f>June!G7+F7</f>
        <v>0</v>
      </c>
      <c r="H7" s="17"/>
      <c r="I7" s="9">
        <f>June!I7+H7</f>
        <v>0</v>
      </c>
      <c r="J7" s="18"/>
      <c r="K7" s="9">
        <f>June!K7+J7</f>
        <v>0</v>
      </c>
      <c r="L7" s="19"/>
      <c r="M7" s="9">
        <f>June!M7+L7</f>
        <v>0</v>
      </c>
      <c r="N7" s="19"/>
      <c r="O7" s="9">
        <f>June!O7+N7</f>
        <v>0</v>
      </c>
      <c r="P7" s="21"/>
    </row>
    <row r="8" spans="1:16" ht="18" customHeight="1">
      <c r="A8" s="9" t="s">
        <v>13</v>
      </c>
      <c r="B8" s="14"/>
      <c r="C8" s="9">
        <f>June!C8+B8</f>
        <v>0</v>
      </c>
      <c r="D8" s="15">
        <f>35</f>
        <v>35</v>
      </c>
      <c r="E8" s="9">
        <f>June!E8+D8</f>
        <v>74</v>
      </c>
      <c r="F8" s="16"/>
      <c r="G8" s="9">
        <f>June!G8+F8</f>
        <v>3</v>
      </c>
      <c r="H8" s="17"/>
      <c r="I8" s="9">
        <f>June!I8+H8</f>
        <v>0</v>
      </c>
      <c r="J8" s="18"/>
      <c r="K8" s="9">
        <f>June!K8+J8</f>
        <v>0</v>
      </c>
      <c r="L8" s="19"/>
      <c r="M8" s="9">
        <f>June!M8+L8</f>
        <v>0</v>
      </c>
      <c r="N8" s="19"/>
      <c r="O8" s="9">
        <f>June!O8+N8</f>
        <v>0</v>
      </c>
      <c r="P8" s="21"/>
    </row>
    <row r="9" spans="1:16" ht="18" customHeight="1">
      <c r="A9" s="9" t="s">
        <v>14</v>
      </c>
      <c r="B9" s="14"/>
      <c r="C9" s="9">
        <f>June!C9+B9</f>
        <v>0</v>
      </c>
      <c r="D9" s="15">
        <f>8</f>
        <v>8</v>
      </c>
      <c r="E9" s="9">
        <f>June!E9+D9</f>
        <v>18</v>
      </c>
      <c r="F9" s="16">
        <v>1</v>
      </c>
      <c r="G9" s="9">
        <f>June!G9+F9</f>
        <v>9</v>
      </c>
      <c r="H9" s="17"/>
      <c r="I9" s="9">
        <f>June!I9+H9</f>
        <v>0</v>
      </c>
      <c r="J9" s="18"/>
      <c r="K9" s="9">
        <f>June!K9+J9</f>
        <v>6</v>
      </c>
      <c r="L9" s="19"/>
      <c r="M9" s="9">
        <f>June!M9+L9</f>
        <v>0</v>
      </c>
      <c r="N9" s="19"/>
      <c r="O9" s="9">
        <f>June!O9+N9</f>
        <v>1</v>
      </c>
      <c r="P9" s="21"/>
    </row>
    <row r="10" spans="1:16" ht="18" customHeight="1">
      <c r="A10" s="9" t="s">
        <v>15</v>
      </c>
      <c r="B10" s="14"/>
      <c r="C10" s="9">
        <f>June!C10+B10</f>
        <v>0</v>
      </c>
      <c r="D10" s="15">
        <v>4</v>
      </c>
      <c r="E10" s="9">
        <f>June!E10+D10</f>
        <v>37</v>
      </c>
      <c r="F10" s="16"/>
      <c r="G10" s="9">
        <f>June!G10+F10</f>
        <v>0</v>
      </c>
      <c r="H10" s="17"/>
      <c r="I10" s="9">
        <f>June!I10+H10</f>
        <v>1014</v>
      </c>
      <c r="J10" s="18"/>
      <c r="K10" s="9">
        <f>June!K10+J10</f>
        <v>0</v>
      </c>
      <c r="L10" s="19"/>
      <c r="M10" s="9">
        <f>June!M10+L10</f>
        <v>0</v>
      </c>
      <c r="N10" s="19"/>
      <c r="O10" s="9">
        <f>June!O10+N10</f>
        <v>0</v>
      </c>
      <c r="P10" s="21"/>
    </row>
    <row r="11" spans="1:16" ht="18" customHeight="1">
      <c r="A11" s="9" t="s">
        <v>16</v>
      </c>
      <c r="B11" s="14"/>
      <c r="C11" s="9">
        <f>June!C11+B11</f>
        <v>0</v>
      </c>
      <c r="D11" s="15">
        <v>6</v>
      </c>
      <c r="E11" s="9">
        <f>June!E11+D11</f>
        <v>26</v>
      </c>
      <c r="F11" s="16"/>
      <c r="G11" s="9">
        <f>June!G11+F11</f>
        <v>0</v>
      </c>
      <c r="H11" s="17"/>
      <c r="I11" s="9">
        <f>June!I11+H11</f>
        <v>0</v>
      </c>
      <c r="J11" s="18"/>
      <c r="K11" s="9">
        <f>June!K11+J11</f>
        <v>3</v>
      </c>
      <c r="L11" s="19"/>
      <c r="M11" s="9">
        <f>June!M11+L11</f>
        <v>0</v>
      </c>
      <c r="N11" s="19"/>
      <c r="O11" s="9">
        <f>June!O11+N11</f>
        <v>2</v>
      </c>
      <c r="P11" s="21"/>
    </row>
    <row r="12" spans="1:16" ht="18" customHeight="1">
      <c r="A12" s="9" t="s">
        <v>17</v>
      </c>
      <c r="B12" s="14"/>
      <c r="C12" s="9">
        <f>June!C12+B12</f>
        <v>0</v>
      </c>
      <c r="D12" s="15"/>
      <c r="E12" s="9">
        <f>June!E12+D12</f>
        <v>0</v>
      </c>
      <c r="F12" s="16"/>
      <c r="G12" s="9">
        <f>June!G12+F12</f>
        <v>0</v>
      </c>
      <c r="H12" s="17"/>
      <c r="I12" s="9">
        <f>June!I12+H12</f>
        <v>0</v>
      </c>
      <c r="J12" s="18"/>
      <c r="K12" s="9">
        <f>June!K12+J12</f>
        <v>0</v>
      </c>
      <c r="L12" s="19"/>
      <c r="M12" s="9">
        <f>June!M12+L12</f>
        <v>0</v>
      </c>
      <c r="N12" s="19"/>
      <c r="O12" s="9">
        <f>June!O12+N12</f>
        <v>0</v>
      </c>
      <c r="P12" s="21"/>
    </row>
    <row r="13" spans="1:16" ht="18" customHeight="1">
      <c r="A13" s="9" t="s">
        <v>18</v>
      </c>
      <c r="B13" s="14"/>
      <c r="C13" s="9">
        <f>June!C13+B13</f>
        <v>0</v>
      </c>
      <c r="D13" s="15"/>
      <c r="E13" s="9">
        <f>June!E13+D13</f>
        <v>6</v>
      </c>
      <c r="F13" s="16"/>
      <c r="G13" s="9">
        <f>June!G13+F13</f>
        <v>0</v>
      </c>
      <c r="H13" s="17"/>
      <c r="I13" s="9">
        <f>June!I13+H13</f>
        <v>0</v>
      </c>
      <c r="J13" s="18"/>
      <c r="K13" s="9">
        <f>June!K13+J13</f>
        <v>0</v>
      </c>
      <c r="L13" s="19"/>
      <c r="M13" s="9">
        <f>June!M13+L13</f>
        <v>0</v>
      </c>
      <c r="N13" s="19"/>
      <c r="O13" s="9">
        <f>June!O13+N13</f>
        <v>0</v>
      </c>
      <c r="P13" s="21"/>
    </row>
    <row r="14" spans="1:16" ht="18" customHeight="1">
      <c r="A14" s="9" t="s">
        <v>19</v>
      </c>
      <c r="B14" s="14"/>
      <c r="C14" s="9">
        <f>June!C14+B14</f>
        <v>0</v>
      </c>
      <c r="D14" s="15">
        <v>9</v>
      </c>
      <c r="E14" s="9">
        <f>June!E14+D14</f>
        <v>72</v>
      </c>
      <c r="F14" s="16"/>
      <c r="G14" s="9">
        <f>June!G14+F14</f>
        <v>0</v>
      </c>
      <c r="H14" s="17"/>
      <c r="I14" s="9">
        <f>June!I14+H14</f>
        <v>0</v>
      </c>
      <c r="J14" s="18"/>
      <c r="K14" s="9">
        <f>June!K14+J14</f>
        <v>0</v>
      </c>
      <c r="L14" s="19"/>
      <c r="M14" s="9">
        <f>June!M14+L14</f>
        <v>0</v>
      </c>
      <c r="N14" s="19"/>
      <c r="O14" s="9">
        <f>June!O14+N14</f>
        <v>0</v>
      </c>
      <c r="P14" s="21"/>
    </row>
    <row r="15" spans="1:16" ht="18" customHeight="1">
      <c r="A15" s="9" t="s">
        <v>20</v>
      </c>
      <c r="B15" s="14"/>
      <c r="C15" s="9">
        <f>June!C15+B15</f>
        <v>0</v>
      </c>
      <c r="D15" s="15"/>
      <c r="E15" s="9">
        <f>June!E15+D15</f>
        <v>5</v>
      </c>
      <c r="F15" s="16"/>
      <c r="G15" s="9">
        <f>June!G15+F15</f>
        <v>0</v>
      </c>
      <c r="H15" s="17"/>
      <c r="I15" s="9">
        <f>June!I15+H15</f>
        <v>0</v>
      </c>
      <c r="J15" s="18"/>
      <c r="K15" s="9">
        <f>June!K15+J15</f>
        <v>0</v>
      </c>
      <c r="L15" s="19"/>
      <c r="M15" s="9">
        <f>June!M15+L15</f>
        <v>0</v>
      </c>
      <c r="N15" s="19"/>
      <c r="O15" s="9">
        <f>June!O15+N15</f>
        <v>0</v>
      </c>
      <c r="P15" s="21"/>
    </row>
    <row r="16" spans="1:16" ht="18" customHeight="1">
      <c r="A16" s="9" t="s">
        <v>21</v>
      </c>
      <c r="B16" s="14"/>
      <c r="C16" s="9">
        <f>June!C16+B16</f>
        <v>0</v>
      </c>
      <c r="D16" s="15"/>
      <c r="E16" s="9">
        <f>June!E16+D16</f>
        <v>0</v>
      </c>
      <c r="F16" s="16"/>
      <c r="G16" s="9">
        <f>June!G16+F16</f>
        <v>0</v>
      </c>
      <c r="H16" s="17"/>
      <c r="I16" s="9">
        <f>June!I16+H16</f>
        <v>0</v>
      </c>
      <c r="J16" s="18"/>
      <c r="K16" s="9">
        <f>June!K16+J16</f>
        <v>0</v>
      </c>
      <c r="L16" s="19"/>
      <c r="M16" s="9">
        <f>June!M16+L16</f>
        <v>0</v>
      </c>
      <c r="N16" s="19"/>
      <c r="O16" s="9">
        <f>June!O16+N16</f>
        <v>0</v>
      </c>
      <c r="P16" s="21"/>
    </row>
    <row r="17" spans="1:16" ht="18" customHeight="1">
      <c r="A17" s="9" t="s">
        <v>22</v>
      </c>
      <c r="B17" s="14"/>
      <c r="C17" s="9">
        <f>June!C17+B17</f>
        <v>0</v>
      </c>
      <c r="D17" s="15"/>
      <c r="E17" s="9">
        <f>June!E17+D17</f>
        <v>10</v>
      </c>
      <c r="F17" s="16"/>
      <c r="G17" s="9">
        <f>June!G17+F17</f>
        <v>0</v>
      </c>
      <c r="H17" s="17"/>
      <c r="I17" s="9">
        <f>June!I17+H17</f>
        <v>0</v>
      </c>
      <c r="J17" s="18"/>
      <c r="K17" s="9">
        <f>June!K17+J17</f>
        <v>0</v>
      </c>
      <c r="L17" s="19"/>
      <c r="M17" s="9">
        <f>June!M17+L17</f>
        <v>0</v>
      </c>
      <c r="N17" s="19"/>
      <c r="O17" s="9">
        <f>June!O17+N17</f>
        <v>0</v>
      </c>
      <c r="P17" s="21"/>
    </row>
    <row r="18" spans="1:16" ht="18" customHeight="1">
      <c r="A18" s="9" t="s">
        <v>23</v>
      </c>
      <c r="B18" s="14"/>
      <c r="C18" s="9">
        <f>June!C18+B18</f>
        <v>2</v>
      </c>
      <c r="D18" s="15">
        <f>75+23</f>
        <v>98</v>
      </c>
      <c r="E18" s="9">
        <f>June!E18+D18</f>
        <v>320</v>
      </c>
      <c r="F18" s="16">
        <v>422</v>
      </c>
      <c r="G18" s="9">
        <f>June!G18+F18</f>
        <v>461</v>
      </c>
      <c r="H18" s="17"/>
      <c r="I18" s="9">
        <f>June!I18+H18</f>
        <v>0</v>
      </c>
      <c r="J18" s="18">
        <v>20</v>
      </c>
      <c r="K18" s="9">
        <f>June!K18+J18</f>
        <v>876</v>
      </c>
      <c r="L18" s="19"/>
      <c r="M18" s="9">
        <f>June!M18+L18</f>
        <v>0</v>
      </c>
      <c r="N18" s="19">
        <v>2</v>
      </c>
      <c r="O18" s="9">
        <f>June!O18+N18</f>
        <v>6</v>
      </c>
      <c r="P18" s="21" t="s">
        <v>79</v>
      </c>
    </row>
    <row r="19" spans="1:16" ht="18" customHeight="1">
      <c r="A19" s="9" t="s">
        <v>24</v>
      </c>
      <c r="B19" s="14"/>
      <c r="C19" s="9">
        <f>June!C19+B19</f>
        <v>7</v>
      </c>
      <c r="D19" s="15">
        <f>23+7</f>
        <v>30</v>
      </c>
      <c r="E19" s="9">
        <f>June!E19+D19</f>
        <v>56</v>
      </c>
      <c r="F19" s="16"/>
      <c r="G19" s="9">
        <f>June!G19+F19</f>
        <v>2</v>
      </c>
      <c r="H19" s="17"/>
      <c r="I19" s="9">
        <f>June!I19+H19</f>
        <v>0</v>
      </c>
      <c r="J19" s="18"/>
      <c r="K19" s="9">
        <f>June!K19+J19</f>
        <v>0</v>
      </c>
      <c r="L19" s="19"/>
      <c r="M19" s="9">
        <f>June!M19+L19</f>
        <v>0</v>
      </c>
      <c r="N19" s="19">
        <f>6+24</f>
        <v>30</v>
      </c>
      <c r="O19" s="9">
        <f>June!O19+N19</f>
        <v>30</v>
      </c>
      <c r="P19" s="21"/>
    </row>
    <row r="20" spans="1:16" ht="18" customHeight="1">
      <c r="A20" s="9" t="s">
        <v>25</v>
      </c>
      <c r="B20" s="14"/>
      <c r="C20" s="9">
        <f>June!C20+B20</f>
        <v>0</v>
      </c>
      <c r="D20" s="15">
        <f>61+4</f>
        <v>65</v>
      </c>
      <c r="E20" s="9">
        <f>June!E20+D20</f>
        <v>155</v>
      </c>
      <c r="F20" s="16"/>
      <c r="G20" s="9">
        <f>June!G20+F20</f>
        <v>4</v>
      </c>
      <c r="H20" s="17"/>
      <c r="I20" s="9">
        <f>June!I20+H20</f>
        <v>0</v>
      </c>
      <c r="J20" s="18"/>
      <c r="K20" s="9">
        <f>June!K20+J20</f>
        <v>1</v>
      </c>
      <c r="L20" s="19"/>
      <c r="M20" s="9">
        <f>June!M20+L20</f>
        <v>0</v>
      </c>
      <c r="N20" s="19"/>
      <c r="O20" s="9">
        <f>June!O20+N20</f>
        <v>4</v>
      </c>
      <c r="P20" s="21"/>
    </row>
    <row r="21" spans="1:16" ht="18" customHeight="1">
      <c r="A21" s="9" t="s">
        <v>26</v>
      </c>
      <c r="B21" s="14"/>
      <c r="C21" s="9">
        <f>June!C21+B21</f>
        <v>0</v>
      </c>
      <c r="D21" s="15">
        <f>20</f>
        <v>20</v>
      </c>
      <c r="E21" s="9">
        <f>June!E21+D21</f>
        <v>72</v>
      </c>
      <c r="F21" s="16"/>
      <c r="G21" s="9">
        <f>June!G21+F21</f>
        <v>2</v>
      </c>
      <c r="H21" s="17"/>
      <c r="I21" s="9">
        <f>June!I21+H21</f>
        <v>0</v>
      </c>
      <c r="J21" s="18"/>
      <c r="K21" s="9">
        <f>June!K21+J21</f>
        <v>0</v>
      </c>
      <c r="L21" s="19"/>
      <c r="M21" s="9">
        <f>June!M21+L21</f>
        <v>0</v>
      </c>
      <c r="N21" s="19"/>
      <c r="O21" s="9">
        <f>June!O21+N21</f>
        <v>8</v>
      </c>
      <c r="P21" s="21"/>
    </row>
    <row r="22" spans="1:16" ht="18" customHeight="1">
      <c r="A22" s="9" t="s">
        <v>27</v>
      </c>
      <c r="B22" s="14"/>
      <c r="C22" s="9">
        <f>June!C22+B22</f>
        <v>0</v>
      </c>
      <c r="D22" s="15"/>
      <c r="E22" s="9">
        <f>June!E22+D22</f>
        <v>0</v>
      </c>
      <c r="F22" s="16"/>
      <c r="G22" s="9">
        <f>June!G22+F22</f>
        <v>0</v>
      </c>
      <c r="H22" s="17"/>
      <c r="I22" s="9">
        <f>June!I22+H22</f>
        <v>0</v>
      </c>
      <c r="J22" s="18"/>
      <c r="K22" s="9">
        <f>June!K22+J22</f>
        <v>0</v>
      </c>
      <c r="L22" s="19"/>
      <c r="M22" s="9">
        <f>June!M22+L22</f>
        <v>0</v>
      </c>
      <c r="N22" s="19"/>
      <c r="O22" s="9">
        <f>June!O22+N22</f>
        <v>0</v>
      </c>
      <c r="P22" s="21"/>
    </row>
    <row r="23" spans="1:16" ht="18" customHeight="1">
      <c r="A23" s="9" t="s">
        <v>28</v>
      </c>
      <c r="B23" s="14"/>
      <c r="C23" s="9">
        <f>June!C23+B23</f>
        <v>0</v>
      </c>
      <c r="D23" s="15"/>
      <c r="E23" s="9">
        <f>June!E23+D23</f>
        <v>4</v>
      </c>
      <c r="F23" s="16">
        <v>5</v>
      </c>
      <c r="G23" s="9">
        <f>June!G23+F23</f>
        <v>5</v>
      </c>
      <c r="H23" s="17"/>
      <c r="I23" s="9">
        <f>June!I23+H23</f>
        <v>0</v>
      </c>
      <c r="J23" s="18"/>
      <c r="K23" s="9">
        <f>June!K23+J23</f>
        <v>0</v>
      </c>
      <c r="L23" s="19"/>
      <c r="M23" s="9">
        <f>June!M23+L23</f>
        <v>0</v>
      </c>
      <c r="N23" s="19"/>
      <c r="O23" s="9">
        <f>June!O23+N23</f>
        <v>8</v>
      </c>
      <c r="P23" s="21"/>
    </row>
    <row r="24" spans="1:16" ht="18" customHeight="1">
      <c r="A24" s="9" t="s">
        <v>29</v>
      </c>
      <c r="B24" s="14"/>
      <c r="C24" s="9">
        <f>June!C24+B24</f>
        <v>0</v>
      </c>
      <c r="D24" s="15"/>
      <c r="E24" s="9">
        <f>June!E24+D24</f>
        <v>0</v>
      </c>
      <c r="F24" s="16"/>
      <c r="G24" s="9">
        <f>June!G24+F24</f>
        <v>0</v>
      </c>
      <c r="H24" s="17"/>
      <c r="I24" s="9">
        <f>June!I24+H24</f>
        <v>0</v>
      </c>
      <c r="J24" s="18"/>
      <c r="K24" s="9">
        <f>June!K24+J24</f>
        <v>0</v>
      </c>
      <c r="L24" s="19"/>
      <c r="M24" s="9">
        <f>June!M24+L24</f>
        <v>0</v>
      </c>
      <c r="N24" s="19"/>
      <c r="O24" s="9">
        <f>June!O24+N24</f>
        <v>0</v>
      </c>
      <c r="P24" s="21"/>
    </row>
    <row r="25" spans="1:16" ht="18" customHeight="1">
      <c r="A25" s="9" t="s">
        <v>30</v>
      </c>
      <c r="B25" s="14"/>
      <c r="C25" s="9">
        <f>June!C25+B25</f>
        <v>0</v>
      </c>
      <c r="D25" s="15"/>
      <c r="E25" s="9">
        <f>June!E25+D25</f>
        <v>1</v>
      </c>
      <c r="F25" s="16"/>
      <c r="G25" s="9">
        <f>June!G25+F25</f>
        <v>0</v>
      </c>
      <c r="H25" s="17"/>
      <c r="I25" s="9">
        <f>June!I25+H25</f>
        <v>0</v>
      </c>
      <c r="J25" s="18"/>
      <c r="K25" s="9">
        <f>June!K25+J25</f>
        <v>0</v>
      </c>
      <c r="L25" s="19"/>
      <c r="M25" s="9">
        <f>June!M25+L25</f>
        <v>0</v>
      </c>
      <c r="N25" s="19"/>
      <c r="O25" s="9">
        <f>June!O25+N25</f>
        <v>0</v>
      </c>
      <c r="P25" s="21"/>
    </row>
    <row r="26" spans="1:16" ht="18" customHeight="1">
      <c r="A26" s="9" t="s">
        <v>31</v>
      </c>
      <c r="B26" s="14"/>
      <c r="C26" s="9">
        <f>June!C26+B26</f>
        <v>0</v>
      </c>
      <c r="D26" s="15">
        <v>6</v>
      </c>
      <c r="E26" s="9">
        <f>June!E26+D26</f>
        <v>36</v>
      </c>
      <c r="F26" s="16"/>
      <c r="G26" s="9">
        <f>June!G26+F26</f>
        <v>1</v>
      </c>
      <c r="H26" s="17"/>
      <c r="I26" s="9">
        <f>June!I26+H26</f>
        <v>0</v>
      </c>
      <c r="J26" s="18"/>
      <c r="K26" s="9">
        <f>June!K26+J26</f>
        <v>0</v>
      </c>
      <c r="L26" s="19"/>
      <c r="M26" s="9">
        <f>June!M26+L26</f>
        <v>0</v>
      </c>
      <c r="N26" s="19">
        <f>1+3+10</f>
        <v>14</v>
      </c>
      <c r="O26" s="9">
        <f>June!O26+N26</f>
        <v>14</v>
      </c>
      <c r="P26" s="21"/>
    </row>
    <row r="27" spans="1:16" ht="18" customHeight="1">
      <c r="A27" s="9" t="s">
        <v>32</v>
      </c>
      <c r="B27" s="14"/>
      <c r="C27" s="9">
        <f>June!C27+B27</f>
        <v>43</v>
      </c>
      <c r="D27" s="15">
        <f>3+216+7</f>
        <v>226</v>
      </c>
      <c r="E27" s="9">
        <f>June!E27+D27</f>
        <v>886</v>
      </c>
      <c r="F27" s="16">
        <v>74</v>
      </c>
      <c r="G27" s="9">
        <f>June!G27+F27</f>
        <v>342</v>
      </c>
      <c r="H27" s="17"/>
      <c r="I27" s="9">
        <f>June!I27+H27</f>
        <v>0</v>
      </c>
      <c r="J27" s="18">
        <f>10+12+10+4</f>
        <v>36</v>
      </c>
      <c r="K27" s="9">
        <f>June!K27+J27</f>
        <v>205</v>
      </c>
      <c r="L27" s="19"/>
      <c r="M27" s="9">
        <f>June!M27+L27</f>
        <v>0</v>
      </c>
      <c r="N27" s="19">
        <v>6</v>
      </c>
      <c r="O27" s="9">
        <f>June!O27+N27</f>
        <v>54</v>
      </c>
      <c r="P27" s="21"/>
    </row>
    <row r="28" spans="1:16" ht="18" customHeight="1">
      <c r="A28" s="9" t="s">
        <v>33</v>
      </c>
      <c r="B28" s="14"/>
      <c r="C28" s="9">
        <f>June!C28+B28</f>
        <v>0</v>
      </c>
      <c r="D28" s="15"/>
      <c r="E28" s="9">
        <f>June!E28+D28</f>
        <v>7</v>
      </c>
      <c r="F28" s="16"/>
      <c r="G28" s="9">
        <f>June!G28+F28</f>
        <v>0</v>
      </c>
      <c r="H28" s="17"/>
      <c r="I28" s="9">
        <f>June!I28+H28</f>
        <v>0</v>
      </c>
      <c r="J28" s="18"/>
      <c r="K28" s="9">
        <f>June!K28+J28</f>
        <v>0</v>
      </c>
      <c r="L28" s="19"/>
      <c r="M28" s="9">
        <f>June!M28+L28</f>
        <v>0</v>
      </c>
      <c r="N28" s="19"/>
      <c r="O28" s="9">
        <f>June!O28+N28</f>
        <v>0</v>
      </c>
      <c r="P28" s="21"/>
    </row>
    <row r="29" spans="1:16" ht="18" customHeight="1">
      <c r="A29" s="9" t="s">
        <v>34</v>
      </c>
      <c r="B29" s="14"/>
      <c r="C29" s="9">
        <f>June!C29+B29</f>
        <v>15</v>
      </c>
      <c r="D29" s="15">
        <f>86+21</f>
        <v>107</v>
      </c>
      <c r="E29" s="9">
        <f>June!E29+D29</f>
        <v>405</v>
      </c>
      <c r="F29" s="16">
        <v>288</v>
      </c>
      <c r="G29" s="9">
        <f>June!G29+F29</f>
        <v>507</v>
      </c>
      <c r="H29" s="17"/>
      <c r="I29" s="9">
        <f>June!I29+H29</f>
        <v>0</v>
      </c>
      <c r="J29" s="18">
        <v>32</v>
      </c>
      <c r="K29" s="9">
        <f>June!K29+J29</f>
        <v>37</v>
      </c>
      <c r="L29" s="19"/>
      <c r="M29" s="9">
        <f>June!M29+L29</f>
        <v>0</v>
      </c>
      <c r="N29" s="19">
        <f>6+2</f>
        <v>8</v>
      </c>
      <c r="O29" s="9">
        <f>June!O29+N29</f>
        <v>11</v>
      </c>
      <c r="P29" s="21" t="s">
        <v>81</v>
      </c>
    </row>
    <row r="30" spans="1:16" ht="18" customHeight="1">
      <c r="A30" s="9" t="s">
        <v>35</v>
      </c>
      <c r="B30" s="14"/>
      <c r="C30" s="9">
        <f>June!C30+B30</f>
        <v>0</v>
      </c>
      <c r="D30" s="15">
        <v>23</v>
      </c>
      <c r="E30" s="9">
        <f>June!E30+D30</f>
        <v>56</v>
      </c>
      <c r="F30" s="16">
        <f>224</f>
        <v>224</v>
      </c>
      <c r="G30" s="9">
        <f>June!G30+F30</f>
        <v>455</v>
      </c>
      <c r="H30" s="17">
        <f>45</f>
        <v>45</v>
      </c>
      <c r="I30" s="9">
        <f>June!I30+H30</f>
        <v>45</v>
      </c>
      <c r="J30" s="18"/>
      <c r="K30" s="9">
        <f>June!K30+J30</f>
        <v>0</v>
      </c>
      <c r="L30" s="19"/>
      <c r="M30" s="9">
        <f>June!M30+L30</f>
        <v>0</v>
      </c>
      <c r="N30" s="19"/>
      <c r="O30" s="9">
        <f>June!O30+N30</f>
        <v>0</v>
      </c>
      <c r="P30" s="21"/>
    </row>
    <row r="31" spans="1:16" ht="18" customHeight="1">
      <c r="A31" s="9" t="s">
        <v>36</v>
      </c>
      <c r="B31" s="14"/>
      <c r="C31" s="9">
        <f>June!C31+B31</f>
        <v>1</v>
      </c>
      <c r="D31" s="15">
        <v>45</v>
      </c>
      <c r="E31" s="9">
        <f>June!E31+D31</f>
        <v>335</v>
      </c>
      <c r="F31" s="16">
        <v>13</v>
      </c>
      <c r="G31" s="9">
        <f>June!G31+F31</f>
        <v>489</v>
      </c>
      <c r="H31" s="17"/>
      <c r="I31" s="9">
        <f>June!I31+H31</f>
        <v>6</v>
      </c>
      <c r="J31" s="18">
        <v>21</v>
      </c>
      <c r="K31" s="9">
        <f>June!K31+J31</f>
        <v>59</v>
      </c>
      <c r="L31" s="19"/>
      <c r="M31" s="9">
        <f>June!M31+L31</f>
        <v>5</v>
      </c>
      <c r="N31" s="19"/>
      <c r="O31" s="9">
        <f>June!O31+N31</f>
        <v>0</v>
      </c>
      <c r="P31" s="21" t="s">
        <v>81</v>
      </c>
    </row>
    <row r="32" spans="1:16" ht="18" customHeight="1">
      <c r="A32" s="9" t="s">
        <v>37</v>
      </c>
      <c r="B32" s="14"/>
      <c r="C32" s="9">
        <f>June!C32+B32</f>
        <v>0</v>
      </c>
      <c r="D32" s="15"/>
      <c r="E32" s="9">
        <f>June!E32+D32</f>
        <v>0</v>
      </c>
      <c r="F32" s="16"/>
      <c r="G32" s="9">
        <f>June!G32+F32</f>
        <v>5</v>
      </c>
      <c r="H32" s="17"/>
      <c r="I32" s="9">
        <f>June!I32+H32</f>
        <v>0</v>
      </c>
      <c r="J32" s="18"/>
      <c r="K32" s="9">
        <f>June!K32+J32</f>
        <v>0</v>
      </c>
      <c r="L32" s="19"/>
      <c r="M32" s="9">
        <f>June!M32+L32</f>
        <v>0</v>
      </c>
      <c r="N32" s="19"/>
      <c r="O32" s="9">
        <f>June!O32+N32</f>
        <v>0</v>
      </c>
      <c r="P32" s="21"/>
    </row>
    <row r="33" spans="1:16" ht="18" customHeight="1">
      <c r="A33" s="9" t="s">
        <v>38</v>
      </c>
      <c r="B33" s="14"/>
      <c r="C33" s="9">
        <f>June!C33+B33</f>
        <v>0</v>
      </c>
      <c r="D33" s="15"/>
      <c r="E33" s="9">
        <f>June!E33+D33</f>
        <v>1</v>
      </c>
      <c r="F33" s="16"/>
      <c r="G33" s="9">
        <f>June!G33+F33</f>
        <v>0</v>
      </c>
      <c r="H33" s="17"/>
      <c r="I33" s="9">
        <f>June!I33+H33</f>
        <v>0</v>
      </c>
      <c r="J33" s="18"/>
      <c r="K33" s="9">
        <f>June!K33+J33</f>
        <v>0</v>
      </c>
      <c r="L33" s="19"/>
      <c r="M33" s="9">
        <f>June!M33+L33</f>
        <v>0</v>
      </c>
      <c r="N33" s="19"/>
      <c r="O33" s="9">
        <f>June!O33+N33</f>
        <v>0</v>
      </c>
      <c r="P33" s="21"/>
    </row>
    <row r="34" spans="1:16" ht="18" customHeight="1">
      <c r="A34" s="9" t="s">
        <v>39</v>
      </c>
      <c r="B34" s="14"/>
      <c r="C34" s="9">
        <f>June!C34+B34</f>
        <v>0</v>
      </c>
      <c r="D34" s="15"/>
      <c r="E34" s="9">
        <f>June!E34+D34</f>
        <v>2</v>
      </c>
      <c r="F34" s="16"/>
      <c r="G34" s="9">
        <f>June!G34+F34</f>
        <v>0</v>
      </c>
      <c r="H34" s="17"/>
      <c r="I34" s="9">
        <f>June!I34+H34</f>
        <v>0</v>
      </c>
      <c r="J34" s="18"/>
      <c r="K34" s="9">
        <f>June!K34+J34</f>
        <v>0</v>
      </c>
      <c r="L34" s="19"/>
      <c r="M34" s="9">
        <f>June!M34+L34</f>
        <v>0</v>
      </c>
      <c r="N34" s="19"/>
      <c r="O34" s="9">
        <f>June!O34+N34</f>
        <v>0</v>
      </c>
      <c r="P34" s="21"/>
    </row>
    <row r="35" spans="1:16" ht="18" customHeight="1">
      <c r="A35" s="9" t="s">
        <v>40</v>
      </c>
      <c r="B35" s="14"/>
      <c r="C35" s="9">
        <f>June!C35+B35</f>
        <v>0</v>
      </c>
      <c r="D35" s="15"/>
      <c r="E35" s="9">
        <f>June!E35+D35</f>
        <v>10</v>
      </c>
      <c r="F35" s="16"/>
      <c r="G35" s="9">
        <f>June!G35+F35</f>
        <v>0</v>
      </c>
      <c r="H35" s="17"/>
      <c r="I35" s="9">
        <f>June!I35+H35</f>
        <v>0</v>
      </c>
      <c r="J35" s="18"/>
      <c r="K35" s="9">
        <f>June!K35+J35</f>
        <v>0</v>
      </c>
      <c r="L35" s="19"/>
      <c r="M35" s="9">
        <f>June!M35+L35</f>
        <v>0</v>
      </c>
      <c r="N35" s="19"/>
      <c r="O35" s="9">
        <f>June!O35+N35</f>
        <v>0</v>
      </c>
      <c r="P35" s="21"/>
    </row>
    <row r="36" spans="1:16" ht="18" customHeight="1">
      <c r="A36" s="9" t="s">
        <v>41</v>
      </c>
      <c r="B36" s="14"/>
      <c r="C36" s="9">
        <f>June!C36+B36</f>
        <v>0</v>
      </c>
      <c r="D36" s="15">
        <v>3</v>
      </c>
      <c r="E36" s="9">
        <f>June!E36+D36</f>
        <v>7</v>
      </c>
      <c r="F36" s="16"/>
      <c r="G36" s="9">
        <f>June!G36+F36</f>
        <v>0</v>
      </c>
      <c r="H36" s="17"/>
      <c r="I36" s="9">
        <f>June!I36+H36</f>
        <v>0</v>
      </c>
      <c r="J36" s="18"/>
      <c r="K36" s="9">
        <f>June!K36+J36</f>
        <v>0</v>
      </c>
      <c r="L36" s="19"/>
      <c r="M36" s="9">
        <f>June!M36+L36</f>
        <v>0</v>
      </c>
      <c r="N36" s="19"/>
      <c r="O36" s="9">
        <f>June!O36+N36</f>
        <v>0</v>
      </c>
      <c r="P36" s="21"/>
    </row>
    <row r="37" spans="1:16" ht="18" customHeight="1">
      <c r="A37" s="9" t="s">
        <v>42</v>
      </c>
      <c r="B37" s="14"/>
      <c r="C37" s="9">
        <f>June!C37+B37</f>
        <v>0</v>
      </c>
      <c r="D37" s="15">
        <v>4</v>
      </c>
      <c r="E37" s="9">
        <f>June!E37+D37</f>
        <v>11</v>
      </c>
      <c r="F37" s="16"/>
      <c r="G37" s="9">
        <f>June!G37+F37</f>
        <v>0</v>
      </c>
      <c r="H37" s="17"/>
      <c r="I37" s="9">
        <f>June!I37+H37</f>
        <v>0</v>
      </c>
      <c r="J37" s="18"/>
      <c r="K37" s="9">
        <f>June!K37+J37</f>
        <v>0</v>
      </c>
      <c r="L37" s="19"/>
      <c r="M37" s="9">
        <f>June!M37+L37</f>
        <v>0</v>
      </c>
      <c r="N37" s="19">
        <f>1</f>
        <v>1</v>
      </c>
      <c r="O37" s="9">
        <f>June!O37+N37</f>
        <v>1</v>
      </c>
      <c r="P37" s="21"/>
    </row>
    <row r="38" spans="1:16" ht="18" customHeight="1">
      <c r="A38" s="9" t="s">
        <v>43</v>
      </c>
      <c r="B38" s="14"/>
      <c r="C38" s="9">
        <f>June!C38+B38</f>
        <v>0</v>
      </c>
      <c r="D38" s="15">
        <v>6</v>
      </c>
      <c r="E38" s="9">
        <f>June!E38+D38</f>
        <v>85</v>
      </c>
      <c r="F38" s="16">
        <f>60+203</f>
        <v>263</v>
      </c>
      <c r="G38" s="9">
        <f>June!G38+F38</f>
        <v>567</v>
      </c>
      <c r="H38" s="17"/>
      <c r="I38" s="9">
        <f>June!I38+H38</f>
        <v>0</v>
      </c>
      <c r="J38" s="18"/>
      <c r="K38" s="9">
        <f>June!K38+J38</f>
        <v>0</v>
      </c>
      <c r="L38" s="19"/>
      <c r="M38" s="9">
        <f>June!M38+L38</f>
        <v>0</v>
      </c>
      <c r="N38" s="19"/>
      <c r="O38" s="9">
        <f>June!O38+N38</f>
        <v>0</v>
      </c>
      <c r="P38" s="21"/>
    </row>
    <row r="39" spans="1:16" ht="18" customHeight="1">
      <c r="A39" s="9" t="s">
        <v>44</v>
      </c>
      <c r="B39" s="14"/>
      <c r="C39" s="9">
        <f>June!C39+B39</f>
        <v>3</v>
      </c>
      <c r="D39" s="15">
        <f>5+7</f>
        <v>12</v>
      </c>
      <c r="E39" s="9">
        <f>June!E39+D39</f>
        <v>18</v>
      </c>
      <c r="F39" s="16">
        <v>5</v>
      </c>
      <c r="G39" s="9">
        <f>June!G39+F39</f>
        <v>47</v>
      </c>
      <c r="H39" s="17"/>
      <c r="I39" s="9">
        <f>June!I39+H39</f>
        <v>0</v>
      </c>
      <c r="J39" s="18">
        <v>9</v>
      </c>
      <c r="K39" s="9">
        <f>June!K39+J39</f>
        <v>9</v>
      </c>
      <c r="L39" s="19"/>
      <c r="M39" s="9">
        <f>June!M39+L39</f>
        <v>1</v>
      </c>
      <c r="N39" s="19"/>
      <c r="O39" s="9">
        <f>June!O39+N39</f>
        <v>12</v>
      </c>
      <c r="P39" s="21"/>
    </row>
    <row r="40" spans="1:16" ht="18" customHeight="1">
      <c r="A40" s="9" t="s">
        <v>45</v>
      </c>
      <c r="B40" s="14"/>
      <c r="C40" s="9">
        <f>June!C40+B40</f>
        <v>1</v>
      </c>
      <c r="D40" s="15">
        <f>1+2+1+2+1+2+2+1+2+5+1+1+4+2+1+1</f>
        <v>29</v>
      </c>
      <c r="E40" s="9">
        <f>June!E40+D40</f>
        <v>94</v>
      </c>
      <c r="F40" s="16"/>
      <c r="G40" s="9">
        <f>June!G40+F40</f>
        <v>20</v>
      </c>
      <c r="H40" s="17"/>
      <c r="I40" s="9">
        <f>June!I40+H40</f>
        <v>0</v>
      </c>
      <c r="J40" s="18"/>
      <c r="K40" s="9">
        <f>June!K40+J40</f>
        <v>0</v>
      </c>
      <c r="L40" s="19"/>
      <c r="M40" s="9">
        <f>June!M40+L40</f>
        <v>0</v>
      </c>
      <c r="N40" s="19"/>
      <c r="O40" s="9">
        <f>June!O40+N40</f>
        <v>1</v>
      </c>
      <c r="P40" s="21"/>
    </row>
    <row r="41" spans="1:16" ht="18" customHeight="1">
      <c r="A41" s="9" t="s">
        <v>46</v>
      </c>
      <c r="B41" s="14"/>
      <c r="C41" s="9">
        <f>June!C41+B41</f>
        <v>0</v>
      </c>
      <c r="D41" s="15">
        <f>1+1+1+1+1+5</f>
        <v>10</v>
      </c>
      <c r="E41" s="9">
        <f>June!E41+D41</f>
        <v>14</v>
      </c>
      <c r="F41" s="16"/>
      <c r="G41" s="9">
        <f>June!G41+F41</f>
        <v>47</v>
      </c>
      <c r="H41" s="17"/>
      <c r="I41" s="9">
        <f>June!I41+H41</f>
        <v>0</v>
      </c>
      <c r="J41" s="18"/>
      <c r="K41" s="9">
        <f>June!K41+J41</f>
        <v>1</v>
      </c>
      <c r="L41" s="19"/>
      <c r="M41" s="9">
        <f>June!M41+L41</f>
        <v>0</v>
      </c>
      <c r="N41" s="19"/>
      <c r="O41" s="9">
        <f>June!O41+N41</f>
        <v>11</v>
      </c>
      <c r="P41" s="21"/>
    </row>
    <row r="42" spans="1:16" ht="18" customHeight="1">
      <c r="A42" s="9" t="s">
        <v>47</v>
      </c>
      <c r="B42" s="14"/>
      <c r="C42" s="9">
        <f>June!C42+B42</f>
        <v>6</v>
      </c>
      <c r="D42" s="15">
        <f>1+2</f>
        <v>3</v>
      </c>
      <c r="E42" s="9">
        <f>June!E42+D42</f>
        <v>7</v>
      </c>
      <c r="F42" s="16"/>
      <c r="G42" s="9">
        <f>June!G42+F42</f>
        <v>0</v>
      </c>
      <c r="H42" s="17"/>
      <c r="I42" s="9">
        <f>June!I42+H42</f>
        <v>0</v>
      </c>
      <c r="J42" s="18"/>
      <c r="K42" s="9">
        <f>June!K42+J42</f>
        <v>0</v>
      </c>
      <c r="L42" s="19"/>
      <c r="M42" s="9">
        <f>June!M42+L42</f>
        <v>0</v>
      </c>
      <c r="N42" s="19"/>
      <c r="O42" s="9">
        <f>June!O42+N42</f>
        <v>0</v>
      </c>
      <c r="P42" s="21"/>
    </row>
    <row r="43" spans="1:16" ht="18" customHeight="1">
      <c r="A43" s="9" t="s">
        <v>48</v>
      </c>
      <c r="B43" s="14"/>
      <c r="C43" s="9">
        <f>June!C43+B43</f>
        <v>0</v>
      </c>
      <c r="D43" s="15"/>
      <c r="E43" s="9">
        <f>June!E43+D43</f>
        <v>0</v>
      </c>
      <c r="F43" s="16"/>
      <c r="G43" s="9">
        <f>June!G43+F43</f>
        <v>0</v>
      </c>
      <c r="H43" s="17"/>
      <c r="I43" s="9">
        <f>June!I43+H43</f>
        <v>0</v>
      </c>
      <c r="J43" s="18"/>
      <c r="K43" s="9">
        <f>June!K43+J43</f>
        <v>0</v>
      </c>
      <c r="L43" s="19"/>
      <c r="M43" s="9">
        <f>June!M43+L43</f>
        <v>0</v>
      </c>
      <c r="N43" s="19"/>
      <c r="O43" s="9">
        <f>June!O43+N43</f>
        <v>0</v>
      </c>
      <c r="P43" s="21"/>
    </row>
    <row r="44" spans="1:16" ht="18" customHeight="1">
      <c r="A44" s="9" t="s">
        <v>49</v>
      </c>
      <c r="B44" s="14"/>
      <c r="C44" s="9">
        <f>June!C44+B44</f>
        <v>0</v>
      </c>
      <c r="D44" s="15"/>
      <c r="E44" s="9">
        <f>June!E44+D44</f>
        <v>4</v>
      </c>
      <c r="F44" s="16"/>
      <c r="G44" s="9">
        <f>June!G44+F44</f>
        <v>0</v>
      </c>
      <c r="H44" s="17"/>
      <c r="I44" s="9">
        <f>June!I44+H44</f>
        <v>0</v>
      </c>
      <c r="J44" s="18"/>
      <c r="K44" s="9">
        <f>June!K44+J44</f>
        <v>0</v>
      </c>
      <c r="L44" s="19"/>
      <c r="M44" s="9">
        <f>June!M44+L44</f>
        <v>0</v>
      </c>
      <c r="N44" s="19"/>
      <c r="O44" s="9">
        <f>June!O44+N44</f>
        <v>0</v>
      </c>
      <c r="P44" s="21"/>
    </row>
    <row r="45" spans="1:16" ht="18" customHeight="1">
      <c r="A45" s="9" t="s">
        <v>50</v>
      </c>
      <c r="B45" s="14"/>
      <c r="C45" s="9">
        <f>June!C45+B45</f>
        <v>0</v>
      </c>
      <c r="D45" s="15">
        <v>8</v>
      </c>
      <c r="E45" s="9">
        <f>June!E45+D45</f>
        <v>152</v>
      </c>
      <c r="F45" s="16">
        <v>1266</v>
      </c>
      <c r="G45" s="9">
        <f>June!G45+F45</f>
        <v>4007</v>
      </c>
      <c r="H45" s="17"/>
      <c r="I45" s="9">
        <f>June!I45+H45</f>
        <v>1730</v>
      </c>
      <c r="J45" s="18">
        <v>7</v>
      </c>
      <c r="K45" s="9">
        <f>June!K45+J45</f>
        <v>795</v>
      </c>
      <c r="L45" s="19"/>
      <c r="M45" s="9">
        <f>June!M45+L45</f>
        <v>42</v>
      </c>
      <c r="N45" s="19"/>
      <c r="O45" s="9">
        <f>June!O45+N45</f>
        <v>0</v>
      </c>
      <c r="P45" s="21"/>
    </row>
    <row r="46" spans="1:16" ht="18" customHeight="1">
      <c r="A46" s="9" t="s">
        <v>51</v>
      </c>
      <c r="B46" s="14"/>
      <c r="C46" s="9">
        <f>June!C46+B46</f>
        <v>0</v>
      </c>
      <c r="D46" s="15">
        <v>17</v>
      </c>
      <c r="E46" s="9">
        <f>June!E46+D46</f>
        <v>26</v>
      </c>
      <c r="F46" s="16"/>
      <c r="G46" s="9">
        <f>June!G46+F46</f>
        <v>0</v>
      </c>
      <c r="H46" s="17"/>
      <c r="I46" s="9">
        <f>June!I46+H46</f>
        <v>0</v>
      </c>
      <c r="J46" s="18"/>
      <c r="K46" s="9">
        <f>June!K46+J46</f>
        <v>0</v>
      </c>
      <c r="L46" s="19"/>
      <c r="M46" s="9">
        <f>June!M46+L46</f>
        <v>0</v>
      </c>
      <c r="N46" s="19"/>
      <c r="O46" s="9">
        <f>June!O46+N46</f>
        <v>1</v>
      </c>
      <c r="P46" s="21"/>
    </row>
    <row r="47" spans="1:16" ht="18" customHeight="1">
      <c r="A47" s="9" t="s">
        <v>52</v>
      </c>
      <c r="B47" s="14"/>
      <c r="C47" s="9">
        <f>June!C47+B47</f>
        <v>0</v>
      </c>
      <c r="D47" s="15">
        <f>93+9</f>
        <v>102</v>
      </c>
      <c r="E47" s="9">
        <f>June!E47+D47</f>
        <v>148</v>
      </c>
      <c r="F47" s="16"/>
      <c r="G47" s="9">
        <f>June!G47+F47</f>
        <v>3</v>
      </c>
      <c r="H47" s="17"/>
      <c r="I47" s="9">
        <f>June!I47+H47</f>
        <v>214</v>
      </c>
      <c r="J47" s="18">
        <v>36</v>
      </c>
      <c r="K47" s="9">
        <f>June!K47+J47</f>
        <v>49</v>
      </c>
      <c r="L47" s="19"/>
      <c r="M47" s="9">
        <f>June!M47+L47</f>
        <v>214</v>
      </c>
      <c r="N47" s="19">
        <v>20</v>
      </c>
      <c r="O47" s="9">
        <f>June!O47+N47</f>
        <v>20</v>
      </c>
      <c r="P47" s="21" t="s">
        <v>81</v>
      </c>
    </row>
    <row r="48" spans="1:16" ht="18" customHeight="1">
      <c r="A48" s="9" t="s">
        <v>53</v>
      </c>
      <c r="B48" s="14"/>
      <c r="C48" s="9">
        <f>June!C48+B48</f>
        <v>0</v>
      </c>
      <c r="D48" s="15">
        <v>36</v>
      </c>
      <c r="E48" s="9">
        <f>June!E48+D48</f>
        <v>44</v>
      </c>
      <c r="F48" s="16"/>
      <c r="G48" s="9">
        <f>June!G48+F48</f>
        <v>0</v>
      </c>
      <c r="H48" s="17"/>
      <c r="I48" s="9">
        <f>June!I48+H48</f>
        <v>0</v>
      </c>
      <c r="J48" s="18"/>
      <c r="K48" s="9">
        <f>June!K48+J48</f>
        <v>0</v>
      </c>
      <c r="L48" s="19"/>
      <c r="M48" s="9">
        <f>June!M48+L48</f>
        <v>0</v>
      </c>
      <c r="N48" s="19"/>
      <c r="O48" s="9">
        <f>June!O48+N48</f>
        <v>0</v>
      </c>
      <c r="P48" s="21"/>
    </row>
    <row r="49" spans="1:16" ht="18" customHeight="1">
      <c r="A49" s="9" t="s">
        <v>54</v>
      </c>
      <c r="B49" s="14"/>
      <c r="C49" s="9">
        <f>June!C49+B49</f>
        <v>0</v>
      </c>
      <c r="D49" s="15"/>
      <c r="E49" s="9">
        <f>June!E49+D49</f>
        <v>1</v>
      </c>
      <c r="F49" s="16"/>
      <c r="G49" s="9">
        <f>June!G49+F49</f>
        <v>0</v>
      </c>
      <c r="H49" s="17"/>
      <c r="I49" s="9">
        <f>June!I49+H49</f>
        <v>0</v>
      </c>
      <c r="J49" s="18"/>
      <c r="K49" s="9">
        <f>June!K49+J49</f>
        <v>0</v>
      </c>
      <c r="L49" s="19"/>
      <c r="M49" s="9">
        <f>June!M49+L49</f>
        <v>0</v>
      </c>
      <c r="N49" s="19"/>
      <c r="O49" s="9">
        <f>June!O49+N49</f>
        <v>0</v>
      </c>
      <c r="P49" s="21"/>
    </row>
    <row r="50" spans="1:16" ht="18" customHeight="1">
      <c r="A50" s="9" t="s">
        <v>55</v>
      </c>
      <c r="B50" s="14"/>
      <c r="C50" s="9">
        <f>June!C50+B50</f>
        <v>0</v>
      </c>
      <c r="D50" s="15">
        <v>1</v>
      </c>
      <c r="E50" s="9">
        <f>June!E50+D50</f>
        <v>2</v>
      </c>
      <c r="F50" s="16"/>
      <c r="G50" s="9">
        <f>June!G50+F50</f>
        <v>5</v>
      </c>
      <c r="H50" s="17"/>
      <c r="I50" s="9">
        <f>June!I50+H50</f>
        <v>0</v>
      </c>
      <c r="J50" s="18"/>
      <c r="K50" s="9">
        <f>June!K50+J50</f>
        <v>0</v>
      </c>
      <c r="L50" s="19"/>
      <c r="M50" s="9">
        <f>June!M50+L50</f>
        <v>0</v>
      </c>
      <c r="N50" s="19"/>
      <c r="O50" s="9">
        <f>June!O50+N50</f>
        <v>7</v>
      </c>
      <c r="P50" s="21"/>
    </row>
    <row r="51" spans="1:16" ht="18" customHeight="1">
      <c r="A51" s="9" t="s">
        <v>56</v>
      </c>
      <c r="B51" s="14"/>
      <c r="C51" s="9">
        <f>June!C51+B51</f>
        <v>0</v>
      </c>
      <c r="D51" s="15">
        <v>17</v>
      </c>
      <c r="E51" s="9">
        <f>June!E51+D51</f>
        <v>20</v>
      </c>
      <c r="F51" s="16"/>
      <c r="G51" s="9">
        <f>June!G51+F51</f>
        <v>0</v>
      </c>
      <c r="H51" s="17"/>
      <c r="I51" s="9">
        <f>June!I51+H51</f>
        <v>0</v>
      </c>
      <c r="J51" s="18">
        <f>1</f>
        <v>1</v>
      </c>
      <c r="K51" s="9">
        <f>June!K51+J51</f>
        <v>2</v>
      </c>
      <c r="L51" s="19"/>
      <c r="M51" s="9">
        <f>June!M51+L51</f>
        <v>0</v>
      </c>
      <c r="N51" s="19"/>
      <c r="O51" s="9">
        <f>June!O51+N51</f>
        <v>3</v>
      </c>
      <c r="P51" s="21"/>
    </row>
    <row r="52" spans="1:16" ht="18" customHeight="1">
      <c r="A52" s="9" t="s">
        <v>57</v>
      </c>
      <c r="B52" s="14"/>
      <c r="C52" s="9">
        <f>June!C52+B52</f>
        <v>0</v>
      </c>
      <c r="D52" s="15"/>
      <c r="E52" s="9">
        <f>June!E52+D52</f>
        <v>0</v>
      </c>
      <c r="F52" s="16"/>
      <c r="G52" s="9">
        <f>June!G52+F52</f>
        <v>0</v>
      </c>
      <c r="H52" s="17"/>
      <c r="I52" s="9">
        <f>June!I52+H52</f>
        <v>0</v>
      </c>
      <c r="J52" s="18"/>
      <c r="K52" s="9">
        <f>June!K52+J52</f>
        <v>3</v>
      </c>
      <c r="L52" s="19"/>
      <c r="M52" s="9">
        <f>June!M52+L52</f>
        <v>0</v>
      </c>
      <c r="N52" s="19"/>
      <c r="O52" s="9">
        <f>June!O52+N52</f>
        <v>0</v>
      </c>
      <c r="P52" s="21"/>
    </row>
    <row r="53" spans="1:16" ht="18" customHeight="1">
      <c r="A53" s="9" t="s">
        <v>58</v>
      </c>
      <c r="B53" s="14"/>
      <c r="C53" s="9">
        <f>June!C53+B53</f>
        <v>0</v>
      </c>
      <c r="D53" s="15">
        <f>7+23</f>
        <v>30</v>
      </c>
      <c r="E53" s="9">
        <f>June!E53+D53</f>
        <v>596</v>
      </c>
      <c r="F53" s="16">
        <v>28</v>
      </c>
      <c r="G53" s="9">
        <f>June!G53+F53</f>
        <v>124</v>
      </c>
      <c r="H53" s="17"/>
      <c r="I53" s="9">
        <f>June!I53+H53</f>
        <v>0</v>
      </c>
      <c r="J53" s="18">
        <v>20</v>
      </c>
      <c r="K53" s="9">
        <f>June!K53+J53</f>
        <v>147</v>
      </c>
      <c r="L53" s="19"/>
      <c r="M53" s="9">
        <f>June!M53+L53</f>
        <v>0</v>
      </c>
      <c r="N53" s="19"/>
      <c r="O53" s="9">
        <f>June!O53+N53</f>
        <v>112</v>
      </c>
      <c r="P53" s="21" t="s">
        <v>81</v>
      </c>
    </row>
    <row r="54" spans="1:16" ht="18" customHeight="1" thickBot="1">
      <c r="A54" s="10" t="s">
        <v>59</v>
      </c>
      <c r="B54" s="14"/>
      <c r="C54" s="9">
        <f>June!C54+B54</f>
        <v>0</v>
      </c>
      <c r="D54" s="15">
        <v>66</v>
      </c>
      <c r="E54" s="9">
        <f>June!E54+D54</f>
        <v>85</v>
      </c>
      <c r="F54" s="16"/>
      <c r="G54" s="9">
        <f>June!G54+F54</f>
        <v>238</v>
      </c>
      <c r="H54" s="17"/>
      <c r="I54" s="9">
        <f>June!I54+H54</f>
        <v>0</v>
      </c>
      <c r="J54" s="18"/>
      <c r="K54" s="9">
        <f>June!K54+J54</f>
        <v>356</v>
      </c>
      <c r="L54" s="19"/>
      <c r="M54" s="9">
        <f>June!M54+L54</f>
        <v>0</v>
      </c>
      <c r="N54" s="19"/>
      <c r="O54" s="9">
        <f>June!O54+N54</f>
        <v>0</v>
      </c>
      <c r="P54" s="21"/>
    </row>
    <row r="55" spans="1:15" ht="18" customHeight="1" thickBot="1" thickTop="1">
      <c r="A55" s="11" t="s">
        <v>60</v>
      </c>
      <c r="B55" s="11">
        <f>SUM(B5:B54)</f>
        <v>0</v>
      </c>
      <c r="C55" s="11"/>
      <c r="D55" s="11">
        <f>SUM(D5:D54)</f>
        <v>1026</v>
      </c>
      <c r="E55" s="11"/>
      <c r="F55" s="11">
        <f>SUM(F5:F54)</f>
        <v>2589</v>
      </c>
      <c r="G55" s="11"/>
      <c r="H55" s="11">
        <f>SUM(H5:H54)</f>
        <v>45</v>
      </c>
      <c r="I55" s="11"/>
      <c r="J55" s="11">
        <f>SUM(J5:J54)</f>
        <v>182</v>
      </c>
      <c r="K55" s="11"/>
      <c r="L55" s="11">
        <f>SUM(L5:L54)</f>
        <v>0</v>
      </c>
      <c r="M55" s="11"/>
      <c r="N55" s="11">
        <f>SUM(N5:N54)</f>
        <v>81</v>
      </c>
      <c r="O55" s="11"/>
    </row>
    <row r="56" spans="1:15" ht="18" customHeight="1" thickBot="1" thickTop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</row>
    <row r="57" spans="1:15" ht="18" customHeight="1" thickBot="1" thickTop="1">
      <c r="A57" s="13" t="s">
        <v>61</v>
      </c>
      <c r="B57" s="11"/>
      <c r="C57" s="11">
        <f>June!C57+B55</f>
        <v>78</v>
      </c>
      <c r="D57" s="11"/>
      <c r="E57" s="11">
        <f>June!E57+D55</f>
        <v>4011</v>
      </c>
      <c r="F57" s="11"/>
      <c r="G57" s="11">
        <f>June!G57+F55</f>
        <v>19260</v>
      </c>
      <c r="H57" s="11"/>
      <c r="I57" s="11">
        <f>June!I57+H55</f>
        <v>3009</v>
      </c>
      <c r="J57" s="11"/>
      <c r="K57" s="11">
        <f>June!K57+J55</f>
        <v>2549</v>
      </c>
      <c r="L57" s="11"/>
      <c r="M57" s="11">
        <f>June!M57+L55</f>
        <v>261</v>
      </c>
      <c r="N57" s="11"/>
      <c r="O57" s="11">
        <f>June!O57+N55</f>
        <v>305</v>
      </c>
    </row>
    <row r="58" spans="1:11" ht="18" customHeight="1" thickTop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18" customHeight="1">
      <c r="A59" s="3" t="s">
        <v>62</v>
      </c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8" customHeight="1">
      <c r="A60" s="3" t="s">
        <v>15</v>
      </c>
      <c r="B60" s="3"/>
      <c r="C60" s="3"/>
      <c r="D60" s="3"/>
      <c r="E60" s="3"/>
      <c r="F60" s="3"/>
      <c r="G60" s="3"/>
      <c r="H60" s="3"/>
      <c r="I60" s="3"/>
      <c r="J60" s="3"/>
      <c r="K60" s="3"/>
    </row>
    <row r="61" ht="18" customHeight="1"/>
    <row r="62" s="4" customFormat="1" ht="18" customHeight="1">
      <c r="A62" s="4" t="s">
        <v>63</v>
      </c>
    </row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7">
    <mergeCell ref="N3:O3"/>
    <mergeCell ref="J3:K3"/>
    <mergeCell ref="L3:M3"/>
    <mergeCell ref="B3:C3"/>
    <mergeCell ref="D3:E3"/>
    <mergeCell ref="F3:G3"/>
    <mergeCell ref="H3:I3"/>
  </mergeCells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62"/>
  <sheetViews>
    <sheetView zoomScalePageLayoutView="0" workbookViewId="0" topLeftCell="A1">
      <pane xSplit="1" ySplit="4" topLeftCell="B48" activePane="bottomRight" state="frozen"/>
      <selection pane="topLeft" activeCell="A1" sqref="A1"/>
      <selection pane="topRight" activeCell="B1" sqref="B1"/>
      <selection pane="bottomLeft" activeCell="A5" sqref="A5"/>
      <selection pane="bottomRight" activeCell="G69" sqref="G69"/>
    </sheetView>
  </sheetViews>
  <sheetFormatPr defaultColWidth="9.00390625" defaultRowHeight="15.75"/>
  <cols>
    <col min="1" max="1" width="17.25390625" style="2" customWidth="1"/>
    <col min="2" max="3" width="9.00390625" style="2" customWidth="1"/>
    <col min="4" max="4" width="9.25390625" style="2" customWidth="1"/>
    <col min="5" max="5" width="7.00390625" style="2" customWidth="1"/>
    <col min="6" max="9" width="9.00390625" style="2" customWidth="1"/>
    <col min="10" max="10" width="7.875" style="2" customWidth="1"/>
    <col min="11" max="13" width="9.00390625" style="2" customWidth="1"/>
    <col min="14" max="14" width="8.00390625" style="2" bestFit="1" customWidth="1"/>
    <col min="15" max="15" width="4.75390625" style="2" bestFit="1" customWidth="1"/>
    <col min="16" max="16384" width="9.00390625" style="2" customWidth="1"/>
  </cols>
  <sheetData>
    <row r="1" spans="1:10" ht="23.25">
      <c r="A1" s="1" t="s">
        <v>65</v>
      </c>
      <c r="H1" s="2" t="s">
        <v>73</v>
      </c>
      <c r="J1" s="2" t="s">
        <v>80</v>
      </c>
    </row>
    <row r="2" spans="1:15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42.75" customHeight="1">
      <c r="A3" s="4"/>
      <c r="B3" s="35" t="s">
        <v>1</v>
      </c>
      <c r="C3" s="36"/>
      <c r="D3" s="35" t="s">
        <v>3</v>
      </c>
      <c r="E3" s="36"/>
      <c r="F3" s="35" t="s">
        <v>4</v>
      </c>
      <c r="G3" s="36"/>
      <c r="H3" s="33" t="s">
        <v>6</v>
      </c>
      <c r="I3" s="37"/>
      <c r="J3" s="35" t="s">
        <v>5</v>
      </c>
      <c r="K3" s="38"/>
      <c r="L3" s="33" t="s">
        <v>64</v>
      </c>
      <c r="M3" s="37"/>
      <c r="N3" s="39" t="s">
        <v>78</v>
      </c>
      <c r="O3" s="40"/>
    </row>
    <row r="4" spans="1:16" s="8" customFormat="1" ht="18" customHeight="1">
      <c r="A4" s="7" t="s">
        <v>7</v>
      </c>
      <c r="B4" s="6" t="s">
        <v>8</v>
      </c>
      <c r="C4" s="6" t="s">
        <v>9</v>
      </c>
      <c r="D4" s="6" t="s">
        <v>8</v>
      </c>
      <c r="E4" s="6" t="s">
        <v>9</v>
      </c>
      <c r="F4" s="6" t="s">
        <v>8</v>
      </c>
      <c r="G4" s="6" t="s">
        <v>9</v>
      </c>
      <c r="H4" s="6" t="s">
        <v>8</v>
      </c>
      <c r="I4" s="6" t="s">
        <v>9</v>
      </c>
      <c r="J4" s="6" t="s">
        <v>8</v>
      </c>
      <c r="K4" s="6" t="s">
        <v>9</v>
      </c>
      <c r="L4" s="6" t="s">
        <v>8</v>
      </c>
      <c r="M4" s="6" t="s">
        <v>9</v>
      </c>
      <c r="N4" s="6" t="s">
        <v>8</v>
      </c>
      <c r="O4" s="6" t="s">
        <v>9</v>
      </c>
      <c r="P4" s="6" t="s">
        <v>2</v>
      </c>
    </row>
    <row r="5" spans="1:16" ht="18" customHeight="1">
      <c r="A5" s="9" t="s">
        <v>10</v>
      </c>
      <c r="B5" s="14"/>
      <c r="C5" s="9">
        <f>July!C5+B5</f>
        <v>0</v>
      </c>
      <c r="D5" s="15">
        <f>3</f>
        <v>3</v>
      </c>
      <c r="E5" s="9">
        <f>July!E5+D5</f>
        <v>4</v>
      </c>
      <c r="F5" s="16"/>
      <c r="G5" s="9">
        <f>July!G5+F5</f>
        <v>0</v>
      </c>
      <c r="H5" s="17"/>
      <c r="I5" s="9">
        <f>July!I5+H5</f>
        <v>0</v>
      </c>
      <c r="J5" s="18"/>
      <c r="K5" s="9">
        <f>July!K5+J5</f>
        <v>0</v>
      </c>
      <c r="L5" s="19"/>
      <c r="M5" s="9">
        <f>July!M5+L5</f>
        <v>0</v>
      </c>
      <c r="N5" s="19"/>
      <c r="O5" s="9">
        <f>July!O5+N5</f>
        <v>0</v>
      </c>
      <c r="P5" s="21"/>
    </row>
    <row r="6" spans="1:16" ht="18" customHeight="1">
      <c r="A6" s="9" t="s">
        <v>11</v>
      </c>
      <c r="B6" s="14"/>
      <c r="C6" s="9">
        <f>July!C6+B6</f>
        <v>0</v>
      </c>
      <c r="D6" s="15"/>
      <c r="E6" s="9">
        <f>July!E6+D6</f>
        <v>2</v>
      </c>
      <c r="F6" s="16"/>
      <c r="G6" s="9">
        <f>July!G6+F6</f>
        <v>0</v>
      </c>
      <c r="H6" s="17"/>
      <c r="I6" s="9">
        <f>July!I6+H6</f>
        <v>0</v>
      </c>
      <c r="J6" s="18"/>
      <c r="K6" s="9">
        <f>July!K6+J6</f>
        <v>0</v>
      </c>
      <c r="L6" s="19"/>
      <c r="M6" s="9">
        <f>July!M6+L6</f>
        <v>0</v>
      </c>
      <c r="N6" s="19"/>
      <c r="O6" s="9">
        <f>July!O6+N6</f>
        <v>0</v>
      </c>
      <c r="P6" s="21" t="s">
        <v>79</v>
      </c>
    </row>
    <row r="7" spans="1:16" ht="18" customHeight="1">
      <c r="A7" s="9" t="s">
        <v>12</v>
      </c>
      <c r="B7" s="14"/>
      <c r="C7" s="9">
        <f>July!C7+B7</f>
        <v>0</v>
      </c>
      <c r="D7" s="15">
        <f>3</f>
        <v>3</v>
      </c>
      <c r="E7" s="9">
        <f>July!E7+D7</f>
        <v>103</v>
      </c>
      <c r="F7" s="16"/>
      <c r="G7" s="9">
        <f>July!G7+F7</f>
        <v>0</v>
      </c>
      <c r="H7" s="17"/>
      <c r="I7" s="9">
        <f>July!I7+H7</f>
        <v>0</v>
      </c>
      <c r="J7" s="18"/>
      <c r="K7" s="9">
        <f>July!K7+J7</f>
        <v>0</v>
      </c>
      <c r="L7" s="19"/>
      <c r="M7" s="9">
        <f>July!M7+L7</f>
        <v>0</v>
      </c>
      <c r="N7" s="19"/>
      <c r="O7" s="9">
        <f>July!O7+N7</f>
        <v>0</v>
      </c>
      <c r="P7" s="21"/>
    </row>
    <row r="8" spans="1:16" ht="18" customHeight="1">
      <c r="A8" s="9" t="s">
        <v>13</v>
      </c>
      <c r="B8" s="14"/>
      <c r="C8" s="9">
        <f>July!C8+B8</f>
        <v>0</v>
      </c>
      <c r="D8" s="15">
        <f>2+7+3</f>
        <v>12</v>
      </c>
      <c r="E8" s="9">
        <f>July!E8+D8</f>
        <v>86</v>
      </c>
      <c r="F8" s="16"/>
      <c r="G8" s="9">
        <f>July!G8+F8</f>
        <v>3</v>
      </c>
      <c r="H8" s="17"/>
      <c r="I8" s="9">
        <f>July!I8+H8</f>
        <v>0</v>
      </c>
      <c r="J8" s="18"/>
      <c r="K8" s="9">
        <f>July!K8+J8</f>
        <v>0</v>
      </c>
      <c r="L8" s="19"/>
      <c r="M8" s="9">
        <f>July!M8+L8</f>
        <v>0</v>
      </c>
      <c r="N8" s="19"/>
      <c r="O8" s="9">
        <f>July!O8+N8</f>
        <v>0</v>
      </c>
      <c r="P8" s="21"/>
    </row>
    <row r="9" spans="1:16" ht="18" customHeight="1">
      <c r="A9" s="9" t="s">
        <v>14</v>
      </c>
      <c r="B9" s="14"/>
      <c r="C9" s="9">
        <f>July!C9+B9</f>
        <v>0</v>
      </c>
      <c r="D9" s="15">
        <f>5</f>
        <v>5</v>
      </c>
      <c r="E9" s="9">
        <f>July!E9+D9</f>
        <v>23</v>
      </c>
      <c r="F9" s="16"/>
      <c r="G9" s="9">
        <f>July!G9+F9</f>
        <v>9</v>
      </c>
      <c r="H9" s="17"/>
      <c r="I9" s="9">
        <f>July!I9+H9</f>
        <v>0</v>
      </c>
      <c r="J9" s="18"/>
      <c r="K9" s="9">
        <f>July!K9+J9</f>
        <v>6</v>
      </c>
      <c r="L9" s="19"/>
      <c r="M9" s="9">
        <f>July!M9+L9</f>
        <v>0</v>
      </c>
      <c r="N9" s="19"/>
      <c r="O9" s="9">
        <f>July!O9+N9</f>
        <v>1</v>
      </c>
      <c r="P9" s="21"/>
    </row>
    <row r="10" spans="1:16" ht="18" customHeight="1">
      <c r="A10" s="9" t="s">
        <v>15</v>
      </c>
      <c r="B10" s="14"/>
      <c r="C10" s="9">
        <f>July!C10+B10</f>
        <v>0</v>
      </c>
      <c r="D10" s="15">
        <f>1</f>
        <v>1</v>
      </c>
      <c r="E10" s="9">
        <f>July!E10+D10</f>
        <v>38</v>
      </c>
      <c r="F10" s="16"/>
      <c r="G10" s="9">
        <f>July!G10+F10</f>
        <v>0</v>
      </c>
      <c r="H10" s="17"/>
      <c r="I10" s="9">
        <f>July!I10+H10</f>
        <v>1014</v>
      </c>
      <c r="J10" s="18"/>
      <c r="K10" s="9">
        <f>July!K10+J10</f>
        <v>0</v>
      </c>
      <c r="L10" s="19"/>
      <c r="M10" s="9">
        <f>July!M10+L10</f>
        <v>0</v>
      </c>
      <c r="N10" s="19"/>
      <c r="O10" s="9">
        <f>July!O10+N10</f>
        <v>0</v>
      </c>
      <c r="P10" s="21"/>
    </row>
    <row r="11" spans="1:16" ht="18" customHeight="1">
      <c r="A11" s="9" t="s">
        <v>16</v>
      </c>
      <c r="B11" s="14"/>
      <c r="C11" s="9">
        <f>July!C11+B11</f>
        <v>0</v>
      </c>
      <c r="D11" s="15"/>
      <c r="E11" s="9">
        <f>July!E11+D11</f>
        <v>26</v>
      </c>
      <c r="F11" s="16"/>
      <c r="G11" s="9">
        <f>July!G11+F11</f>
        <v>0</v>
      </c>
      <c r="H11" s="17"/>
      <c r="I11" s="9">
        <f>July!I11+H11</f>
        <v>0</v>
      </c>
      <c r="J11" s="18"/>
      <c r="K11" s="9">
        <f>July!K11+J11</f>
        <v>3</v>
      </c>
      <c r="L11" s="19"/>
      <c r="M11" s="9">
        <f>July!M11+L11</f>
        <v>0</v>
      </c>
      <c r="N11" s="19"/>
      <c r="O11" s="9">
        <f>July!O11+N11</f>
        <v>2</v>
      </c>
      <c r="P11" s="21"/>
    </row>
    <row r="12" spans="1:16" ht="18" customHeight="1">
      <c r="A12" s="9" t="s">
        <v>17</v>
      </c>
      <c r="B12" s="14"/>
      <c r="C12" s="9">
        <f>July!C12+B12</f>
        <v>0</v>
      </c>
      <c r="D12" s="15"/>
      <c r="E12" s="9">
        <f>July!E12+D12</f>
        <v>0</v>
      </c>
      <c r="F12" s="16"/>
      <c r="G12" s="9">
        <f>July!G12+F12</f>
        <v>0</v>
      </c>
      <c r="H12" s="17"/>
      <c r="I12" s="9">
        <f>July!I12+H12</f>
        <v>0</v>
      </c>
      <c r="J12" s="18"/>
      <c r="K12" s="9">
        <f>July!K12+J12</f>
        <v>0</v>
      </c>
      <c r="L12" s="19"/>
      <c r="M12" s="9">
        <f>July!M12+L12</f>
        <v>0</v>
      </c>
      <c r="N12" s="19"/>
      <c r="O12" s="9">
        <f>July!O12+N12</f>
        <v>0</v>
      </c>
      <c r="P12" s="21"/>
    </row>
    <row r="13" spans="1:16" ht="18" customHeight="1">
      <c r="A13" s="9" t="s">
        <v>18</v>
      </c>
      <c r="B13" s="14"/>
      <c r="C13" s="9">
        <f>July!C13+B13</f>
        <v>0</v>
      </c>
      <c r="D13" s="15"/>
      <c r="E13" s="9">
        <f>July!E13+D13</f>
        <v>6</v>
      </c>
      <c r="F13" s="16"/>
      <c r="G13" s="9">
        <f>July!G13+F13</f>
        <v>0</v>
      </c>
      <c r="H13" s="17"/>
      <c r="I13" s="9">
        <f>July!I13+H13</f>
        <v>0</v>
      </c>
      <c r="J13" s="18"/>
      <c r="K13" s="9">
        <f>July!K13+J13</f>
        <v>0</v>
      </c>
      <c r="L13" s="19"/>
      <c r="M13" s="9">
        <f>July!M13+L13</f>
        <v>0</v>
      </c>
      <c r="N13" s="19"/>
      <c r="O13" s="9">
        <f>July!O13+N13</f>
        <v>0</v>
      </c>
      <c r="P13" s="21"/>
    </row>
    <row r="14" spans="1:16" ht="18" customHeight="1">
      <c r="A14" s="9" t="s">
        <v>19</v>
      </c>
      <c r="B14" s="14"/>
      <c r="C14" s="9">
        <f>July!C14+B14</f>
        <v>0</v>
      </c>
      <c r="D14" s="15">
        <f>2+7</f>
        <v>9</v>
      </c>
      <c r="E14" s="9">
        <f>July!E14+D14</f>
        <v>81</v>
      </c>
      <c r="F14" s="16"/>
      <c r="G14" s="9">
        <f>July!G14+F14</f>
        <v>0</v>
      </c>
      <c r="H14" s="17"/>
      <c r="I14" s="9">
        <f>July!I14+H14</f>
        <v>0</v>
      </c>
      <c r="J14" s="18"/>
      <c r="K14" s="9">
        <f>July!K14+J14</f>
        <v>0</v>
      </c>
      <c r="L14" s="19"/>
      <c r="M14" s="9">
        <f>July!M14+L14</f>
        <v>0</v>
      </c>
      <c r="N14" s="19"/>
      <c r="O14" s="9">
        <f>July!O14+N14</f>
        <v>0</v>
      </c>
      <c r="P14" s="21" t="s">
        <v>79</v>
      </c>
    </row>
    <row r="15" spans="1:16" ht="18" customHeight="1">
      <c r="A15" s="9" t="s">
        <v>20</v>
      </c>
      <c r="B15" s="14"/>
      <c r="C15" s="9">
        <f>July!C15+B15</f>
        <v>0</v>
      </c>
      <c r="D15" s="15"/>
      <c r="E15" s="9">
        <f>July!E15+D15</f>
        <v>5</v>
      </c>
      <c r="F15" s="16"/>
      <c r="G15" s="9">
        <f>July!G15+F15</f>
        <v>0</v>
      </c>
      <c r="H15" s="17"/>
      <c r="I15" s="9">
        <f>July!I15+H15</f>
        <v>0</v>
      </c>
      <c r="J15" s="18"/>
      <c r="K15" s="9">
        <f>July!K15+J15</f>
        <v>0</v>
      </c>
      <c r="L15" s="19"/>
      <c r="M15" s="9">
        <f>July!M15+L15</f>
        <v>0</v>
      </c>
      <c r="N15" s="19"/>
      <c r="O15" s="9">
        <f>July!O15+N15</f>
        <v>0</v>
      </c>
      <c r="P15" s="21"/>
    </row>
    <row r="16" spans="1:16" ht="18" customHeight="1">
      <c r="A16" s="9" t="s">
        <v>21</v>
      </c>
      <c r="B16" s="14"/>
      <c r="C16" s="9">
        <f>July!C16+B16</f>
        <v>0</v>
      </c>
      <c r="D16" s="15"/>
      <c r="E16" s="9">
        <f>July!E16+D16</f>
        <v>0</v>
      </c>
      <c r="F16" s="16"/>
      <c r="G16" s="9">
        <f>July!G16+F16</f>
        <v>0</v>
      </c>
      <c r="H16" s="17"/>
      <c r="I16" s="9">
        <f>July!I16+H16</f>
        <v>0</v>
      </c>
      <c r="J16" s="18"/>
      <c r="K16" s="9">
        <f>July!K16+J16</f>
        <v>0</v>
      </c>
      <c r="L16" s="19"/>
      <c r="M16" s="9">
        <f>July!M16+L16</f>
        <v>0</v>
      </c>
      <c r="N16" s="19"/>
      <c r="O16" s="9">
        <f>July!O16+N16</f>
        <v>0</v>
      </c>
      <c r="P16" s="21"/>
    </row>
    <row r="17" spans="1:16" ht="18" customHeight="1">
      <c r="A17" s="9" t="s">
        <v>22</v>
      </c>
      <c r="B17" s="14"/>
      <c r="C17" s="9">
        <f>July!C17+B17</f>
        <v>0</v>
      </c>
      <c r="D17" s="15">
        <v>2</v>
      </c>
      <c r="E17" s="9">
        <f>July!E17+D17</f>
        <v>12</v>
      </c>
      <c r="F17" s="16"/>
      <c r="G17" s="9">
        <f>July!G17+F17</f>
        <v>0</v>
      </c>
      <c r="H17" s="17"/>
      <c r="I17" s="9">
        <f>July!I17+H17</f>
        <v>0</v>
      </c>
      <c r="J17" s="18"/>
      <c r="K17" s="9">
        <f>July!K17+J17</f>
        <v>0</v>
      </c>
      <c r="L17" s="19"/>
      <c r="M17" s="9">
        <f>July!M17+L17</f>
        <v>0</v>
      </c>
      <c r="N17" s="19">
        <f>3+1</f>
        <v>4</v>
      </c>
      <c r="O17" s="9">
        <f>July!O17+N17</f>
        <v>4</v>
      </c>
      <c r="P17" s="21"/>
    </row>
    <row r="18" spans="1:16" ht="18" customHeight="1">
      <c r="A18" s="9" t="s">
        <v>23</v>
      </c>
      <c r="B18" s="14"/>
      <c r="C18" s="9">
        <f>July!C18+B18</f>
        <v>2</v>
      </c>
      <c r="D18" s="15">
        <f>5+6+1+1+2+6+3+6+2+1+1+5+4+1+2+2+5+2+10+3+9+1+6+6+8+20</f>
        <v>118</v>
      </c>
      <c r="E18" s="9">
        <f>July!E18+D18</f>
        <v>438</v>
      </c>
      <c r="F18" s="16">
        <f>2+1+1+1+1+1+1+1+1</f>
        <v>10</v>
      </c>
      <c r="G18" s="9">
        <f>July!G18+F18</f>
        <v>471</v>
      </c>
      <c r="H18" s="17"/>
      <c r="I18" s="9">
        <f>July!I18+H18</f>
        <v>0</v>
      </c>
      <c r="J18" s="18">
        <f>11+12+12+9+6+10</f>
        <v>60</v>
      </c>
      <c r="K18" s="9">
        <f>July!K18+J18</f>
        <v>936</v>
      </c>
      <c r="L18" s="19"/>
      <c r="M18" s="9">
        <f>July!M18+L18</f>
        <v>0</v>
      </c>
      <c r="N18" s="19"/>
      <c r="O18" s="9">
        <f>July!O18+N18</f>
        <v>6</v>
      </c>
      <c r="P18" s="21"/>
    </row>
    <row r="19" spans="1:16" ht="18" customHeight="1">
      <c r="A19" s="9" t="s">
        <v>24</v>
      </c>
      <c r="B19" s="14"/>
      <c r="C19" s="9">
        <f>July!C19+B19</f>
        <v>7</v>
      </c>
      <c r="D19" s="15">
        <f>3+1+1+9+9+5+9+5+2+1</f>
        <v>45</v>
      </c>
      <c r="E19" s="9">
        <f>July!E19+D19</f>
        <v>101</v>
      </c>
      <c r="F19" s="16">
        <f>10</f>
        <v>10</v>
      </c>
      <c r="G19" s="9">
        <f>July!G19+F19</f>
        <v>12</v>
      </c>
      <c r="H19" s="17"/>
      <c r="I19" s="9">
        <f>July!I19+H19</f>
        <v>0</v>
      </c>
      <c r="J19" s="18"/>
      <c r="K19" s="9">
        <f>July!K19+J19</f>
        <v>0</v>
      </c>
      <c r="L19" s="19"/>
      <c r="M19" s="9">
        <f>July!M19+L19</f>
        <v>0</v>
      </c>
      <c r="N19" s="19">
        <v>4</v>
      </c>
      <c r="O19" s="9">
        <f>July!O19+N19</f>
        <v>34</v>
      </c>
      <c r="P19" s="21" t="s">
        <v>79</v>
      </c>
    </row>
    <row r="20" spans="1:16" ht="18" customHeight="1">
      <c r="A20" s="9" t="s">
        <v>25</v>
      </c>
      <c r="B20" s="14"/>
      <c r="C20" s="9">
        <f>July!C20+B20</f>
        <v>0</v>
      </c>
      <c r="D20" s="15">
        <f>2+6+1+4+10+3+10+1+1+3</f>
        <v>41</v>
      </c>
      <c r="E20" s="9">
        <f>July!E20+D20</f>
        <v>196</v>
      </c>
      <c r="F20" s="16">
        <f>1+1+1+220+1+1+7</f>
        <v>232</v>
      </c>
      <c r="G20" s="9">
        <f>July!G20+F20</f>
        <v>236</v>
      </c>
      <c r="H20" s="17"/>
      <c r="I20" s="9">
        <f>July!I20+H20</f>
        <v>0</v>
      </c>
      <c r="J20" s="18"/>
      <c r="K20" s="9">
        <f>July!K20+J20</f>
        <v>1</v>
      </c>
      <c r="L20" s="19"/>
      <c r="M20" s="9">
        <f>July!M20+L20</f>
        <v>0</v>
      </c>
      <c r="N20" s="19"/>
      <c r="O20" s="9">
        <f>July!O20+N20</f>
        <v>4</v>
      </c>
      <c r="P20" s="21"/>
    </row>
    <row r="21" spans="1:16" ht="18" customHeight="1">
      <c r="A21" s="9" t="s">
        <v>26</v>
      </c>
      <c r="B21" s="14"/>
      <c r="C21" s="9">
        <f>July!C21+B21</f>
        <v>0</v>
      </c>
      <c r="D21" s="15">
        <f>3+1+7+1+1</f>
        <v>13</v>
      </c>
      <c r="E21" s="9">
        <f>July!E21+D21</f>
        <v>85</v>
      </c>
      <c r="F21" s="16"/>
      <c r="G21" s="9">
        <f>July!G21+F21</f>
        <v>2</v>
      </c>
      <c r="H21" s="17"/>
      <c r="I21" s="9">
        <f>July!I21+H21</f>
        <v>0</v>
      </c>
      <c r="J21" s="18"/>
      <c r="K21" s="9">
        <f>July!K21+J21</f>
        <v>0</v>
      </c>
      <c r="L21" s="19"/>
      <c r="M21" s="9">
        <f>July!M21+L21</f>
        <v>0</v>
      </c>
      <c r="N21" s="19"/>
      <c r="O21" s="9">
        <f>July!O21+N21</f>
        <v>8</v>
      </c>
      <c r="P21" s="21"/>
    </row>
    <row r="22" spans="1:16" ht="18" customHeight="1">
      <c r="A22" s="9" t="s">
        <v>27</v>
      </c>
      <c r="B22" s="14"/>
      <c r="C22" s="9">
        <f>July!C22+B22</f>
        <v>0</v>
      </c>
      <c r="D22" s="15"/>
      <c r="E22" s="9">
        <f>July!E22+D22</f>
        <v>0</v>
      </c>
      <c r="F22" s="16"/>
      <c r="G22" s="9">
        <f>July!G22+F22</f>
        <v>0</v>
      </c>
      <c r="H22" s="17"/>
      <c r="I22" s="9">
        <f>July!I22+H22</f>
        <v>0</v>
      </c>
      <c r="J22" s="18"/>
      <c r="K22" s="9">
        <f>July!K22+J22</f>
        <v>0</v>
      </c>
      <c r="L22" s="19"/>
      <c r="M22" s="9">
        <f>July!M22+L22</f>
        <v>0</v>
      </c>
      <c r="N22" s="19"/>
      <c r="O22" s="9">
        <f>July!O22+N22</f>
        <v>0</v>
      </c>
      <c r="P22" s="21"/>
    </row>
    <row r="23" spans="1:16" ht="18" customHeight="1">
      <c r="A23" s="9" t="s">
        <v>28</v>
      </c>
      <c r="B23" s="14"/>
      <c r="C23" s="9">
        <f>July!C23+B23</f>
        <v>0</v>
      </c>
      <c r="D23" s="15"/>
      <c r="E23" s="9">
        <f>July!E23+D23</f>
        <v>4</v>
      </c>
      <c r="F23" s="16"/>
      <c r="G23" s="9">
        <f>July!G23+F23</f>
        <v>5</v>
      </c>
      <c r="H23" s="17"/>
      <c r="I23" s="9">
        <f>July!I23+H23</f>
        <v>0</v>
      </c>
      <c r="J23" s="18"/>
      <c r="K23" s="9">
        <f>July!K23+J23</f>
        <v>0</v>
      </c>
      <c r="L23" s="19"/>
      <c r="M23" s="9">
        <f>July!M23+L23</f>
        <v>0</v>
      </c>
      <c r="N23" s="19">
        <v>1</v>
      </c>
      <c r="O23" s="9">
        <f>July!O23+N23</f>
        <v>9</v>
      </c>
      <c r="P23" s="21"/>
    </row>
    <row r="24" spans="1:16" ht="18" customHeight="1">
      <c r="A24" s="9" t="s">
        <v>29</v>
      </c>
      <c r="B24" s="14"/>
      <c r="C24" s="9">
        <f>July!C24+B24</f>
        <v>0</v>
      </c>
      <c r="D24" s="15"/>
      <c r="E24" s="9">
        <f>July!E24+D24</f>
        <v>0</v>
      </c>
      <c r="F24" s="16"/>
      <c r="G24" s="9">
        <f>July!G24+F24</f>
        <v>0</v>
      </c>
      <c r="H24" s="17"/>
      <c r="I24" s="9">
        <f>July!I24+H24</f>
        <v>0</v>
      </c>
      <c r="J24" s="18"/>
      <c r="K24" s="9">
        <f>July!K24+J24</f>
        <v>0</v>
      </c>
      <c r="L24" s="19"/>
      <c r="M24" s="9">
        <f>July!M24+L24</f>
        <v>0</v>
      </c>
      <c r="N24" s="19"/>
      <c r="O24" s="9">
        <f>July!O24+N24</f>
        <v>0</v>
      </c>
      <c r="P24" s="21"/>
    </row>
    <row r="25" spans="1:16" ht="18" customHeight="1">
      <c r="A25" s="9" t="s">
        <v>30</v>
      </c>
      <c r="B25" s="14"/>
      <c r="C25" s="9">
        <f>July!C25+B25</f>
        <v>0</v>
      </c>
      <c r="D25" s="15"/>
      <c r="E25" s="9">
        <f>July!E25+D25</f>
        <v>1</v>
      </c>
      <c r="F25" s="16"/>
      <c r="G25" s="9">
        <f>July!G25+F25</f>
        <v>0</v>
      </c>
      <c r="H25" s="17"/>
      <c r="I25" s="9">
        <f>July!I25+H25</f>
        <v>0</v>
      </c>
      <c r="J25" s="18">
        <f>1+1</f>
        <v>2</v>
      </c>
      <c r="K25" s="9">
        <f>July!K25+J25</f>
        <v>2</v>
      </c>
      <c r="L25" s="19"/>
      <c r="M25" s="9">
        <f>July!M25+L25</f>
        <v>0</v>
      </c>
      <c r="N25" s="19"/>
      <c r="O25" s="9">
        <f>July!O25+N25</f>
        <v>0</v>
      </c>
      <c r="P25" s="21"/>
    </row>
    <row r="26" spans="1:16" ht="18" customHeight="1">
      <c r="A26" s="9" t="s">
        <v>31</v>
      </c>
      <c r="B26" s="14"/>
      <c r="C26" s="9">
        <f>July!C26+B26</f>
        <v>0</v>
      </c>
      <c r="D26" s="15">
        <f>1+3+1+1+1+3</f>
        <v>10</v>
      </c>
      <c r="E26" s="9">
        <f>July!E26+D26</f>
        <v>46</v>
      </c>
      <c r="F26" s="16">
        <f>6+1+1+1+1+1+1+1+1+1+1+1+1+1+1+1+1+1+2+2+1+1+1+6+1+1+1+1+1+1+1+1+1+1+1+1+1+1+1</f>
        <v>51</v>
      </c>
      <c r="G26" s="9">
        <f>July!G26+F26</f>
        <v>52</v>
      </c>
      <c r="H26" s="17"/>
      <c r="I26" s="9">
        <f>July!I26+H26</f>
        <v>0</v>
      </c>
      <c r="J26" s="18"/>
      <c r="K26" s="9">
        <f>July!K26+J26</f>
        <v>0</v>
      </c>
      <c r="L26" s="19"/>
      <c r="M26" s="9">
        <f>July!M26+L26</f>
        <v>0</v>
      </c>
      <c r="N26" s="19"/>
      <c r="O26" s="9">
        <f>July!O26+N26</f>
        <v>14</v>
      </c>
      <c r="P26" s="21"/>
    </row>
    <row r="27" spans="1:16" ht="18" customHeight="1">
      <c r="A27" s="9" t="s">
        <v>32</v>
      </c>
      <c r="B27" s="14"/>
      <c r="C27" s="9">
        <f>July!C27+B27</f>
        <v>43</v>
      </c>
      <c r="D27" s="15">
        <f>1+1+1+1+2+1+1+2+1+1+1+5+2+2+2+1+1+2+1+4+2+5+3+1+2+2+3+3+2+2+2+2+26+2+3+1+12+5+4+9+6+9+2+4+1+1+3+6+24</f>
        <v>180</v>
      </c>
      <c r="E27" s="9">
        <f>July!E27+D27</f>
        <v>1066</v>
      </c>
      <c r="F27" s="16">
        <f>157+48+6+20+14+2+1+2+2+1+1+1+1+4+7+9+11+81+81+1+1+1+1+1+1+9+11+11+9</f>
        <v>495</v>
      </c>
      <c r="G27" s="9">
        <f>July!G27+F27</f>
        <v>837</v>
      </c>
      <c r="H27" s="17"/>
      <c r="I27" s="9">
        <f>July!I27+H27</f>
        <v>0</v>
      </c>
      <c r="J27" s="18">
        <f>11+6+11+1+19+5+12+6+1+45+3</f>
        <v>120</v>
      </c>
      <c r="K27" s="9">
        <f>July!K27+J27</f>
        <v>325</v>
      </c>
      <c r="L27" s="19"/>
      <c r="M27" s="9">
        <f>3</f>
        <v>3</v>
      </c>
      <c r="N27" s="19">
        <f>3+3</f>
        <v>6</v>
      </c>
      <c r="O27" s="9">
        <f>July!O27+N27</f>
        <v>60</v>
      </c>
      <c r="P27" s="21" t="s">
        <v>81</v>
      </c>
    </row>
    <row r="28" spans="1:16" ht="18" customHeight="1">
      <c r="A28" s="9" t="s">
        <v>33</v>
      </c>
      <c r="B28" s="14"/>
      <c r="C28" s="9">
        <f>July!C28+B28</f>
        <v>0</v>
      </c>
      <c r="D28" s="15">
        <f>1</f>
        <v>1</v>
      </c>
      <c r="E28" s="9">
        <f>July!E28+D28</f>
        <v>8</v>
      </c>
      <c r="F28" s="16"/>
      <c r="G28" s="9">
        <f>July!G28+F28</f>
        <v>0</v>
      </c>
      <c r="H28" s="17"/>
      <c r="I28" s="9">
        <f>July!I28+H28</f>
        <v>0</v>
      </c>
      <c r="J28" s="18"/>
      <c r="K28" s="9">
        <f>July!K28+J28</f>
        <v>0</v>
      </c>
      <c r="L28" s="19"/>
      <c r="M28" s="9">
        <f>July!M28+L28</f>
        <v>0</v>
      </c>
      <c r="N28" s="19"/>
      <c r="O28" s="9">
        <f>July!O28+N28</f>
        <v>0</v>
      </c>
      <c r="P28" s="21"/>
    </row>
    <row r="29" spans="1:16" ht="18" customHeight="1">
      <c r="A29" s="9" t="s">
        <v>34</v>
      </c>
      <c r="B29" s="14">
        <f>1</f>
        <v>1</v>
      </c>
      <c r="C29" s="9">
        <f>July!C29+B29</f>
        <v>16</v>
      </c>
      <c r="D29" s="15">
        <f>5+1+2+2+1+1+1+1+2+1+4+1+3+3+4+1+1+1+1+1+1+3+1+3+1+2+2+5+1+4+1+1+1+1+6+1+18</f>
        <v>89</v>
      </c>
      <c r="E29" s="9">
        <f>July!E29+D29</f>
        <v>494</v>
      </c>
      <c r="F29" s="16">
        <f>1+1+1+1+1+5+2+1+1+1+1+1+9+3</f>
        <v>29</v>
      </c>
      <c r="G29" s="9">
        <f>July!G29+F29</f>
        <v>536</v>
      </c>
      <c r="H29" s="17"/>
      <c r="I29" s="9">
        <f>July!I29+H29</f>
        <v>0</v>
      </c>
      <c r="J29" s="18">
        <f>9+8+13+12+6+11</f>
        <v>59</v>
      </c>
      <c r="K29" s="9">
        <f>July!K29+J29</f>
        <v>96</v>
      </c>
      <c r="L29" s="19"/>
      <c r="M29" s="9">
        <f>July!M29+L29</f>
        <v>0</v>
      </c>
      <c r="N29" s="19">
        <f>3</f>
        <v>3</v>
      </c>
      <c r="O29" s="9">
        <f>July!O29+N29</f>
        <v>14</v>
      </c>
      <c r="P29" s="21"/>
    </row>
    <row r="30" spans="1:16" ht="18" customHeight="1">
      <c r="A30" s="9" t="s">
        <v>35</v>
      </c>
      <c r="B30" s="14"/>
      <c r="C30" s="9">
        <f>July!C30+B30</f>
        <v>0</v>
      </c>
      <c r="D30" s="15">
        <f>1+1+1+1+1+1</f>
        <v>6</v>
      </c>
      <c r="E30" s="9">
        <f>July!E30+D30</f>
        <v>62</v>
      </c>
      <c r="F30" s="16">
        <f>56+1+4+1250+4+89</f>
        <v>1404</v>
      </c>
      <c r="G30" s="9">
        <f>July!G30+F30</f>
        <v>1859</v>
      </c>
      <c r="H30" s="17">
        <f>200</f>
        <v>200</v>
      </c>
      <c r="I30" s="9">
        <f>July!I30+H30</f>
        <v>245</v>
      </c>
      <c r="J30" s="18"/>
      <c r="K30" s="9">
        <f>July!K30+J30</f>
        <v>0</v>
      </c>
      <c r="L30" s="19"/>
      <c r="M30" s="9">
        <f>July!M30+L30</f>
        <v>0</v>
      </c>
      <c r="N30" s="19"/>
      <c r="O30" s="9">
        <f>July!O30+N30</f>
        <v>0</v>
      </c>
      <c r="P30" s="21"/>
    </row>
    <row r="31" spans="1:16" ht="18" customHeight="1">
      <c r="A31" s="9" t="s">
        <v>36</v>
      </c>
      <c r="B31" s="14"/>
      <c r="C31" s="9">
        <f>July!C31+B31</f>
        <v>1</v>
      </c>
      <c r="D31" s="15">
        <f>3+2+1+1+1+1+2+1+1+2+4+4+1+2+31</f>
        <v>57</v>
      </c>
      <c r="E31" s="9">
        <f>July!E31+D31</f>
        <v>392</v>
      </c>
      <c r="F31" s="16">
        <f>3+26</f>
        <v>29</v>
      </c>
      <c r="G31" s="9">
        <f>July!G31+F31</f>
        <v>518</v>
      </c>
      <c r="H31" s="17"/>
      <c r="I31" s="9">
        <f>July!I31+H31</f>
        <v>6</v>
      </c>
      <c r="J31" s="18">
        <f>4+11+3</f>
        <v>18</v>
      </c>
      <c r="K31" s="9">
        <f>July!K31+J31</f>
        <v>77</v>
      </c>
      <c r="L31" s="19"/>
      <c r="M31" s="9">
        <f>July!M31+L31</f>
        <v>5</v>
      </c>
      <c r="N31" s="19"/>
      <c r="O31" s="9">
        <f>July!O31+N31</f>
        <v>0</v>
      </c>
      <c r="P31" s="21"/>
    </row>
    <row r="32" spans="1:16" ht="18" customHeight="1">
      <c r="A32" s="9" t="s">
        <v>37</v>
      </c>
      <c r="B32" s="14"/>
      <c r="C32" s="9">
        <f>July!C32+B32</f>
        <v>0</v>
      </c>
      <c r="D32" s="15"/>
      <c r="E32" s="9">
        <f>July!E32+D32</f>
        <v>0</v>
      </c>
      <c r="F32" s="16"/>
      <c r="G32" s="9">
        <f>July!G32+F32</f>
        <v>5</v>
      </c>
      <c r="H32" s="17"/>
      <c r="I32" s="9">
        <f>July!I32+H32</f>
        <v>0</v>
      </c>
      <c r="J32" s="18"/>
      <c r="K32" s="9">
        <f>July!K32+J32</f>
        <v>0</v>
      </c>
      <c r="L32" s="19"/>
      <c r="M32" s="9">
        <f>July!M32+L32</f>
        <v>0</v>
      </c>
      <c r="N32" s="19"/>
      <c r="O32" s="9">
        <f>July!O32+N32</f>
        <v>0</v>
      </c>
      <c r="P32" s="21"/>
    </row>
    <row r="33" spans="1:16" ht="18" customHeight="1">
      <c r="A33" s="9" t="s">
        <v>38</v>
      </c>
      <c r="B33" s="14"/>
      <c r="C33" s="9">
        <f>July!C33+B33</f>
        <v>0</v>
      </c>
      <c r="D33" s="15"/>
      <c r="E33" s="9">
        <f>July!E33+D33</f>
        <v>1</v>
      </c>
      <c r="F33" s="16"/>
      <c r="G33" s="9">
        <f>July!G33+F33</f>
        <v>0</v>
      </c>
      <c r="H33" s="17"/>
      <c r="I33" s="9">
        <f>July!I33+H33</f>
        <v>0</v>
      </c>
      <c r="J33" s="18"/>
      <c r="K33" s="9">
        <f>July!K33+J33</f>
        <v>0</v>
      </c>
      <c r="L33" s="19"/>
      <c r="M33" s="9">
        <f>July!M33+L33</f>
        <v>0</v>
      </c>
      <c r="N33" s="19"/>
      <c r="O33" s="9">
        <f>July!O33+N33</f>
        <v>0</v>
      </c>
      <c r="P33" s="21"/>
    </row>
    <row r="34" spans="1:16" ht="18" customHeight="1">
      <c r="A34" s="9" t="s">
        <v>39</v>
      </c>
      <c r="B34" s="14"/>
      <c r="C34" s="9">
        <f>July!C34+B34</f>
        <v>0</v>
      </c>
      <c r="D34" s="15"/>
      <c r="E34" s="9">
        <f>July!E34+D34</f>
        <v>2</v>
      </c>
      <c r="F34" s="16"/>
      <c r="G34" s="9">
        <f>July!G34+F34</f>
        <v>0</v>
      </c>
      <c r="H34" s="17"/>
      <c r="I34" s="9">
        <f>July!I34+H34</f>
        <v>0</v>
      </c>
      <c r="J34" s="18"/>
      <c r="K34" s="9">
        <f>July!K34+J34</f>
        <v>0</v>
      </c>
      <c r="L34" s="19"/>
      <c r="M34" s="9">
        <f>July!M34+L34</f>
        <v>0</v>
      </c>
      <c r="N34" s="19"/>
      <c r="O34" s="9">
        <f>July!O34+N34</f>
        <v>0</v>
      </c>
      <c r="P34" s="21"/>
    </row>
    <row r="35" spans="1:16" ht="18" customHeight="1">
      <c r="A35" s="9" t="s">
        <v>40</v>
      </c>
      <c r="B35" s="14"/>
      <c r="C35" s="9">
        <f>July!C35+B35</f>
        <v>0</v>
      </c>
      <c r="D35" s="15">
        <f>1</f>
        <v>1</v>
      </c>
      <c r="E35" s="9">
        <f>July!E35+D35</f>
        <v>11</v>
      </c>
      <c r="F35" s="16"/>
      <c r="G35" s="9">
        <f>July!G35+F35</f>
        <v>0</v>
      </c>
      <c r="H35" s="17"/>
      <c r="I35" s="9">
        <f>July!I35+H35</f>
        <v>0</v>
      </c>
      <c r="J35" s="18"/>
      <c r="K35" s="9">
        <f>July!K35+J35</f>
        <v>0</v>
      </c>
      <c r="L35" s="19"/>
      <c r="M35" s="9">
        <f>July!M35+L35</f>
        <v>0</v>
      </c>
      <c r="N35" s="19"/>
      <c r="O35" s="9">
        <f>July!O35+N35</f>
        <v>0</v>
      </c>
      <c r="P35" s="21"/>
    </row>
    <row r="36" spans="1:16" ht="18" customHeight="1">
      <c r="A36" s="9" t="s">
        <v>41</v>
      </c>
      <c r="B36" s="14"/>
      <c r="C36" s="9">
        <f>July!C36+B36</f>
        <v>0</v>
      </c>
      <c r="D36" s="15"/>
      <c r="E36" s="9">
        <f>July!E36+D36</f>
        <v>7</v>
      </c>
      <c r="F36" s="16"/>
      <c r="G36" s="9">
        <f>July!G36+F36</f>
        <v>0</v>
      </c>
      <c r="H36" s="17"/>
      <c r="I36" s="9">
        <f>July!I36+H36</f>
        <v>0</v>
      </c>
      <c r="J36" s="18"/>
      <c r="K36" s="9">
        <f>July!K36+J36</f>
        <v>0</v>
      </c>
      <c r="L36" s="19"/>
      <c r="M36" s="9">
        <f>July!M36+L36</f>
        <v>0</v>
      </c>
      <c r="N36" s="19">
        <f>1</f>
        <v>1</v>
      </c>
      <c r="O36" s="9">
        <f>July!O36+N36</f>
        <v>1</v>
      </c>
      <c r="P36" s="21"/>
    </row>
    <row r="37" spans="1:16" ht="18" customHeight="1">
      <c r="A37" s="9" t="s">
        <v>42</v>
      </c>
      <c r="B37" s="14"/>
      <c r="C37" s="9">
        <f>July!C37+B37</f>
        <v>0</v>
      </c>
      <c r="D37" s="15">
        <v>2</v>
      </c>
      <c r="E37" s="9">
        <f>July!E37+D37</f>
        <v>13</v>
      </c>
      <c r="F37" s="16"/>
      <c r="G37" s="9">
        <f>July!G37+F37</f>
        <v>0</v>
      </c>
      <c r="H37" s="17"/>
      <c r="I37" s="9">
        <f>July!I37+H37</f>
        <v>0</v>
      </c>
      <c r="J37" s="18"/>
      <c r="K37" s="9">
        <f>July!K37+J37</f>
        <v>0</v>
      </c>
      <c r="L37" s="19"/>
      <c r="M37" s="9">
        <f>July!M37+L37</f>
        <v>0</v>
      </c>
      <c r="N37" s="19"/>
      <c r="O37" s="9">
        <f>July!O37+N37</f>
        <v>1</v>
      </c>
      <c r="P37" s="21" t="s">
        <v>81</v>
      </c>
    </row>
    <row r="38" spans="1:16" ht="18" customHeight="1">
      <c r="A38" s="9" t="s">
        <v>43</v>
      </c>
      <c r="B38" s="14"/>
      <c r="C38" s="9">
        <f>July!C38+B38</f>
        <v>0</v>
      </c>
      <c r="D38" s="15">
        <f>1+3+1+1+1</f>
        <v>7</v>
      </c>
      <c r="E38" s="9">
        <f>July!E38+D38</f>
        <v>92</v>
      </c>
      <c r="F38" s="16">
        <f>65+101</f>
        <v>166</v>
      </c>
      <c r="G38" s="9">
        <f>July!G38+F38</f>
        <v>733</v>
      </c>
      <c r="H38" s="17"/>
      <c r="I38" s="9">
        <f>July!I38+H38</f>
        <v>0</v>
      </c>
      <c r="J38" s="18"/>
      <c r="K38" s="9">
        <f>July!K38+J38</f>
        <v>0</v>
      </c>
      <c r="L38" s="19"/>
      <c r="M38" s="9">
        <f>July!M38+L38</f>
        <v>0</v>
      </c>
      <c r="N38" s="19"/>
      <c r="O38" s="9">
        <f>July!O38+N38</f>
        <v>0</v>
      </c>
      <c r="P38" s="21"/>
    </row>
    <row r="39" spans="1:16" ht="18" customHeight="1">
      <c r="A39" s="9" t="s">
        <v>44</v>
      </c>
      <c r="B39" s="14">
        <f>1</f>
        <v>1</v>
      </c>
      <c r="C39" s="9">
        <f>July!C39+B39</f>
        <v>4</v>
      </c>
      <c r="D39" s="15">
        <f>1+9+3+3</f>
        <v>16</v>
      </c>
      <c r="E39" s="9">
        <f>July!E39+D39</f>
        <v>34</v>
      </c>
      <c r="F39" s="16">
        <f>3+3+3</f>
        <v>9</v>
      </c>
      <c r="G39" s="9">
        <f>July!G39+F39</f>
        <v>56</v>
      </c>
      <c r="H39" s="17"/>
      <c r="I39" s="9">
        <f>July!I39+H39</f>
        <v>0</v>
      </c>
      <c r="J39" s="18"/>
      <c r="K39" s="9">
        <f>July!K39+J39</f>
        <v>9</v>
      </c>
      <c r="L39" s="19"/>
      <c r="M39" s="9">
        <f>July!M39+L39</f>
        <v>1</v>
      </c>
      <c r="N39" s="19">
        <f>1</f>
        <v>1</v>
      </c>
      <c r="O39" s="9">
        <f>July!O39+N39</f>
        <v>13</v>
      </c>
      <c r="P39" s="21"/>
    </row>
    <row r="40" spans="1:16" ht="18" customHeight="1">
      <c r="A40" s="9" t="s">
        <v>45</v>
      </c>
      <c r="B40" s="14"/>
      <c r="C40" s="9">
        <f>July!C40+B40</f>
        <v>1</v>
      </c>
      <c r="D40" s="15">
        <f>3+4+1+3+1+3+3+10+4+3+2+1+1+1</f>
        <v>40</v>
      </c>
      <c r="E40" s="9">
        <f>July!E40+D40</f>
        <v>134</v>
      </c>
      <c r="F40" s="16">
        <f>10+9+10+10</f>
        <v>39</v>
      </c>
      <c r="G40" s="9">
        <f>July!G40+F40</f>
        <v>59</v>
      </c>
      <c r="H40" s="17"/>
      <c r="I40" s="9">
        <f>July!I40+H40</f>
        <v>0</v>
      </c>
      <c r="J40" s="18"/>
      <c r="K40" s="9">
        <f>July!K40+J40</f>
        <v>0</v>
      </c>
      <c r="L40" s="19"/>
      <c r="M40" s="9">
        <f>July!M40+L40</f>
        <v>0</v>
      </c>
      <c r="N40" s="19"/>
      <c r="O40" s="9">
        <f>July!O40+N40</f>
        <v>1</v>
      </c>
      <c r="P40" s="21"/>
    </row>
    <row r="41" spans="1:16" ht="18" customHeight="1">
      <c r="A41" s="9" t="s">
        <v>46</v>
      </c>
      <c r="B41" s="14"/>
      <c r="C41" s="9">
        <f>July!C41+B41</f>
        <v>0</v>
      </c>
      <c r="D41" s="15"/>
      <c r="E41" s="9">
        <f>July!E41+D41</f>
        <v>14</v>
      </c>
      <c r="F41" s="16"/>
      <c r="G41" s="9">
        <f>July!G41+F41</f>
        <v>47</v>
      </c>
      <c r="H41" s="17"/>
      <c r="I41" s="9">
        <f>July!I41+H41</f>
        <v>0</v>
      </c>
      <c r="J41" s="18"/>
      <c r="K41" s="9">
        <f>July!K41+J41</f>
        <v>1</v>
      </c>
      <c r="L41" s="19"/>
      <c r="M41" s="9">
        <f>July!M41+L41</f>
        <v>0</v>
      </c>
      <c r="N41" s="19"/>
      <c r="O41" s="9">
        <f>July!O41+N41</f>
        <v>11</v>
      </c>
      <c r="P41" s="21"/>
    </row>
    <row r="42" spans="1:16" ht="18" customHeight="1">
      <c r="A42" s="9" t="s">
        <v>47</v>
      </c>
      <c r="B42" s="14"/>
      <c r="C42" s="9">
        <f>July!C42+B42</f>
        <v>6</v>
      </c>
      <c r="D42" s="15">
        <f>1+4</f>
        <v>5</v>
      </c>
      <c r="E42" s="9">
        <f>July!E42+D42</f>
        <v>12</v>
      </c>
      <c r="F42" s="16"/>
      <c r="G42" s="9">
        <f>July!G42+F42</f>
        <v>0</v>
      </c>
      <c r="H42" s="17"/>
      <c r="I42" s="9">
        <f>July!I42+H42</f>
        <v>0</v>
      </c>
      <c r="J42" s="18"/>
      <c r="K42" s="9">
        <f>July!K42+J42</f>
        <v>0</v>
      </c>
      <c r="L42" s="19"/>
      <c r="M42" s="9">
        <f>July!M42+L42</f>
        <v>0</v>
      </c>
      <c r="N42" s="19"/>
      <c r="O42" s="9">
        <f>July!O42+N42</f>
        <v>0</v>
      </c>
      <c r="P42" s="21"/>
    </row>
    <row r="43" spans="1:16" ht="18" customHeight="1">
      <c r="A43" s="9" t="s">
        <v>48</v>
      </c>
      <c r="B43" s="14"/>
      <c r="C43" s="9">
        <f>July!C43+B43</f>
        <v>0</v>
      </c>
      <c r="D43" s="15"/>
      <c r="E43" s="9">
        <f>July!E43+D43</f>
        <v>0</v>
      </c>
      <c r="F43" s="16"/>
      <c r="G43" s="9">
        <f>July!G43+F43</f>
        <v>0</v>
      </c>
      <c r="H43" s="17"/>
      <c r="I43" s="9">
        <f>July!I43+H43</f>
        <v>0</v>
      </c>
      <c r="J43" s="18"/>
      <c r="K43" s="9">
        <f>July!K43+J43</f>
        <v>0</v>
      </c>
      <c r="L43" s="19"/>
      <c r="M43" s="9">
        <f>July!M43+L43</f>
        <v>0</v>
      </c>
      <c r="N43" s="19"/>
      <c r="O43" s="9">
        <f>July!O43+N43</f>
        <v>0</v>
      </c>
      <c r="P43" s="21"/>
    </row>
    <row r="44" spans="1:16" ht="18" customHeight="1">
      <c r="A44" s="9" t="s">
        <v>49</v>
      </c>
      <c r="B44" s="14"/>
      <c r="C44" s="9">
        <f>July!C44+B44</f>
        <v>0</v>
      </c>
      <c r="D44" s="15">
        <f>2+1+1</f>
        <v>4</v>
      </c>
      <c r="E44" s="9">
        <f>July!E44+D44</f>
        <v>8</v>
      </c>
      <c r="F44" s="16"/>
      <c r="G44" s="9">
        <f>July!G44+F44</f>
        <v>0</v>
      </c>
      <c r="H44" s="17"/>
      <c r="I44" s="9">
        <f>July!I44+H44</f>
        <v>0</v>
      </c>
      <c r="J44" s="18"/>
      <c r="K44" s="9">
        <f>July!K44+J44</f>
        <v>0</v>
      </c>
      <c r="L44" s="19"/>
      <c r="M44" s="9">
        <f>July!M44+L44</f>
        <v>0</v>
      </c>
      <c r="N44" s="19"/>
      <c r="O44" s="9">
        <f>July!O44+N44</f>
        <v>0</v>
      </c>
      <c r="P44" s="21"/>
    </row>
    <row r="45" spans="1:16" ht="18" customHeight="1">
      <c r="A45" s="9" t="s">
        <v>50</v>
      </c>
      <c r="B45" s="14"/>
      <c r="C45" s="9">
        <f>July!C45+B45</f>
        <v>0</v>
      </c>
      <c r="D45" s="15">
        <f>1+1+1+1+1+1+1+1+1+4+5</f>
        <v>18</v>
      </c>
      <c r="E45" s="9">
        <f>July!E45+D45</f>
        <v>170</v>
      </c>
      <c r="F45" s="16">
        <f>100+14+250+250+550+108+59+29+23+14+14+7+2+53+13+36+1+19+12+1+132+73+48+158+26+16+1+14+10+19+53+15+103+8+1+27+207</f>
        <v>2466</v>
      </c>
      <c r="G45" s="9">
        <f>July!G45+F45</f>
        <v>6473</v>
      </c>
      <c r="H45" s="17"/>
      <c r="I45" s="9">
        <f>July!I45+H45</f>
        <v>1730</v>
      </c>
      <c r="J45" s="18">
        <f>21+19+15+18+5+7+1+3+9+12</f>
        <v>110</v>
      </c>
      <c r="K45" s="9">
        <f>July!K45+J45</f>
        <v>905</v>
      </c>
      <c r="L45" s="19"/>
      <c r="M45" s="9">
        <f>July!M45+L45</f>
        <v>42</v>
      </c>
      <c r="N45" s="19"/>
      <c r="O45" s="9">
        <f>July!O45+N45</f>
        <v>0</v>
      </c>
      <c r="P45" s="21"/>
    </row>
    <row r="46" spans="1:16" ht="18" customHeight="1">
      <c r="A46" s="9" t="s">
        <v>51</v>
      </c>
      <c r="B46" s="14"/>
      <c r="C46" s="9">
        <f>July!C46+B46</f>
        <v>0</v>
      </c>
      <c r="D46" s="15">
        <f>1+1</f>
        <v>2</v>
      </c>
      <c r="E46" s="9">
        <f>July!E46+D46</f>
        <v>28</v>
      </c>
      <c r="F46" s="16"/>
      <c r="G46" s="9">
        <f>July!G46+F46</f>
        <v>0</v>
      </c>
      <c r="H46" s="17"/>
      <c r="I46" s="9">
        <f>July!I46+H46</f>
        <v>0</v>
      </c>
      <c r="J46" s="18"/>
      <c r="K46" s="9">
        <f>July!K46+J46</f>
        <v>0</v>
      </c>
      <c r="L46" s="19"/>
      <c r="M46" s="9">
        <f>July!M46+L46</f>
        <v>0</v>
      </c>
      <c r="N46" s="19"/>
      <c r="O46" s="9">
        <f>July!O46+N46</f>
        <v>1</v>
      </c>
      <c r="P46" s="21"/>
    </row>
    <row r="47" spans="1:16" ht="18" customHeight="1">
      <c r="A47" s="9" t="s">
        <v>52</v>
      </c>
      <c r="B47" s="14"/>
      <c r="C47" s="9">
        <f>July!C47+B47</f>
        <v>0</v>
      </c>
      <c r="D47" s="15">
        <f>3+2+2+8+1+2+1+1+2+3+5+9+1+1+1+6+1</f>
        <v>49</v>
      </c>
      <c r="E47" s="9">
        <f>July!E47+D47</f>
        <v>197</v>
      </c>
      <c r="F47" s="16"/>
      <c r="G47" s="9">
        <f>July!G47+F47</f>
        <v>3</v>
      </c>
      <c r="H47" s="17"/>
      <c r="I47" s="9">
        <f>July!I47+H47</f>
        <v>214</v>
      </c>
      <c r="J47" s="18">
        <f>488+446</f>
        <v>934</v>
      </c>
      <c r="K47" s="9">
        <f>July!K47+J47</f>
        <v>983</v>
      </c>
      <c r="L47" s="19"/>
      <c r="M47" s="9">
        <f>July!M47+L47</f>
        <v>214</v>
      </c>
      <c r="N47" s="19"/>
      <c r="O47" s="9">
        <f>July!O47+N47</f>
        <v>20</v>
      </c>
      <c r="P47" s="21"/>
    </row>
    <row r="48" spans="1:16" ht="18" customHeight="1">
      <c r="A48" s="9" t="s">
        <v>53</v>
      </c>
      <c r="B48" s="14"/>
      <c r="C48" s="9">
        <f>July!C48+B48</f>
        <v>0</v>
      </c>
      <c r="D48" s="15">
        <f>1</f>
        <v>1</v>
      </c>
      <c r="E48" s="9">
        <f>July!E48+D48</f>
        <v>45</v>
      </c>
      <c r="F48" s="16"/>
      <c r="G48" s="9">
        <f>July!G48+F48</f>
        <v>0</v>
      </c>
      <c r="H48" s="17"/>
      <c r="I48" s="9">
        <f>July!I48+H48</f>
        <v>0</v>
      </c>
      <c r="J48" s="18"/>
      <c r="K48" s="9">
        <f>July!K48+J48</f>
        <v>0</v>
      </c>
      <c r="L48" s="19"/>
      <c r="M48" s="9">
        <f>July!M48+L48</f>
        <v>0</v>
      </c>
      <c r="N48" s="19"/>
      <c r="O48" s="9">
        <f>July!O48+N48</f>
        <v>0</v>
      </c>
      <c r="P48" s="21"/>
    </row>
    <row r="49" spans="1:16" ht="18" customHeight="1">
      <c r="A49" s="9" t="s">
        <v>54</v>
      </c>
      <c r="B49" s="14"/>
      <c r="C49" s="9">
        <f>July!C49+B49</f>
        <v>0</v>
      </c>
      <c r="D49" s="15"/>
      <c r="E49" s="9">
        <f>July!E49+D49</f>
        <v>1</v>
      </c>
      <c r="F49" s="16"/>
      <c r="G49" s="9">
        <f>July!G49+F49</f>
        <v>0</v>
      </c>
      <c r="H49" s="17"/>
      <c r="I49" s="9">
        <f>July!I49+H49</f>
        <v>0</v>
      </c>
      <c r="J49" s="18"/>
      <c r="K49" s="9">
        <f>July!K49+J49</f>
        <v>0</v>
      </c>
      <c r="L49" s="19"/>
      <c r="M49" s="9">
        <f>July!M49+L49</f>
        <v>0</v>
      </c>
      <c r="N49" s="19"/>
      <c r="O49" s="9">
        <f>July!O49+N49</f>
        <v>0</v>
      </c>
      <c r="P49" s="21"/>
    </row>
    <row r="50" spans="1:16" ht="18" customHeight="1">
      <c r="A50" s="9" t="s">
        <v>55</v>
      </c>
      <c r="B50" s="14"/>
      <c r="C50" s="9">
        <f>July!C50+B50</f>
        <v>0</v>
      </c>
      <c r="D50" s="15">
        <f>3</f>
        <v>3</v>
      </c>
      <c r="E50" s="9">
        <f>July!E50+D50</f>
        <v>5</v>
      </c>
      <c r="F50" s="16"/>
      <c r="G50" s="9">
        <f>July!G50+F50</f>
        <v>5</v>
      </c>
      <c r="H50" s="17"/>
      <c r="I50" s="9">
        <f>July!I50+H50</f>
        <v>0</v>
      </c>
      <c r="J50" s="18"/>
      <c r="K50" s="9">
        <f>July!K50+J50</f>
        <v>0</v>
      </c>
      <c r="L50" s="19"/>
      <c r="M50" s="9">
        <f>July!M50+L50</f>
        <v>0</v>
      </c>
      <c r="N50" s="19"/>
      <c r="O50" s="9">
        <f>July!O50+N50</f>
        <v>7</v>
      </c>
      <c r="P50" s="21"/>
    </row>
    <row r="51" spans="1:16" ht="18" customHeight="1">
      <c r="A51" s="9" t="s">
        <v>56</v>
      </c>
      <c r="B51" s="14"/>
      <c r="C51" s="9">
        <f>July!C51+B51</f>
        <v>0</v>
      </c>
      <c r="D51" s="15"/>
      <c r="E51" s="9">
        <f>July!E51+D51</f>
        <v>20</v>
      </c>
      <c r="F51" s="16"/>
      <c r="G51" s="9">
        <f>July!G51+F51</f>
        <v>0</v>
      </c>
      <c r="H51" s="17"/>
      <c r="I51" s="9">
        <f>July!I51+H51</f>
        <v>0</v>
      </c>
      <c r="J51" s="18"/>
      <c r="K51" s="9">
        <f>July!K51+J51</f>
        <v>2</v>
      </c>
      <c r="L51" s="19"/>
      <c r="M51" s="9">
        <f>July!M51+L51</f>
        <v>0</v>
      </c>
      <c r="N51" s="19"/>
      <c r="O51" s="9">
        <f>July!O51+N51</f>
        <v>3</v>
      </c>
      <c r="P51" s="21"/>
    </row>
    <row r="52" spans="1:16" ht="18" customHeight="1">
      <c r="A52" s="9" t="s">
        <v>57</v>
      </c>
      <c r="B52" s="14"/>
      <c r="C52" s="9">
        <f>July!C52+B52</f>
        <v>0</v>
      </c>
      <c r="D52" s="15"/>
      <c r="E52" s="9">
        <f>July!E52+D52</f>
        <v>0</v>
      </c>
      <c r="F52" s="16"/>
      <c r="G52" s="9">
        <f>July!G52+F52</f>
        <v>0</v>
      </c>
      <c r="H52" s="17"/>
      <c r="I52" s="9">
        <f>July!I52+H52</f>
        <v>0</v>
      </c>
      <c r="J52" s="18"/>
      <c r="K52" s="9">
        <f>July!K52+J52</f>
        <v>3</v>
      </c>
      <c r="L52" s="19"/>
      <c r="M52" s="9">
        <f>July!M52+L52</f>
        <v>0</v>
      </c>
      <c r="N52" s="19"/>
      <c r="O52" s="9">
        <f>July!O52+N52</f>
        <v>0</v>
      </c>
      <c r="P52" s="21"/>
    </row>
    <row r="53" spans="1:16" ht="18" customHeight="1">
      <c r="A53" s="9" t="s">
        <v>58</v>
      </c>
      <c r="B53" s="14"/>
      <c r="C53" s="9">
        <f>July!C53+B53</f>
        <v>0</v>
      </c>
      <c r="D53" s="15">
        <f>1+1+2+1+1+1+2+8+3+3+3+2+2+8+2+2+1+8+1+1+3+3+1+3+3+1+2+3+1+6+5+7+1+1+12+3+1+1+8+1+2+1+1+1+1+1+1+2+1+2+9+1+4+2+4+1+1+1+88</f>
        <v>243</v>
      </c>
      <c r="E53" s="9">
        <f>July!E53+D53</f>
        <v>839</v>
      </c>
      <c r="F53" s="16">
        <f>4+4+30+1+1+16+13+11+4+6+11+1+3+2+2+3+1+1+1+1+1+3+3+3+11+2</f>
        <v>139</v>
      </c>
      <c r="G53" s="9">
        <f>July!G53+F53</f>
        <v>263</v>
      </c>
      <c r="H53" s="17"/>
      <c r="I53" s="9">
        <f>July!I53+H53</f>
        <v>0</v>
      </c>
      <c r="J53" s="18">
        <f>24+26</f>
        <v>50</v>
      </c>
      <c r="K53" s="9">
        <f>July!K53+J53</f>
        <v>197</v>
      </c>
      <c r="L53" s="19"/>
      <c r="M53" s="9">
        <f>July!M53+L53</f>
        <v>0</v>
      </c>
      <c r="N53" s="19">
        <f>3+7+5</f>
        <v>15</v>
      </c>
      <c r="O53" s="9">
        <f>July!O53+N53</f>
        <v>127</v>
      </c>
      <c r="P53" s="21" t="s">
        <v>82</v>
      </c>
    </row>
    <row r="54" spans="1:16" ht="18" customHeight="1" thickBot="1">
      <c r="A54" s="10" t="s">
        <v>59</v>
      </c>
      <c r="B54" s="14"/>
      <c r="C54" s="9">
        <f>July!C54+B54</f>
        <v>0</v>
      </c>
      <c r="D54" s="15">
        <v>1</v>
      </c>
      <c r="E54" s="9">
        <f>1</f>
        <v>1</v>
      </c>
      <c r="F54" s="16"/>
      <c r="G54" s="9">
        <f>July!G54+F54</f>
        <v>238</v>
      </c>
      <c r="H54" s="17"/>
      <c r="I54" s="9">
        <f>July!I54+H54</f>
        <v>0</v>
      </c>
      <c r="J54" s="18"/>
      <c r="K54" s="9">
        <f>July!K54+J54</f>
        <v>356</v>
      </c>
      <c r="L54" s="19"/>
      <c r="M54" s="9">
        <f>July!M54+L54</f>
        <v>0</v>
      </c>
      <c r="N54" s="19"/>
      <c r="O54" s="9">
        <f>July!O54+N54</f>
        <v>0</v>
      </c>
      <c r="P54" s="21"/>
    </row>
    <row r="55" spans="1:15" ht="18" customHeight="1" thickBot="1" thickTop="1">
      <c r="A55" s="11" t="s">
        <v>60</v>
      </c>
      <c r="B55" s="11">
        <f>SUM(B5:B54)</f>
        <v>2</v>
      </c>
      <c r="C55" s="11"/>
      <c r="D55" s="11">
        <f>SUM(D5:D54)</f>
        <v>987</v>
      </c>
      <c r="E55" s="11"/>
      <c r="F55" s="11">
        <f>SUM(F5:F54)</f>
        <v>5079</v>
      </c>
      <c r="G55" s="11"/>
      <c r="H55" s="11">
        <f>SUM(H5:H54)</f>
        <v>200</v>
      </c>
      <c r="I55" s="11"/>
      <c r="J55" s="11">
        <f>SUM(J5:J54)</f>
        <v>1353</v>
      </c>
      <c r="K55" s="11"/>
      <c r="L55" s="11">
        <f>SUM(L5:L54)</f>
        <v>0</v>
      </c>
      <c r="M55" s="11"/>
      <c r="N55" s="11">
        <f>SUM(N5:N54)</f>
        <v>35</v>
      </c>
      <c r="O55" s="11"/>
    </row>
    <row r="56" spans="1:15" ht="18" customHeight="1" thickBot="1" thickTop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</row>
    <row r="57" spans="1:15" ht="18" customHeight="1" thickBot="1" thickTop="1">
      <c r="A57" s="13" t="s">
        <v>61</v>
      </c>
      <c r="B57" s="11"/>
      <c r="C57" s="11">
        <f>July!C57+B55</f>
        <v>80</v>
      </c>
      <c r="D57" s="11"/>
      <c r="E57" s="11">
        <f>July!E57+D55</f>
        <v>4998</v>
      </c>
      <c r="F57" s="11"/>
      <c r="G57" s="11">
        <f>July!G57+F55</f>
        <v>24339</v>
      </c>
      <c r="H57" s="11"/>
      <c r="I57" s="11">
        <f>July!I57+H55</f>
        <v>3209</v>
      </c>
      <c r="J57" s="11"/>
      <c r="K57" s="11">
        <f>July!K57+J55</f>
        <v>3902</v>
      </c>
      <c r="L57" s="11"/>
      <c r="M57" s="11">
        <f>July!M57+L55</f>
        <v>261</v>
      </c>
      <c r="N57" s="11"/>
      <c r="O57" s="11">
        <f>July!O57+N55</f>
        <v>340</v>
      </c>
    </row>
    <row r="58" spans="1:11" ht="18" customHeight="1" thickTop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18" customHeight="1">
      <c r="A59" s="3" t="s">
        <v>62</v>
      </c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8" customHeight="1">
      <c r="A60" s="3" t="s">
        <v>15</v>
      </c>
      <c r="B60" s="3">
        <v>228</v>
      </c>
      <c r="C60" s="3"/>
      <c r="D60" s="3"/>
      <c r="E60" s="3"/>
      <c r="F60" s="3">
        <v>100</v>
      </c>
      <c r="G60" s="3"/>
      <c r="H60" s="3"/>
      <c r="I60" s="3"/>
      <c r="J60" s="3"/>
      <c r="K60" s="3"/>
    </row>
    <row r="61" ht="18" customHeight="1"/>
    <row r="62" spans="1:7" s="4" customFormat="1" ht="18" customHeight="1">
      <c r="A62" s="4" t="s">
        <v>63</v>
      </c>
      <c r="C62" s="4">
        <v>228</v>
      </c>
      <c r="G62" s="4">
        <v>100</v>
      </c>
    </row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7">
    <mergeCell ref="N3:O3"/>
    <mergeCell ref="J3:K3"/>
    <mergeCell ref="L3:M3"/>
    <mergeCell ref="B3:C3"/>
    <mergeCell ref="D3:E3"/>
    <mergeCell ref="F3:G3"/>
    <mergeCell ref="H3:I3"/>
  </mergeCells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62"/>
  <sheetViews>
    <sheetView zoomScalePageLayoutView="0" workbookViewId="0" topLeftCell="A1">
      <pane ySplit="4" topLeftCell="A51" activePane="bottomLeft" state="frozen"/>
      <selection pane="topLeft" activeCell="A1" sqref="A1"/>
      <selection pane="bottomLeft" activeCell="A51" sqref="A51"/>
    </sheetView>
  </sheetViews>
  <sheetFormatPr defaultColWidth="9.00390625" defaultRowHeight="15.75"/>
  <cols>
    <col min="1" max="1" width="17.25390625" style="2" customWidth="1"/>
    <col min="2" max="3" width="9.00390625" style="2" customWidth="1"/>
    <col min="4" max="4" width="9.25390625" style="2" customWidth="1"/>
    <col min="5" max="5" width="7.00390625" style="2" customWidth="1"/>
    <col min="6" max="9" width="9.00390625" style="2" customWidth="1"/>
    <col min="10" max="10" width="7.875" style="2" customWidth="1"/>
    <col min="11" max="13" width="9.00390625" style="2" customWidth="1"/>
    <col min="14" max="14" width="8.00390625" style="2" bestFit="1" customWidth="1"/>
    <col min="15" max="15" width="4.75390625" style="2" bestFit="1" customWidth="1"/>
    <col min="16" max="16384" width="9.00390625" style="2" customWidth="1"/>
  </cols>
  <sheetData>
    <row r="1" spans="1:10" ht="23.25">
      <c r="A1" s="1" t="s">
        <v>65</v>
      </c>
      <c r="H1" s="2" t="s">
        <v>74</v>
      </c>
      <c r="J1" s="2" t="s">
        <v>80</v>
      </c>
    </row>
    <row r="2" spans="1:15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42.75" customHeight="1">
      <c r="A3" s="4"/>
      <c r="B3" s="35" t="s">
        <v>1</v>
      </c>
      <c r="C3" s="36"/>
      <c r="D3" s="35" t="s">
        <v>3</v>
      </c>
      <c r="E3" s="36"/>
      <c r="F3" s="35" t="s">
        <v>4</v>
      </c>
      <c r="G3" s="36"/>
      <c r="H3" s="33" t="s">
        <v>6</v>
      </c>
      <c r="I3" s="37"/>
      <c r="J3" s="35" t="s">
        <v>5</v>
      </c>
      <c r="K3" s="38"/>
      <c r="L3" s="33" t="s">
        <v>64</v>
      </c>
      <c r="M3" s="37"/>
      <c r="N3" s="39" t="s">
        <v>78</v>
      </c>
      <c r="O3" s="40"/>
    </row>
    <row r="4" spans="1:16" s="8" customFormat="1" ht="18" customHeight="1">
      <c r="A4" s="7" t="s">
        <v>7</v>
      </c>
      <c r="B4" s="6" t="s">
        <v>8</v>
      </c>
      <c r="C4" s="6" t="s">
        <v>9</v>
      </c>
      <c r="D4" s="6" t="s">
        <v>8</v>
      </c>
      <c r="E4" s="6" t="s">
        <v>9</v>
      </c>
      <c r="F4" s="6" t="s">
        <v>8</v>
      </c>
      <c r="G4" s="6" t="s">
        <v>9</v>
      </c>
      <c r="H4" s="6" t="s">
        <v>8</v>
      </c>
      <c r="I4" s="6" t="s">
        <v>9</v>
      </c>
      <c r="J4" s="6" t="s">
        <v>8</v>
      </c>
      <c r="K4" s="6" t="s">
        <v>9</v>
      </c>
      <c r="L4" s="6" t="s">
        <v>8</v>
      </c>
      <c r="M4" s="6" t="s">
        <v>9</v>
      </c>
      <c r="N4" s="6" t="s">
        <v>8</v>
      </c>
      <c r="O4" s="6" t="s">
        <v>9</v>
      </c>
      <c r="P4" s="6" t="s">
        <v>2</v>
      </c>
    </row>
    <row r="5" spans="1:16" ht="18" customHeight="1">
      <c r="A5" s="9" t="s">
        <v>10</v>
      </c>
      <c r="B5" s="14"/>
      <c r="C5" s="9">
        <f>August!C5+B5</f>
        <v>0</v>
      </c>
      <c r="D5" s="15">
        <f>4</f>
        <v>4</v>
      </c>
      <c r="E5" s="9">
        <f>August!E5+D5</f>
        <v>8</v>
      </c>
      <c r="F5" s="16"/>
      <c r="G5" s="9">
        <f>August!G5+F5</f>
        <v>0</v>
      </c>
      <c r="H5" s="17"/>
      <c r="I5" s="9">
        <f>August!I5+H5</f>
        <v>0</v>
      </c>
      <c r="J5" s="18"/>
      <c r="K5" s="9">
        <f>August!K5+J5</f>
        <v>0</v>
      </c>
      <c r="L5" s="19"/>
      <c r="M5" s="9">
        <f>August!M5+L5</f>
        <v>0</v>
      </c>
      <c r="N5" s="19"/>
      <c r="O5" s="9">
        <f>August!O5+N5</f>
        <v>0</v>
      </c>
      <c r="P5" s="21"/>
    </row>
    <row r="6" spans="1:16" ht="18" customHeight="1">
      <c r="A6" s="9" t="s">
        <v>11</v>
      </c>
      <c r="B6" s="14"/>
      <c r="C6" s="9">
        <f>August!C6+B6</f>
        <v>0</v>
      </c>
      <c r="D6" s="15">
        <f>7</f>
        <v>7</v>
      </c>
      <c r="E6" s="9">
        <f>August!E6+D6</f>
        <v>9</v>
      </c>
      <c r="F6" s="16"/>
      <c r="G6" s="9">
        <f>August!G6+F6</f>
        <v>0</v>
      </c>
      <c r="H6" s="17"/>
      <c r="I6" s="9">
        <f>August!I6+H6</f>
        <v>0</v>
      </c>
      <c r="J6" s="18"/>
      <c r="K6" s="9">
        <f>August!K6+J6</f>
        <v>0</v>
      </c>
      <c r="L6" s="19"/>
      <c r="M6" s="9">
        <f>August!M6+L6</f>
        <v>0</v>
      </c>
      <c r="N6" s="19"/>
      <c r="O6" s="9">
        <f>August!O6+N6</f>
        <v>0</v>
      </c>
      <c r="P6" s="21"/>
    </row>
    <row r="7" spans="1:16" ht="18" customHeight="1">
      <c r="A7" s="9" t="s">
        <v>12</v>
      </c>
      <c r="B7" s="14"/>
      <c r="C7" s="9">
        <f>August!C7+B7</f>
        <v>0</v>
      </c>
      <c r="D7" s="15"/>
      <c r="E7" s="9">
        <f>August!E7+D7</f>
        <v>103</v>
      </c>
      <c r="F7" s="16"/>
      <c r="G7" s="9">
        <f>August!G7+F7</f>
        <v>0</v>
      </c>
      <c r="H7" s="17"/>
      <c r="I7" s="9">
        <f>August!I7+H7</f>
        <v>0</v>
      </c>
      <c r="J7" s="18"/>
      <c r="K7" s="9">
        <f>August!K7+J7</f>
        <v>0</v>
      </c>
      <c r="L7" s="19"/>
      <c r="M7" s="9">
        <f>August!M7+L7</f>
        <v>0</v>
      </c>
      <c r="N7" s="19"/>
      <c r="O7" s="9">
        <f>August!O7+N7</f>
        <v>0</v>
      </c>
      <c r="P7" s="21"/>
    </row>
    <row r="8" spans="1:16" ht="18" customHeight="1">
      <c r="A8" s="9" t="s">
        <v>13</v>
      </c>
      <c r="B8" s="14"/>
      <c r="C8" s="9">
        <f>August!C8+B8</f>
        <v>0</v>
      </c>
      <c r="D8" s="15">
        <f>25</f>
        <v>25</v>
      </c>
      <c r="E8" s="9">
        <f>August!E8+D8</f>
        <v>111</v>
      </c>
      <c r="F8" s="16"/>
      <c r="G8" s="9">
        <f>August!G8+F8</f>
        <v>3</v>
      </c>
      <c r="H8" s="17"/>
      <c r="I8" s="9">
        <f>August!I8+H8</f>
        <v>0</v>
      </c>
      <c r="J8" s="18"/>
      <c r="K8" s="9">
        <f>August!K8+J8</f>
        <v>0</v>
      </c>
      <c r="L8" s="19"/>
      <c r="M8" s="9">
        <f>August!M8+L8</f>
        <v>0</v>
      </c>
      <c r="N8" s="19"/>
      <c r="O8" s="9">
        <f>August!O8+N8</f>
        <v>0</v>
      </c>
      <c r="P8" s="21"/>
    </row>
    <row r="9" spans="1:16" ht="18" customHeight="1">
      <c r="A9" s="9" t="s">
        <v>14</v>
      </c>
      <c r="B9" s="14"/>
      <c r="C9" s="9">
        <f>August!C9+B9</f>
        <v>0</v>
      </c>
      <c r="D9" s="15">
        <v>1</v>
      </c>
      <c r="E9" s="9">
        <f>August!E9+D9</f>
        <v>24</v>
      </c>
      <c r="F9" s="16"/>
      <c r="G9" s="9">
        <f>August!G9+F9</f>
        <v>9</v>
      </c>
      <c r="H9" s="17"/>
      <c r="I9" s="9">
        <f>August!I9+H9</f>
        <v>0</v>
      </c>
      <c r="J9" s="18">
        <f>7</f>
        <v>7</v>
      </c>
      <c r="K9" s="9">
        <f>August!K9+J9</f>
        <v>13</v>
      </c>
      <c r="L9" s="19"/>
      <c r="M9" s="9">
        <f>August!M9+L9</f>
        <v>0</v>
      </c>
      <c r="N9" s="19"/>
      <c r="O9" s="9">
        <f>August!O9+N9</f>
        <v>1</v>
      </c>
      <c r="P9" s="21"/>
    </row>
    <row r="10" spans="1:16" ht="18" customHeight="1">
      <c r="A10" s="9" t="s">
        <v>15</v>
      </c>
      <c r="B10" s="14"/>
      <c r="C10" s="9">
        <f>August!C10+B10</f>
        <v>0</v>
      </c>
      <c r="D10" s="15">
        <v>7</v>
      </c>
      <c r="E10" s="9">
        <f>August!E10+D10</f>
        <v>45</v>
      </c>
      <c r="F10" s="16"/>
      <c r="G10" s="9">
        <f>August!G10+F10</f>
        <v>0</v>
      </c>
      <c r="H10" s="17"/>
      <c r="I10" s="9">
        <f>August!I10+H10</f>
        <v>1014</v>
      </c>
      <c r="J10" s="18"/>
      <c r="K10" s="9">
        <f>August!K10+J10</f>
        <v>0</v>
      </c>
      <c r="L10" s="19"/>
      <c r="M10" s="9">
        <f>August!M10+L10</f>
        <v>0</v>
      </c>
      <c r="N10" s="19"/>
      <c r="O10" s="9">
        <f>August!O10+N10</f>
        <v>0</v>
      </c>
      <c r="P10" s="21"/>
    </row>
    <row r="11" spans="1:16" ht="18" customHeight="1">
      <c r="A11" s="9" t="s">
        <v>16</v>
      </c>
      <c r="B11" s="14"/>
      <c r="C11" s="9">
        <f>August!C11+B11</f>
        <v>0</v>
      </c>
      <c r="D11" s="15">
        <v>2</v>
      </c>
      <c r="E11" s="9">
        <f>August!E11+D11</f>
        <v>28</v>
      </c>
      <c r="F11" s="16"/>
      <c r="G11" s="9">
        <f>August!G11+F11</f>
        <v>0</v>
      </c>
      <c r="H11" s="17"/>
      <c r="I11" s="9">
        <f>August!I11+H11</f>
        <v>0</v>
      </c>
      <c r="J11" s="18"/>
      <c r="K11" s="9">
        <f>August!K11+J11</f>
        <v>3</v>
      </c>
      <c r="L11" s="19"/>
      <c r="M11" s="9">
        <f>August!M11+L11</f>
        <v>0</v>
      </c>
      <c r="N11" s="19"/>
      <c r="O11" s="9">
        <f>August!O11+N11</f>
        <v>2</v>
      </c>
      <c r="P11" s="21"/>
    </row>
    <row r="12" spans="1:16" ht="18" customHeight="1">
      <c r="A12" s="9" t="s">
        <v>17</v>
      </c>
      <c r="B12" s="14"/>
      <c r="C12" s="9">
        <f>August!C12+B12</f>
        <v>0</v>
      </c>
      <c r="D12" s="15"/>
      <c r="E12" s="9">
        <f>August!E12+D12</f>
        <v>0</v>
      </c>
      <c r="F12" s="16"/>
      <c r="G12" s="9">
        <f>August!G12+F12</f>
        <v>0</v>
      </c>
      <c r="H12" s="17"/>
      <c r="I12" s="9">
        <f>August!I12+H12</f>
        <v>0</v>
      </c>
      <c r="J12" s="18"/>
      <c r="K12" s="9">
        <f>August!K12+J12</f>
        <v>0</v>
      </c>
      <c r="L12" s="19"/>
      <c r="M12" s="9">
        <f>August!M12+L12</f>
        <v>0</v>
      </c>
      <c r="N12" s="19"/>
      <c r="O12" s="9">
        <f>August!O12+N12</f>
        <v>0</v>
      </c>
      <c r="P12" s="21"/>
    </row>
    <row r="13" spans="1:16" ht="18" customHeight="1">
      <c r="A13" s="9" t="s">
        <v>18</v>
      </c>
      <c r="B13" s="14"/>
      <c r="C13" s="9">
        <f>August!C13+B13</f>
        <v>0</v>
      </c>
      <c r="D13" s="15"/>
      <c r="E13" s="9">
        <f>August!E13+D13</f>
        <v>6</v>
      </c>
      <c r="F13" s="16"/>
      <c r="G13" s="9">
        <f>August!G13+F13</f>
        <v>0</v>
      </c>
      <c r="H13" s="17"/>
      <c r="I13" s="9">
        <f>August!I13+H13</f>
        <v>0</v>
      </c>
      <c r="J13" s="18"/>
      <c r="K13" s="9">
        <f>August!K13+J13</f>
        <v>0</v>
      </c>
      <c r="L13" s="19"/>
      <c r="M13" s="9">
        <f>August!M13+L13</f>
        <v>0</v>
      </c>
      <c r="N13" s="19"/>
      <c r="O13" s="9">
        <f>August!O13+N13</f>
        <v>0</v>
      </c>
      <c r="P13" s="21"/>
    </row>
    <row r="14" spans="1:16" ht="18" customHeight="1">
      <c r="A14" s="9" t="s">
        <v>19</v>
      </c>
      <c r="B14" s="14"/>
      <c r="C14" s="9">
        <f>August!C14+B14</f>
        <v>0</v>
      </c>
      <c r="D14" s="15">
        <f>12+10</f>
        <v>22</v>
      </c>
      <c r="E14" s="9">
        <f>August!E14+D14</f>
        <v>103</v>
      </c>
      <c r="F14" s="16"/>
      <c r="G14" s="9">
        <f>August!G14+F14</f>
        <v>0</v>
      </c>
      <c r="H14" s="17"/>
      <c r="I14" s="9">
        <f>August!I14+H14</f>
        <v>0</v>
      </c>
      <c r="J14" s="18"/>
      <c r="K14" s="9">
        <f>August!K14+J14</f>
        <v>0</v>
      </c>
      <c r="L14" s="19"/>
      <c r="M14" s="9">
        <f>August!M14+L14</f>
        <v>0</v>
      </c>
      <c r="N14" s="19"/>
      <c r="O14" s="9">
        <f>August!O14+N14</f>
        <v>0</v>
      </c>
      <c r="P14" s="21" t="s">
        <v>79</v>
      </c>
    </row>
    <row r="15" spans="1:16" ht="18" customHeight="1">
      <c r="A15" s="9" t="s">
        <v>20</v>
      </c>
      <c r="B15" s="14"/>
      <c r="C15" s="9">
        <f>August!C15+B15</f>
        <v>0</v>
      </c>
      <c r="D15" s="15"/>
      <c r="E15" s="9">
        <f>August!E15+D15</f>
        <v>5</v>
      </c>
      <c r="F15" s="16"/>
      <c r="G15" s="9">
        <f>August!G15+F15</f>
        <v>0</v>
      </c>
      <c r="H15" s="17"/>
      <c r="I15" s="9">
        <f>August!I15+H15</f>
        <v>0</v>
      </c>
      <c r="J15" s="18"/>
      <c r="K15" s="9">
        <f>August!K15+J15</f>
        <v>0</v>
      </c>
      <c r="L15" s="19"/>
      <c r="M15" s="9">
        <f>August!M15+L15</f>
        <v>0</v>
      </c>
      <c r="N15" s="19"/>
      <c r="O15" s="9">
        <f>August!O15+N15</f>
        <v>0</v>
      </c>
      <c r="P15" s="21"/>
    </row>
    <row r="16" spans="1:16" ht="18" customHeight="1">
      <c r="A16" s="9" t="s">
        <v>21</v>
      </c>
      <c r="B16" s="14"/>
      <c r="C16" s="9">
        <f>August!C16+B16</f>
        <v>0</v>
      </c>
      <c r="D16" s="15"/>
      <c r="E16" s="9">
        <f>August!E16+D16</f>
        <v>0</v>
      </c>
      <c r="F16" s="16"/>
      <c r="G16" s="9">
        <f>August!G16+F16</f>
        <v>0</v>
      </c>
      <c r="H16" s="17"/>
      <c r="I16" s="9">
        <f>August!I16+H16</f>
        <v>0</v>
      </c>
      <c r="J16" s="18"/>
      <c r="K16" s="9">
        <f>August!K16+J16</f>
        <v>0</v>
      </c>
      <c r="L16" s="19"/>
      <c r="M16" s="9">
        <f>August!M16+L16</f>
        <v>0</v>
      </c>
      <c r="N16" s="19"/>
      <c r="O16" s="9">
        <f>August!O16+N16</f>
        <v>0</v>
      </c>
      <c r="P16" s="21"/>
    </row>
    <row r="17" spans="1:16" ht="18" customHeight="1">
      <c r="A17" s="9" t="s">
        <v>22</v>
      </c>
      <c r="B17" s="14"/>
      <c r="C17" s="9">
        <f>August!C17+B17</f>
        <v>0</v>
      </c>
      <c r="D17" s="15"/>
      <c r="E17" s="9">
        <f>August!E17+D17</f>
        <v>12</v>
      </c>
      <c r="F17" s="16"/>
      <c r="G17" s="9">
        <f>August!G17+F17</f>
        <v>0</v>
      </c>
      <c r="H17" s="17"/>
      <c r="I17" s="9">
        <f>August!I17+H17</f>
        <v>0</v>
      </c>
      <c r="J17" s="18"/>
      <c r="K17" s="9">
        <f>August!K17+J17</f>
        <v>0</v>
      </c>
      <c r="L17" s="19"/>
      <c r="M17" s="9">
        <f>August!M17+L17</f>
        <v>0</v>
      </c>
      <c r="N17" s="19"/>
      <c r="O17" s="9">
        <f>August!O17+N17</f>
        <v>4</v>
      </c>
      <c r="P17" s="21"/>
    </row>
    <row r="18" spans="1:16" ht="18" customHeight="1">
      <c r="A18" s="9" t="s">
        <v>23</v>
      </c>
      <c r="B18" s="14">
        <f>3</f>
        <v>3</v>
      </c>
      <c r="C18" s="9">
        <f>August!C18+B18</f>
        <v>5</v>
      </c>
      <c r="D18" s="15">
        <f>13+15+16+10+14+14+2+1+10+8</f>
        <v>103</v>
      </c>
      <c r="E18" s="9">
        <f>August!E18+D18</f>
        <v>541</v>
      </c>
      <c r="F18" s="16">
        <f>10+11+15</f>
        <v>36</v>
      </c>
      <c r="G18" s="9">
        <f>August!G18+F18</f>
        <v>507</v>
      </c>
      <c r="H18" s="17"/>
      <c r="I18" s="9">
        <f>August!I18+H18</f>
        <v>0</v>
      </c>
      <c r="J18" s="18">
        <f>3+17</f>
        <v>20</v>
      </c>
      <c r="K18" s="9">
        <f>August!K18+J18</f>
        <v>956</v>
      </c>
      <c r="L18" s="19"/>
      <c r="M18" s="9">
        <f>August!M18+L18</f>
        <v>0</v>
      </c>
      <c r="N18" s="19"/>
      <c r="O18" s="9">
        <f>August!O18+N18</f>
        <v>6</v>
      </c>
      <c r="P18" s="21"/>
    </row>
    <row r="19" spans="1:16" ht="18" customHeight="1">
      <c r="A19" s="9" t="s">
        <v>24</v>
      </c>
      <c r="B19" s="14">
        <f>11+1+1+1</f>
        <v>14</v>
      </c>
      <c r="C19" s="9">
        <f>August!C19+B19</f>
        <v>21</v>
      </c>
      <c r="D19" s="15">
        <f>9+7+2</f>
        <v>18</v>
      </c>
      <c r="E19" s="9">
        <f>August!E19+D19</f>
        <v>119</v>
      </c>
      <c r="F19" s="16"/>
      <c r="G19" s="9">
        <f>August!G19+F19</f>
        <v>12</v>
      </c>
      <c r="H19" s="17"/>
      <c r="I19" s="9">
        <f>August!I19+H19</f>
        <v>0</v>
      </c>
      <c r="J19" s="18">
        <f>7+9</f>
        <v>16</v>
      </c>
      <c r="K19" s="9">
        <f>August!K19+J19</f>
        <v>16</v>
      </c>
      <c r="L19" s="19"/>
      <c r="M19" s="9">
        <f>August!M19+L19</f>
        <v>0</v>
      </c>
      <c r="N19" s="19">
        <v>4</v>
      </c>
      <c r="O19" s="9">
        <f>August!O19+N19</f>
        <v>38</v>
      </c>
      <c r="P19" s="21"/>
    </row>
    <row r="20" spans="1:16" ht="18" customHeight="1">
      <c r="A20" s="9" t="s">
        <v>25</v>
      </c>
      <c r="B20" s="14"/>
      <c r="C20" s="9">
        <f>August!C20+B20</f>
        <v>0</v>
      </c>
      <c r="D20" s="15">
        <f>10+12+6+7+10+2+4</f>
        <v>51</v>
      </c>
      <c r="E20" s="9">
        <f>August!E20+D20</f>
        <v>247</v>
      </c>
      <c r="F20" s="16"/>
      <c r="G20" s="9">
        <f>August!G20+F20</f>
        <v>236</v>
      </c>
      <c r="H20" s="17"/>
      <c r="I20" s="9">
        <f>August!I20+H20</f>
        <v>0</v>
      </c>
      <c r="J20" s="18">
        <f>2</f>
        <v>2</v>
      </c>
      <c r="K20" s="9">
        <f>August!K20+J20</f>
        <v>3</v>
      </c>
      <c r="L20" s="19"/>
      <c r="M20" s="9">
        <f>August!M20+L20</f>
        <v>0</v>
      </c>
      <c r="N20" s="19"/>
      <c r="O20" s="9">
        <f>August!O20+N20</f>
        <v>4</v>
      </c>
      <c r="P20" s="21" t="s">
        <v>79</v>
      </c>
    </row>
    <row r="21" spans="1:16" ht="18" customHeight="1">
      <c r="A21" s="9" t="s">
        <v>26</v>
      </c>
      <c r="B21" s="14"/>
      <c r="C21" s="9">
        <f>August!C21+B21</f>
        <v>0</v>
      </c>
      <c r="D21" s="15">
        <f>9</f>
        <v>9</v>
      </c>
      <c r="E21" s="9">
        <f>August!E21+D21</f>
        <v>94</v>
      </c>
      <c r="F21" s="16"/>
      <c r="G21" s="9">
        <f>August!G21+F21</f>
        <v>2</v>
      </c>
      <c r="H21" s="17"/>
      <c r="I21" s="9">
        <f>August!I21+H21</f>
        <v>0</v>
      </c>
      <c r="J21" s="18"/>
      <c r="K21" s="9">
        <f>August!K21+J21</f>
        <v>0</v>
      </c>
      <c r="L21" s="19"/>
      <c r="M21" s="9">
        <f>August!M21+L21</f>
        <v>0</v>
      </c>
      <c r="N21" s="19"/>
      <c r="O21" s="9">
        <f>August!O21+N21</f>
        <v>8</v>
      </c>
      <c r="P21" s="21"/>
    </row>
    <row r="22" spans="1:16" ht="18" customHeight="1">
      <c r="A22" s="9" t="s">
        <v>27</v>
      </c>
      <c r="B22" s="14"/>
      <c r="C22" s="9">
        <f>August!C22+B22</f>
        <v>0</v>
      </c>
      <c r="D22" s="15"/>
      <c r="E22" s="9">
        <f>August!E22+D22</f>
        <v>0</v>
      </c>
      <c r="F22" s="16"/>
      <c r="G22" s="9">
        <f>August!G22+F22</f>
        <v>0</v>
      </c>
      <c r="H22" s="17"/>
      <c r="I22" s="9">
        <f>August!I22+H22</f>
        <v>0</v>
      </c>
      <c r="J22" s="18"/>
      <c r="K22" s="9">
        <f>August!K22+J22</f>
        <v>0</v>
      </c>
      <c r="L22" s="19"/>
      <c r="M22" s="9">
        <f>August!M22+L22</f>
        <v>0</v>
      </c>
      <c r="N22" s="19"/>
      <c r="O22" s="9">
        <f>August!O22+N22</f>
        <v>0</v>
      </c>
      <c r="P22" s="21"/>
    </row>
    <row r="23" spans="1:16" ht="18" customHeight="1">
      <c r="A23" s="9" t="s">
        <v>28</v>
      </c>
      <c r="B23" s="14"/>
      <c r="C23" s="9">
        <f>August!C23+B23</f>
        <v>0</v>
      </c>
      <c r="D23" s="15"/>
      <c r="E23" s="9">
        <f>August!E23+D23</f>
        <v>4</v>
      </c>
      <c r="F23" s="16"/>
      <c r="G23" s="9">
        <f>August!G23+F23</f>
        <v>5</v>
      </c>
      <c r="H23" s="17"/>
      <c r="I23" s="9">
        <f>August!I23+H23</f>
        <v>0</v>
      </c>
      <c r="J23" s="18"/>
      <c r="K23" s="9">
        <f>August!K23+J23</f>
        <v>0</v>
      </c>
      <c r="L23" s="19"/>
      <c r="M23" s="9">
        <f>August!M23+L23</f>
        <v>0</v>
      </c>
      <c r="N23" s="19"/>
      <c r="O23" s="9">
        <f>August!O23+N23</f>
        <v>9</v>
      </c>
      <c r="P23" s="21"/>
    </row>
    <row r="24" spans="1:16" ht="18" customHeight="1">
      <c r="A24" s="9" t="s">
        <v>29</v>
      </c>
      <c r="B24" s="14"/>
      <c r="C24" s="9">
        <f>August!C24+B24</f>
        <v>0</v>
      </c>
      <c r="D24" s="15">
        <f>1+1</f>
        <v>2</v>
      </c>
      <c r="E24" s="9">
        <f>August!E24+D24</f>
        <v>2</v>
      </c>
      <c r="F24" s="16"/>
      <c r="G24" s="9">
        <f>August!G24+F24</f>
        <v>0</v>
      </c>
      <c r="H24" s="17"/>
      <c r="I24" s="9">
        <f>August!I24+H24</f>
        <v>0</v>
      </c>
      <c r="J24" s="18"/>
      <c r="K24" s="9">
        <f>August!K24+J24</f>
        <v>0</v>
      </c>
      <c r="L24" s="19"/>
      <c r="M24" s="9">
        <f>August!M24+L24</f>
        <v>0</v>
      </c>
      <c r="N24" s="19"/>
      <c r="O24" s="9">
        <f>August!O24+N24</f>
        <v>0</v>
      </c>
      <c r="P24" s="21"/>
    </row>
    <row r="25" spans="1:16" ht="18" customHeight="1">
      <c r="A25" s="9" t="s">
        <v>30</v>
      </c>
      <c r="B25" s="14"/>
      <c r="C25" s="9">
        <f>August!C25+B25</f>
        <v>0</v>
      </c>
      <c r="D25" s="15"/>
      <c r="E25" s="9">
        <f>August!E25+D25</f>
        <v>1</v>
      </c>
      <c r="F25" s="16"/>
      <c r="G25" s="9">
        <f>August!G25+F25</f>
        <v>0</v>
      </c>
      <c r="H25" s="17"/>
      <c r="I25" s="9">
        <f>August!I25+H25</f>
        <v>0</v>
      </c>
      <c r="J25" s="18"/>
      <c r="K25" s="9">
        <f>August!K25+J25</f>
        <v>2</v>
      </c>
      <c r="L25" s="19"/>
      <c r="M25" s="9">
        <f>August!M25+L25</f>
        <v>0</v>
      </c>
      <c r="N25" s="19"/>
      <c r="O25" s="9">
        <f>August!O25+N25</f>
        <v>0</v>
      </c>
      <c r="P25" s="21"/>
    </row>
    <row r="26" spans="1:16" ht="18" customHeight="1">
      <c r="A26" s="9" t="s">
        <v>31</v>
      </c>
      <c r="B26" s="14"/>
      <c r="C26" s="9">
        <f>August!C26+B26</f>
        <v>0</v>
      </c>
      <c r="D26" s="15">
        <f>8</f>
        <v>8</v>
      </c>
      <c r="E26" s="9">
        <f>August!E26+D26</f>
        <v>54</v>
      </c>
      <c r="F26" s="16">
        <f>13</f>
        <v>13</v>
      </c>
      <c r="G26" s="9">
        <f>August!G26+F26</f>
        <v>65</v>
      </c>
      <c r="H26" s="17"/>
      <c r="I26" s="9">
        <f>August!I26+H26</f>
        <v>0</v>
      </c>
      <c r="J26" s="18"/>
      <c r="K26" s="9">
        <f>August!K26+J26</f>
        <v>0</v>
      </c>
      <c r="L26" s="19"/>
      <c r="M26" s="9">
        <f>August!M26+L26</f>
        <v>0</v>
      </c>
      <c r="N26" s="19"/>
      <c r="O26" s="9">
        <f>August!O26+N26</f>
        <v>14</v>
      </c>
      <c r="P26" s="21" t="s">
        <v>79</v>
      </c>
    </row>
    <row r="27" spans="1:16" ht="18" customHeight="1">
      <c r="A27" s="9" t="s">
        <v>32</v>
      </c>
      <c r="B27" s="14"/>
      <c r="C27" s="9">
        <f>August!C27+B27</f>
        <v>43</v>
      </c>
      <c r="D27" s="15">
        <f>18+13+15+9+11+15+1+20+7+4+13+12+3+11+9+3+5+16+3+3+14+9+3+9+21+14+7+1+2+3+2+6+1+22</f>
        <v>305</v>
      </c>
      <c r="E27" s="9">
        <f>August!E27+D27</f>
        <v>1371</v>
      </c>
      <c r="F27" s="16">
        <f>6+2+5+8+1+4+10+11+7+12+3</f>
        <v>69</v>
      </c>
      <c r="G27" s="9">
        <f>August!G27+F27</f>
        <v>906</v>
      </c>
      <c r="H27" s="17"/>
      <c r="I27" s="9">
        <f>August!I27+H27</f>
        <v>0</v>
      </c>
      <c r="J27" s="18">
        <f>21+7+3+19+5</f>
        <v>55</v>
      </c>
      <c r="K27" s="9">
        <f>August!K27+J27</f>
        <v>380</v>
      </c>
      <c r="L27" s="19"/>
      <c r="M27" s="9">
        <f>August!M27+L27</f>
        <v>3</v>
      </c>
      <c r="N27" s="19">
        <f>8</f>
        <v>8</v>
      </c>
      <c r="O27" s="9">
        <f>August!O27+N27</f>
        <v>68</v>
      </c>
      <c r="P27" s="21" t="s">
        <v>79</v>
      </c>
    </row>
    <row r="28" spans="1:16" ht="18" customHeight="1">
      <c r="A28" s="9" t="s">
        <v>33</v>
      </c>
      <c r="B28" s="14"/>
      <c r="C28" s="9">
        <f>August!C28+B28</f>
        <v>0</v>
      </c>
      <c r="D28" s="15">
        <v>0</v>
      </c>
      <c r="E28" s="9">
        <f>August!E28+D28</f>
        <v>8</v>
      </c>
      <c r="F28" s="16">
        <v>0</v>
      </c>
      <c r="G28" s="9">
        <f>August!G28+F28</f>
        <v>0</v>
      </c>
      <c r="H28" s="17"/>
      <c r="I28" s="9">
        <f>August!I28+H28</f>
        <v>0</v>
      </c>
      <c r="J28" s="18"/>
      <c r="K28" s="9">
        <f>August!K28+J28</f>
        <v>0</v>
      </c>
      <c r="L28" s="19"/>
      <c r="M28" s="9">
        <f>August!M28+L28</f>
        <v>0</v>
      </c>
      <c r="N28" s="19"/>
      <c r="O28" s="9">
        <f>August!O28+N28</f>
        <v>0</v>
      </c>
      <c r="P28" s="21"/>
    </row>
    <row r="29" spans="1:16" ht="18" customHeight="1">
      <c r="A29" s="9" t="s">
        <v>34</v>
      </c>
      <c r="B29" s="14"/>
      <c r="C29" s="9">
        <f>August!C29+B29</f>
        <v>16</v>
      </c>
      <c r="D29" s="15">
        <f>8+21+32+15+15+8+14</f>
        <v>113</v>
      </c>
      <c r="E29" s="9">
        <f>August!E29+D29</f>
        <v>607</v>
      </c>
      <c r="F29" s="16"/>
      <c r="G29" s="9">
        <f>August!G29+F29</f>
        <v>536</v>
      </c>
      <c r="H29" s="17"/>
      <c r="I29" s="9">
        <f>August!I29+H29</f>
        <v>0</v>
      </c>
      <c r="J29" s="18"/>
      <c r="K29" s="9">
        <f>August!K29+J29</f>
        <v>96</v>
      </c>
      <c r="L29" s="19">
        <v>15</v>
      </c>
      <c r="M29" s="9">
        <f>August!M29+L29</f>
        <v>15</v>
      </c>
      <c r="N29" s="19"/>
      <c r="O29" s="9">
        <f>August!O29+N29</f>
        <v>14</v>
      </c>
      <c r="P29" s="21"/>
    </row>
    <row r="30" spans="1:16" ht="18" customHeight="1">
      <c r="A30" s="9" t="s">
        <v>35</v>
      </c>
      <c r="B30" s="14"/>
      <c r="C30" s="9">
        <f>August!C30+B30</f>
        <v>0</v>
      </c>
      <c r="D30" s="15">
        <f>8+6+6+1</f>
        <v>21</v>
      </c>
      <c r="E30" s="9">
        <f>August!E30+D30</f>
        <v>83</v>
      </c>
      <c r="F30" s="16">
        <f>497+117+190+368</f>
        <v>1172</v>
      </c>
      <c r="G30" s="9">
        <f>August!G30+F30</f>
        <v>3031</v>
      </c>
      <c r="H30" s="17"/>
      <c r="I30" s="9">
        <f>August!I30+H30</f>
        <v>245</v>
      </c>
      <c r="J30" s="18"/>
      <c r="K30" s="9">
        <f>August!K30+J30</f>
        <v>0</v>
      </c>
      <c r="L30" s="19"/>
      <c r="M30" s="9">
        <f>August!M30+L30</f>
        <v>0</v>
      </c>
      <c r="N30" s="19"/>
      <c r="O30" s="9">
        <f>August!O30+N30</f>
        <v>0</v>
      </c>
      <c r="P30" s="21"/>
    </row>
    <row r="31" spans="1:16" ht="18" customHeight="1">
      <c r="A31" s="9" t="s">
        <v>36</v>
      </c>
      <c r="B31" s="14"/>
      <c r="C31" s="9">
        <f>August!C31+B31</f>
        <v>1</v>
      </c>
      <c r="D31" s="15">
        <f>12+5+1+4+2+5+6+12+3+1+9+6+2+54</f>
        <v>122</v>
      </c>
      <c r="E31" s="9">
        <f>August!E31+D31</f>
        <v>514</v>
      </c>
      <c r="F31" s="16">
        <f>6+8+6+36+7+4+1+4+4</f>
        <v>76</v>
      </c>
      <c r="G31" s="9">
        <f>August!G31+F31</f>
        <v>594</v>
      </c>
      <c r="H31" s="17"/>
      <c r="I31" s="9">
        <f>August!I31+H31</f>
        <v>6</v>
      </c>
      <c r="J31" s="18">
        <v>18</v>
      </c>
      <c r="K31" s="9">
        <f>August!K31+J31</f>
        <v>95</v>
      </c>
      <c r="L31" s="19"/>
      <c r="M31" s="9">
        <f>August!M31+L31</f>
        <v>5</v>
      </c>
      <c r="N31" s="19"/>
      <c r="O31" s="9">
        <f>August!O31+N31</f>
        <v>0</v>
      </c>
      <c r="P31" s="21"/>
    </row>
    <row r="32" spans="1:16" ht="18" customHeight="1">
      <c r="A32" s="9" t="s">
        <v>37</v>
      </c>
      <c r="B32" s="14"/>
      <c r="C32" s="9">
        <f>August!C32+B32</f>
        <v>0</v>
      </c>
      <c r="D32" s="15"/>
      <c r="E32" s="9">
        <f>August!E32+D32</f>
        <v>0</v>
      </c>
      <c r="F32" s="16">
        <f>14</f>
        <v>14</v>
      </c>
      <c r="G32" s="9">
        <f>August!G32+F32</f>
        <v>19</v>
      </c>
      <c r="H32" s="17"/>
      <c r="I32" s="9">
        <f>August!I32+H32</f>
        <v>0</v>
      </c>
      <c r="J32" s="18"/>
      <c r="K32" s="9">
        <f>August!K32+J32</f>
        <v>0</v>
      </c>
      <c r="L32" s="19"/>
      <c r="M32" s="9">
        <f>August!M32+L32</f>
        <v>0</v>
      </c>
      <c r="N32" s="19"/>
      <c r="O32" s="9">
        <f>August!O32+N32</f>
        <v>0</v>
      </c>
      <c r="P32" s="21"/>
    </row>
    <row r="33" spans="1:16" ht="18" customHeight="1">
      <c r="A33" s="9" t="s">
        <v>38</v>
      </c>
      <c r="B33" s="14"/>
      <c r="C33" s="9">
        <f>August!C33+B33</f>
        <v>0</v>
      </c>
      <c r="D33" s="15">
        <f>1</f>
        <v>1</v>
      </c>
      <c r="E33" s="9">
        <f>August!E33+D33</f>
        <v>2</v>
      </c>
      <c r="F33" s="16"/>
      <c r="G33" s="9">
        <f>August!G33+F33</f>
        <v>0</v>
      </c>
      <c r="H33" s="17"/>
      <c r="I33" s="9">
        <f>August!I33+H33</f>
        <v>0</v>
      </c>
      <c r="J33" s="18"/>
      <c r="K33" s="9">
        <f>August!K33+J33</f>
        <v>0</v>
      </c>
      <c r="L33" s="19"/>
      <c r="M33" s="9">
        <f>August!M33+L33</f>
        <v>0</v>
      </c>
      <c r="N33" s="19"/>
      <c r="O33" s="9">
        <f>August!O33+N33</f>
        <v>0</v>
      </c>
      <c r="P33" s="21"/>
    </row>
    <row r="34" spans="1:16" ht="18" customHeight="1">
      <c r="A34" s="9" t="s">
        <v>39</v>
      </c>
      <c r="B34" s="14"/>
      <c r="C34" s="9">
        <f>August!C34+B34</f>
        <v>0</v>
      </c>
      <c r="D34" s="15"/>
      <c r="E34" s="9">
        <f>August!E34+D34</f>
        <v>2</v>
      </c>
      <c r="F34" s="16"/>
      <c r="G34" s="9">
        <f>August!G34+F34</f>
        <v>0</v>
      </c>
      <c r="H34" s="17"/>
      <c r="I34" s="9">
        <f>August!I34+H34</f>
        <v>0</v>
      </c>
      <c r="J34" s="18"/>
      <c r="K34" s="9">
        <f>August!K34+J34</f>
        <v>0</v>
      </c>
      <c r="L34" s="19"/>
      <c r="M34" s="9">
        <f>August!M34+L34</f>
        <v>0</v>
      </c>
      <c r="N34" s="19"/>
      <c r="O34" s="9">
        <f>August!O34+N34</f>
        <v>0</v>
      </c>
      <c r="P34" s="21"/>
    </row>
    <row r="35" spans="1:16" ht="18" customHeight="1">
      <c r="A35" s="9" t="s">
        <v>40</v>
      </c>
      <c r="B35" s="14"/>
      <c r="C35" s="9">
        <f>August!C35+B35</f>
        <v>0</v>
      </c>
      <c r="D35" s="15">
        <f>1+2</f>
        <v>3</v>
      </c>
      <c r="E35" s="9">
        <f>August!E35+D35</f>
        <v>14</v>
      </c>
      <c r="F35" s="16"/>
      <c r="G35" s="9">
        <f>August!G35+F35</f>
        <v>0</v>
      </c>
      <c r="H35" s="17"/>
      <c r="I35" s="9">
        <f>August!I35+H35</f>
        <v>0</v>
      </c>
      <c r="J35" s="18"/>
      <c r="K35" s="9">
        <f>August!K35+J35</f>
        <v>0</v>
      </c>
      <c r="L35" s="19"/>
      <c r="M35" s="9">
        <f>August!M35+L35</f>
        <v>0</v>
      </c>
      <c r="N35" s="19"/>
      <c r="O35" s="9">
        <f>August!O35+N35</f>
        <v>0</v>
      </c>
      <c r="P35" s="21"/>
    </row>
    <row r="36" spans="1:16" ht="18" customHeight="1">
      <c r="A36" s="9" t="s">
        <v>41</v>
      </c>
      <c r="B36" s="14"/>
      <c r="C36" s="9">
        <f>August!C36+B36</f>
        <v>0</v>
      </c>
      <c r="D36" s="15"/>
      <c r="E36" s="9">
        <f>August!E36+D36</f>
        <v>7</v>
      </c>
      <c r="F36" s="16"/>
      <c r="G36" s="9">
        <f>August!G36+F36</f>
        <v>0</v>
      </c>
      <c r="H36" s="17"/>
      <c r="I36" s="9">
        <f>August!I36+H36</f>
        <v>0</v>
      </c>
      <c r="J36" s="18"/>
      <c r="K36" s="9">
        <f>August!K36+J36</f>
        <v>0</v>
      </c>
      <c r="L36" s="19"/>
      <c r="M36" s="9">
        <f>August!M36+L36</f>
        <v>0</v>
      </c>
      <c r="N36" s="19"/>
      <c r="O36" s="9">
        <f>August!O36+N36</f>
        <v>1</v>
      </c>
      <c r="P36" s="21"/>
    </row>
    <row r="37" spans="1:16" ht="18" customHeight="1">
      <c r="A37" s="9" t="s">
        <v>42</v>
      </c>
      <c r="B37" s="14"/>
      <c r="C37" s="9">
        <f>August!C37+B37</f>
        <v>0</v>
      </c>
      <c r="D37" s="15"/>
      <c r="E37" s="9">
        <f>August!E37+D37</f>
        <v>13</v>
      </c>
      <c r="F37" s="16"/>
      <c r="G37" s="9">
        <f>August!G37+F37</f>
        <v>0</v>
      </c>
      <c r="H37" s="17"/>
      <c r="I37" s="9">
        <f>August!I37+H37</f>
        <v>0</v>
      </c>
      <c r="J37" s="18"/>
      <c r="K37" s="9">
        <f>August!K37+J37</f>
        <v>0</v>
      </c>
      <c r="L37" s="19"/>
      <c r="M37" s="9">
        <f>August!M37+L37</f>
        <v>0</v>
      </c>
      <c r="N37" s="19"/>
      <c r="O37" s="9">
        <f>August!O37+N37</f>
        <v>1</v>
      </c>
      <c r="P37" s="21"/>
    </row>
    <row r="38" spans="1:16" ht="18" customHeight="1">
      <c r="A38" s="9" t="s">
        <v>43</v>
      </c>
      <c r="B38" s="14"/>
      <c r="C38" s="9">
        <f>August!C38+B38</f>
        <v>0</v>
      </c>
      <c r="D38" s="15">
        <f>4+1</f>
        <v>5</v>
      </c>
      <c r="E38" s="9">
        <f>August!E38+D38</f>
        <v>97</v>
      </c>
      <c r="F38" s="16"/>
      <c r="G38" s="9">
        <f>August!G38+F38</f>
        <v>733</v>
      </c>
      <c r="H38" s="17"/>
      <c r="I38" s="9">
        <f>August!I38+H38</f>
        <v>0</v>
      </c>
      <c r="J38" s="18"/>
      <c r="K38" s="9">
        <f>August!K38+J38</f>
        <v>0</v>
      </c>
      <c r="L38" s="19"/>
      <c r="M38" s="9">
        <f>August!M38+L38</f>
        <v>0</v>
      </c>
      <c r="N38" s="19"/>
      <c r="O38" s="9">
        <f>August!O38+N38</f>
        <v>0</v>
      </c>
      <c r="P38" s="21"/>
    </row>
    <row r="39" spans="1:16" ht="18" customHeight="1">
      <c r="A39" s="9" t="s">
        <v>44</v>
      </c>
      <c r="B39" s="14"/>
      <c r="C39" s="9">
        <f>August!C39+B39</f>
        <v>4</v>
      </c>
      <c r="D39" s="15"/>
      <c r="E39" s="9">
        <f>August!E39+D39</f>
        <v>34</v>
      </c>
      <c r="F39" s="16"/>
      <c r="G39" s="9">
        <f>August!G39+F39</f>
        <v>56</v>
      </c>
      <c r="H39" s="17"/>
      <c r="I39" s="9">
        <f>August!I39+H39</f>
        <v>0</v>
      </c>
      <c r="J39" s="18"/>
      <c r="K39" s="9">
        <f>August!K39+J39</f>
        <v>9</v>
      </c>
      <c r="L39" s="19"/>
      <c r="M39" s="9">
        <f>August!M39+L39</f>
        <v>1</v>
      </c>
      <c r="N39" s="19">
        <f>6</f>
        <v>6</v>
      </c>
      <c r="O39" s="9">
        <f>August!O39+N39</f>
        <v>19</v>
      </c>
      <c r="P39" s="21"/>
    </row>
    <row r="40" spans="1:16" ht="18" customHeight="1">
      <c r="A40" s="9" t="s">
        <v>45</v>
      </c>
      <c r="B40" s="14"/>
      <c r="C40" s="9">
        <f>August!C40+B40</f>
        <v>1</v>
      </c>
      <c r="D40" s="15">
        <f>2+1+4+3+1+1+1+3+2+1+2+1</f>
        <v>22</v>
      </c>
      <c r="E40" s="9">
        <f>August!E40+D40</f>
        <v>156</v>
      </c>
      <c r="F40" s="16">
        <f>5</f>
        <v>5</v>
      </c>
      <c r="G40" s="9">
        <f>August!G40+F40</f>
        <v>64</v>
      </c>
      <c r="H40" s="17"/>
      <c r="I40" s="9">
        <f>August!I40+H40</f>
        <v>0</v>
      </c>
      <c r="J40" s="18"/>
      <c r="K40" s="9">
        <f>August!K40+J40</f>
        <v>0</v>
      </c>
      <c r="L40" s="19"/>
      <c r="M40" s="9">
        <f>August!M40+L40</f>
        <v>0</v>
      </c>
      <c r="N40" s="19">
        <f>2</f>
        <v>2</v>
      </c>
      <c r="O40" s="9">
        <f>August!O40+N40</f>
        <v>3</v>
      </c>
      <c r="P40" s="21"/>
    </row>
    <row r="41" spans="1:16" ht="18" customHeight="1">
      <c r="A41" s="9" t="s">
        <v>46</v>
      </c>
      <c r="B41" s="14"/>
      <c r="C41" s="9">
        <f>August!C41+B41</f>
        <v>0</v>
      </c>
      <c r="D41" s="15"/>
      <c r="E41" s="9">
        <f>August!E41+D41</f>
        <v>14</v>
      </c>
      <c r="F41" s="16">
        <f>5</f>
        <v>5</v>
      </c>
      <c r="G41" s="9">
        <f>August!G41+F41</f>
        <v>52</v>
      </c>
      <c r="H41" s="17"/>
      <c r="I41" s="9">
        <f>August!I41+H41</f>
        <v>0</v>
      </c>
      <c r="J41" s="18"/>
      <c r="K41" s="9">
        <f>August!K41+J41</f>
        <v>1</v>
      </c>
      <c r="L41" s="19"/>
      <c r="M41" s="9">
        <f>August!M41+L41</f>
        <v>0</v>
      </c>
      <c r="N41" s="19">
        <f>9</f>
        <v>9</v>
      </c>
      <c r="O41" s="9">
        <f>August!O41+N41</f>
        <v>20</v>
      </c>
      <c r="P41" s="21"/>
    </row>
    <row r="42" spans="1:16" ht="18" customHeight="1">
      <c r="A42" s="9" t="s">
        <v>47</v>
      </c>
      <c r="B42" s="14"/>
      <c r="C42" s="9">
        <f>August!C42+B42</f>
        <v>6</v>
      </c>
      <c r="D42" s="15">
        <f>2+2+8</f>
        <v>12</v>
      </c>
      <c r="E42" s="9">
        <f>August!E42+D42</f>
        <v>24</v>
      </c>
      <c r="F42" s="16"/>
      <c r="G42" s="9">
        <f>August!G42+F42</f>
        <v>0</v>
      </c>
      <c r="H42" s="17"/>
      <c r="I42" s="9">
        <f>August!I42+H42</f>
        <v>0</v>
      </c>
      <c r="J42" s="18"/>
      <c r="K42" s="9">
        <f>August!K42+J42</f>
        <v>0</v>
      </c>
      <c r="L42" s="19"/>
      <c r="M42" s="9">
        <f>August!M42+L42</f>
        <v>0</v>
      </c>
      <c r="N42" s="19"/>
      <c r="O42" s="9">
        <f>August!O42+N42</f>
        <v>0</v>
      </c>
      <c r="P42" s="21"/>
    </row>
    <row r="43" spans="1:16" ht="18" customHeight="1">
      <c r="A43" s="9" t="s">
        <v>48</v>
      </c>
      <c r="B43" s="14"/>
      <c r="C43" s="9">
        <f>August!C43+B43</f>
        <v>0</v>
      </c>
      <c r="D43" s="15"/>
      <c r="E43" s="9">
        <f>August!E43+D43</f>
        <v>0</v>
      </c>
      <c r="F43" s="16"/>
      <c r="G43" s="9">
        <f>August!G43+F43</f>
        <v>0</v>
      </c>
      <c r="H43" s="17"/>
      <c r="I43" s="9">
        <f>August!I43+H43</f>
        <v>0</v>
      </c>
      <c r="J43" s="18"/>
      <c r="K43" s="9">
        <f>August!K43+J43</f>
        <v>0</v>
      </c>
      <c r="L43" s="19"/>
      <c r="M43" s="9">
        <f>August!M43+L43</f>
        <v>0</v>
      </c>
      <c r="N43" s="19"/>
      <c r="O43" s="9">
        <f>August!O43+N43</f>
        <v>0</v>
      </c>
      <c r="P43" s="21"/>
    </row>
    <row r="44" spans="1:16" ht="18" customHeight="1">
      <c r="A44" s="9" t="s">
        <v>49</v>
      </c>
      <c r="B44" s="14"/>
      <c r="C44" s="9">
        <f>August!C44+B44</f>
        <v>0</v>
      </c>
      <c r="D44" s="15">
        <f>1</f>
        <v>1</v>
      </c>
      <c r="E44" s="9">
        <f>August!E44+D44</f>
        <v>9</v>
      </c>
      <c r="F44" s="16"/>
      <c r="G44" s="9">
        <f>August!G44+F44</f>
        <v>0</v>
      </c>
      <c r="H44" s="17"/>
      <c r="I44" s="9">
        <f>August!I44+H44</f>
        <v>0</v>
      </c>
      <c r="J44" s="18"/>
      <c r="K44" s="9">
        <f>August!K44+J44</f>
        <v>0</v>
      </c>
      <c r="L44" s="19"/>
      <c r="M44" s="9">
        <f>August!M44+L44</f>
        <v>0</v>
      </c>
      <c r="N44" s="19"/>
      <c r="O44" s="9">
        <f>August!O44+N44</f>
        <v>0</v>
      </c>
      <c r="P44" s="21"/>
    </row>
    <row r="45" spans="1:16" ht="18" customHeight="1">
      <c r="A45" s="9" t="s">
        <v>50</v>
      </c>
      <c r="B45" s="14"/>
      <c r="C45" s="9">
        <f>August!C45+B45</f>
        <v>0</v>
      </c>
      <c r="D45" s="15">
        <f>50</f>
        <v>50</v>
      </c>
      <c r="E45" s="9">
        <f>August!E45+D45</f>
        <v>220</v>
      </c>
      <c r="F45" s="16">
        <f>1549</f>
        <v>1549</v>
      </c>
      <c r="G45" s="9">
        <f>August!G45+F45</f>
        <v>8022</v>
      </c>
      <c r="H45" s="17"/>
      <c r="I45" s="9">
        <f>August!I45+H45</f>
        <v>1730</v>
      </c>
      <c r="J45" s="18">
        <f>202</f>
        <v>202</v>
      </c>
      <c r="K45" s="9">
        <f>August!K45+J45</f>
        <v>1107</v>
      </c>
      <c r="L45" s="19"/>
      <c r="M45" s="9">
        <f>August!M45+L45</f>
        <v>42</v>
      </c>
      <c r="N45" s="19"/>
      <c r="O45" s="9">
        <f>August!O45+N45</f>
        <v>0</v>
      </c>
      <c r="P45" s="21"/>
    </row>
    <row r="46" spans="1:16" ht="18" customHeight="1">
      <c r="A46" s="9" t="s">
        <v>51</v>
      </c>
      <c r="B46" s="14"/>
      <c r="C46" s="9">
        <f>August!C46+B46</f>
        <v>0</v>
      </c>
      <c r="D46" s="15"/>
      <c r="E46" s="9">
        <f>August!E46+D46</f>
        <v>28</v>
      </c>
      <c r="F46" s="16"/>
      <c r="G46" s="9">
        <f>August!G46+F46</f>
        <v>0</v>
      </c>
      <c r="H46" s="17"/>
      <c r="I46" s="9">
        <f>August!I46+H46</f>
        <v>0</v>
      </c>
      <c r="J46" s="18"/>
      <c r="K46" s="9">
        <f>August!K46+J46</f>
        <v>0</v>
      </c>
      <c r="L46" s="19"/>
      <c r="M46" s="9">
        <f>August!M46+L46</f>
        <v>0</v>
      </c>
      <c r="N46" s="19"/>
      <c r="O46" s="9">
        <f>August!O46+N46</f>
        <v>1</v>
      </c>
      <c r="P46" s="21"/>
    </row>
    <row r="47" spans="1:16" ht="18" customHeight="1">
      <c r="A47" s="9" t="s">
        <v>52</v>
      </c>
      <c r="B47" s="14"/>
      <c r="C47" s="9">
        <f>August!C47+B47</f>
        <v>0</v>
      </c>
      <c r="D47" s="15">
        <f>3+7+3</f>
        <v>13</v>
      </c>
      <c r="E47" s="9">
        <f>August!E47+D47</f>
        <v>210</v>
      </c>
      <c r="F47" s="16">
        <f>165</f>
        <v>165</v>
      </c>
      <c r="G47" s="9">
        <f>August!G47+F47</f>
        <v>168</v>
      </c>
      <c r="H47" s="17"/>
      <c r="I47" s="9">
        <f>August!I47+H47</f>
        <v>214</v>
      </c>
      <c r="J47" s="18">
        <f>1+323</f>
        <v>324</v>
      </c>
      <c r="K47" s="9">
        <f>August!K47+J47</f>
        <v>1307</v>
      </c>
      <c r="L47" s="19"/>
      <c r="M47" s="9">
        <f>August!M47+L47</f>
        <v>214</v>
      </c>
      <c r="N47" s="19"/>
      <c r="O47" s="9">
        <f>August!O47+N47</f>
        <v>20</v>
      </c>
      <c r="P47" s="21"/>
    </row>
    <row r="48" spans="1:16" ht="18" customHeight="1">
      <c r="A48" s="9" t="s">
        <v>53</v>
      </c>
      <c r="B48" s="14"/>
      <c r="C48" s="9">
        <f>August!C48+B48</f>
        <v>0</v>
      </c>
      <c r="D48" s="15"/>
      <c r="E48" s="9">
        <f>August!E48+D48</f>
        <v>45</v>
      </c>
      <c r="F48" s="16"/>
      <c r="G48" s="9">
        <f>August!G48+F48</f>
        <v>0</v>
      </c>
      <c r="H48" s="17"/>
      <c r="I48" s="9">
        <f>August!I48+H48</f>
        <v>0</v>
      </c>
      <c r="J48" s="18"/>
      <c r="K48" s="9">
        <f>August!K48+J48</f>
        <v>0</v>
      </c>
      <c r="L48" s="19"/>
      <c r="M48" s="9">
        <f>August!M48+L48</f>
        <v>0</v>
      </c>
      <c r="N48" s="19"/>
      <c r="O48" s="9">
        <f>August!O48+N48</f>
        <v>0</v>
      </c>
      <c r="P48" s="21"/>
    </row>
    <row r="49" spans="1:16" ht="18" customHeight="1">
      <c r="A49" s="9" t="s">
        <v>54</v>
      </c>
      <c r="B49" s="14"/>
      <c r="C49" s="9">
        <f>August!C49+B49</f>
        <v>0</v>
      </c>
      <c r="D49" s="15"/>
      <c r="E49" s="9">
        <f>August!E49+D49</f>
        <v>1</v>
      </c>
      <c r="F49" s="16"/>
      <c r="G49" s="9">
        <f>August!G49+F49</f>
        <v>0</v>
      </c>
      <c r="H49" s="17"/>
      <c r="I49" s="9">
        <f>August!I49+H49</f>
        <v>0</v>
      </c>
      <c r="J49" s="18"/>
      <c r="K49" s="9">
        <f>August!K49+J49</f>
        <v>0</v>
      </c>
      <c r="L49" s="19"/>
      <c r="M49" s="9">
        <f>August!M49+L49</f>
        <v>0</v>
      </c>
      <c r="N49" s="19"/>
      <c r="O49" s="9">
        <f>August!O49+N49</f>
        <v>0</v>
      </c>
      <c r="P49" s="21"/>
    </row>
    <row r="50" spans="1:16" ht="18" customHeight="1">
      <c r="A50" s="9" t="s">
        <v>55</v>
      </c>
      <c r="B50" s="14"/>
      <c r="C50" s="9">
        <f>August!C50+B50</f>
        <v>0</v>
      </c>
      <c r="D50" s="15"/>
      <c r="E50" s="9">
        <f>August!E50+D50</f>
        <v>5</v>
      </c>
      <c r="F50" s="16"/>
      <c r="G50" s="9">
        <f>August!G50+F50</f>
        <v>5</v>
      </c>
      <c r="H50" s="17"/>
      <c r="I50" s="9">
        <f>August!I50+H50</f>
        <v>0</v>
      </c>
      <c r="J50" s="18"/>
      <c r="K50" s="9">
        <f>August!K50+J50</f>
        <v>0</v>
      </c>
      <c r="L50" s="19"/>
      <c r="M50" s="9">
        <f>August!M50+L50</f>
        <v>0</v>
      </c>
      <c r="N50" s="19"/>
      <c r="O50" s="9">
        <f>August!O50+N50</f>
        <v>7</v>
      </c>
      <c r="P50" s="21"/>
    </row>
    <row r="51" spans="1:16" ht="18" customHeight="1">
      <c r="A51" s="9" t="s">
        <v>56</v>
      </c>
      <c r="B51" s="14"/>
      <c r="C51" s="9">
        <f>August!C51+B51</f>
        <v>0</v>
      </c>
      <c r="D51" s="15"/>
      <c r="E51" s="9">
        <f>August!E51+D51</f>
        <v>20</v>
      </c>
      <c r="F51" s="16"/>
      <c r="G51" s="9">
        <f>August!G51+F51</f>
        <v>0</v>
      </c>
      <c r="H51" s="17"/>
      <c r="I51" s="9">
        <f>August!I51+H51</f>
        <v>0</v>
      </c>
      <c r="J51" s="18"/>
      <c r="K51" s="9">
        <f>August!K51+J51</f>
        <v>2</v>
      </c>
      <c r="L51" s="19"/>
      <c r="M51" s="9">
        <f>August!M51+L51</f>
        <v>0</v>
      </c>
      <c r="N51" s="19"/>
      <c r="O51" s="9">
        <f>August!O51+N51</f>
        <v>3</v>
      </c>
      <c r="P51" s="21"/>
    </row>
    <row r="52" spans="1:16" ht="18" customHeight="1">
      <c r="A52" s="9" t="s">
        <v>57</v>
      </c>
      <c r="B52" s="14"/>
      <c r="C52" s="9">
        <f>August!C52+B52</f>
        <v>0</v>
      </c>
      <c r="D52" s="15">
        <f>12</f>
        <v>12</v>
      </c>
      <c r="E52" s="9">
        <f>August!E52+D52</f>
        <v>12</v>
      </c>
      <c r="F52" s="16"/>
      <c r="G52" s="9">
        <f>August!G52+F52</f>
        <v>0</v>
      </c>
      <c r="H52" s="17"/>
      <c r="I52" s="9">
        <f>August!I52+H52</f>
        <v>0</v>
      </c>
      <c r="J52" s="18"/>
      <c r="K52" s="9">
        <f>August!K52+J52</f>
        <v>3</v>
      </c>
      <c r="L52" s="19"/>
      <c r="M52" s="9">
        <f>August!M52+L52</f>
        <v>0</v>
      </c>
      <c r="N52" s="19"/>
      <c r="O52" s="9">
        <f>August!O52+N52</f>
        <v>0</v>
      </c>
      <c r="P52" s="21"/>
    </row>
    <row r="53" spans="1:16" ht="18" customHeight="1">
      <c r="A53" s="9" t="s">
        <v>58</v>
      </c>
      <c r="B53" s="14"/>
      <c r="C53" s="9">
        <f>August!C53+B53</f>
        <v>0</v>
      </c>
      <c r="D53" s="15">
        <f>119+60+4</f>
        <v>183</v>
      </c>
      <c r="E53" s="9">
        <f>August!E53+D53</f>
        <v>1022</v>
      </c>
      <c r="F53" s="16">
        <f>7+1</f>
        <v>8</v>
      </c>
      <c r="G53" s="9">
        <f>August!G53+F53</f>
        <v>271</v>
      </c>
      <c r="H53" s="17"/>
      <c r="I53" s="9">
        <f>August!I53+H53</f>
        <v>0</v>
      </c>
      <c r="J53" s="18"/>
      <c r="K53" s="9">
        <f>August!K53+J53</f>
        <v>197</v>
      </c>
      <c r="L53" s="19"/>
      <c r="M53" s="9">
        <f>August!M53+L53</f>
        <v>0</v>
      </c>
      <c r="N53" s="19">
        <f>49</f>
        <v>49</v>
      </c>
      <c r="O53" s="9">
        <f>August!O53+N53</f>
        <v>176</v>
      </c>
      <c r="P53" s="21"/>
    </row>
    <row r="54" spans="1:16" ht="18" customHeight="1" thickBot="1">
      <c r="A54" s="10" t="s">
        <v>59</v>
      </c>
      <c r="B54" s="14"/>
      <c r="C54" s="9">
        <f>August!C54+B54</f>
        <v>0</v>
      </c>
      <c r="D54" s="15">
        <f>2</f>
        <v>2</v>
      </c>
      <c r="E54" s="9">
        <f>August!E54+D54</f>
        <v>3</v>
      </c>
      <c r="F54" s="16"/>
      <c r="G54" s="9">
        <f>August!G54+F54</f>
        <v>238</v>
      </c>
      <c r="H54" s="17"/>
      <c r="I54" s="9">
        <f>August!I54+H54</f>
        <v>0</v>
      </c>
      <c r="J54" s="18"/>
      <c r="K54" s="9">
        <f>August!K54+J54</f>
        <v>356</v>
      </c>
      <c r="L54" s="19"/>
      <c r="M54" s="9">
        <f>August!M54+L54</f>
        <v>0</v>
      </c>
      <c r="N54" s="19"/>
      <c r="O54" s="9">
        <f>August!O54+N54</f>
        <v>0</v>
      </c>
      <c r="P54" s="21"/>
    </row>
    <row r="55" spans="1:15" ht="18" customHeight="1" thickBot="1" thickTop="1">
      <c r="A55" s="11" t="s">
        <v>60</v>
      </c>
      <c r="B55" s="11">
        <f>SUM(B5:B54)</f>
        <v>17</v>
      </c>
      <c r="C55" s="11"/>
      <c r="D55" s="11">
        <f>SUM(D5:D54)</f>
        <v>1124</v>
      </c>
      <c r="E55" s="11"/>
      <c r="F55" s="11">
        <f>SUM(F5:F54)</f>
        <v>3112</v>
      </c>
      <c r="G55" s="11"/>
      <c r="H55" s="11">
        <f>SUM(H5:H54)</f>
        <v>0</v>
      </c>
      <c r="I55" s="11"/>
      <c r="J55" s="11">
        <f>SUM(J5:J54)</f>
        <v>644</v>
      </c>
      <c r="K55" s="11"/>
      <c r="L55" s="11">
        <f>SUM(L5:L54)</f>
        <v>15</v>
      </c>
      <c r="M55" s="11"/>
      <c r="N55" s="11">
        <f>SUM(N5:N54)</f>
        <v>78</v>
      </c>
      <c r="O55" s="11"/>
    </row>
    <row r="56" spans="1:15" ht="18" customHeight="1" thickBot="1" thickTop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</row>
    <row r="57" spans="1:15" ht="18" customHeight="1" thickBot="1" thickTop="1">
      <c r="A57" s="13" t="s">
        <v>61</v>
      </c>
      <c r="B57" s="11"/>
      <c r="C57" s="11">
        <f>August!C57+B55</f>
        <v>97</v>
      </c>
      <c r="D57" s="11"/>
      <c r="E57" s="11">
        <f>August!E57+D55</f>
        <v>6122</v>
      </c>
      <c r="F57" s="11"/>
      <c r="G57" s="11">
        <f>August!G57+F55</f>
        <v>27451</v>
      </c>
      <c r="H57" s="11"/>
      <c r="I57" s="11">
        <f>August!I57+H55</f>
        <v>3209</v>
      </c>
      <c r="J57" s="11"/>
      <c r="K57" s="11">
        <f>August!K57+J55</f>
        <v>4546</v>
      </c>
      <c r="L57" s="11"/>
      <c r="M57" s="11">
        <f>August!M57+L55</f>
        <v>276</v>
      </c>
      <c r="N57" s="11"/>
      <c r="O57" s="11">
        <f>August!O57+N55</f>
        <v>418</v>
      </c>
    </row>
    <row r="58" spans="1:11" ht="18" customHeight="1" thickTop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18" customHeight="1">
      <c r="A59" s="3" t="s">
        <v>62</v>
      </c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8" customHeight="1">
      <c r="A60" s="3" t="s">
        <v>15</v>
      </c>
      <c r="B60" s="3"/>
      <c r="C60" s="3"/>
      <c r="D60" s="3"/>
      <c r="E60" s="3"/>
      <c r="F60" s="3"/>
      <c r="G60" s="3"/>
      <c r="H60" s="3"/>
      <c r="I60" s="3"/>
      <c r="J60" s="3"/>
      <c r="K60" s="3"/>
    </row>
    <row r="61" ht="18" customHeight="1"/>
    <row r="62" s="4" customFormat="1" ht="18" customHeight="1">
      <c r="A62" s="4" t="s">
        <v>63</v>
      </c>
    </row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7">
    <mergeCell ref="N3:O3"/>
    <mergeCell ref="J3:K3"/>
    <mergeCell ref="L3:M3"/>
    <mergeCell ref="B3:C3"/>
    <mergeCell ref="D3:E3"/>
    <mergeCell ref="F3:G3"/>
    <mergeCell ref="H3:I3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Karla Crawford</dc:creator>
  <cp:keywords/>
  <dc:description/>
  <cp:lastModifiedBy>Crawford, Karla</cp:lastModifiedBy>
  <cp:lastPrinted>2010-12-22T16:56:11Z</cp:lastPrinted>
  <dcterms:created xsi:type="dcterms:W3CDTF">2010-10-14T14:44:25Z</dcterms:created>
  <dcterms:modified xsi:type="dcterms:W3CDTF">2012-01-11T15:07:33Z</dcterms:modified>
  <cp:category/>
  <cp:version/>
  <cp:contentType/>
  <cp:contentStatus/>
</cp:coreProperties>
</file>