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firstSheet="2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<sst xmlns="http://schemas.openxmlformats.org/spreadsheetml/2006/main" count="1043" uniqueCount="83">
  <si>
    <t>Karla Crawford</t>
  </si>
  <si>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</si>
  <si>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</si>
  <si>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</si>
  <si>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</si>
  <si>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</si>
  <si>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</si>
  <si>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</si>
  <si>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</si>
  <si>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</si>
  <si>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</si>
  <si>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</si>
  <si>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</si>
  <si>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</si>
  <si>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</si>
  <si>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</si>
  <si>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</si>
  <si>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</si>
  <si>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</si>
  <si>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</si>
  <si>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</si>
  <si>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</si>
  <si>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</si>
  <si>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</si>
  <si>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</si>
  <si>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</si>
  <si>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</si>
  <si>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</si>
  <si>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</si>
  <si>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</si>
  <si>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</si>
  <si>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</si>
  <si>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</si>
  <si>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</si>
  <si>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</si>
  <si>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</si>
  <si>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</si>
  <si>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</si>
  <si>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</si>
  <si>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</si>
  <si>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</si>
  <si>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</si>
  <si>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</si>
  <si>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</si>
  <si>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</si>
  <si>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</si>
  <si>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</si>
  <si>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</si>
  <si>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</si>
  <si>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</si>
  <si>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</si>
  <si>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</si>
  <si>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</si>
  <si>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</si>
  <si>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</si>
  <si>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</si>
  <si>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</si>
  <si>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</si>
  <si>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</si>
  <si>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</si>
  <si>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</si>
  <si>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</si>
  <si>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</si>
  <si>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</si>
  <si>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</si>
  <si>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2011 Other Livestock Imported 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</si>
  <si>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</si>
  <si>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</si>
  <si>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</si>
  <si>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</si>
  <si>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</si>
  <si>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</si>
  <si>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</si>
  <si>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</si>
  <si>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</si>
  <si>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</si>
  <si>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</si>
  <si>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</si>
  <si>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</si>
  <si>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x</t>
  </si>
  <si>
    <t>KARLA CRAWFORD AND LISA POTTER</t>
  </si>
  <si>
    <t>X</t>
  </si>
  <si>
    <t>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</si>
</sst>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62">
      <selection activeCell="E80" sqref="E80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66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4"/>
      <c r="N3" s="31" t="s">
        <v>78</v>
      </c>
      <c r="O3" s="3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1"/>
    </row>
    <row r="6" spans="1:16" ht="18" customHeight="1">
      <c r="A6" s="9" t="s">
        <v>11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1"/>
    </row>
    <row r="7" spans="1:16" ht="18" customHeight="1">
      <c r="A7" s="9" t="s">
        <v>12</v>
      </c>
      <c r="B7" s="14"/>
      <c r="C7" s="9">
        <f t="shared" si="0"/>
        <v>0</v>
      </c>
      <c r="D7" s="15"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1">
        <f>15+30+2+10+1</f>
        <v>58</v>
      </c>
    </row>
    <row r="8" spans="1:16" ht="18" customHeight="1">
      <c r="A8" s="9" t="s">
        <v>13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1"/>
    </row>
    <row r="9" spans="1:16" ht="18" customHeight="1">
      <c r="A9" s="9" t="s">
        <v>14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1"/>
    </row>
    <row r="10" spans="1:16" ht="18" customHeight="1">
      <c r="A10" s="9" t="s">
        <v>15</v>
      </c>
      <c r="B10" s="14"/>
      <c r="C10" s="9">
        <f t="shared" si="0"/>
        <v>0</v>
      </c>
      <c r="D10" s="15">
        <f>1+3</f>
        <v>4</v>
      </c>
      <c r="E10" s="9">
        <f t="shared" si="1"/>
        <v>4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1">
        <v>545400</v>
      </c>
    </row>
    <row r="11" spans="1:16" ht="18" customHeight="1">
      <c r="A11" s="9" t="s">
        <v>16</v>
      </c>
      <c r="B11" s="14"/>
      <c r="C11" s="9">
        <f t="shared" si="0"/>
        <v>0</v>
      </c>
      <c r="D11" s="15">
        <v>5</v>
      </c>
      <c r="E11" s="9">
        <f t="shared" si="1"/>
        <v>5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1"/>
    </row>
    <row r="12" spans="1:16" ht="18" customHeight="1">
      <c r="A12" s="9" t="s">
        <v>17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1"/>
    </row>
    <row r="13" spans="1:16" ht="18" customHeight="1">
      <c r="A13" s="9" t="s">
        <v>18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1"/>
    </row>
    <row r="14" spans="1:16" ht="18" customHeight="1">
      <c r="A14" s="9" t="s">
        <v>19</v>
      </c>
      <c r="B14" s="14"/>
      <c r="C14" s="9">
        <f t="shared" si="0"/>
        <v>0</v>
      </c>
      <c r="D14" s="15">
        <f>4+1</f>
        <v>5</v>
      </c>
      <c r="E14" s="9">
        <f t="shared" si="1"/>
        <v>5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1">
        <v>1</v>
      </c>
    </row>
    <row r="15" spans="1:16" ht="18" customHeight="1">
      <c r="A15" s="9" t="s">
        <v>20</v>
      </c>
      <c r="B15" s="14"/>
      <c r="C15" s="9">
        <f t="shared" si="0"/>
        <v>0</v>
      </c>
      <c r="D15" s="15">
        <v>1</v>
      </c>
      <c r="E15" s="9">
        <f t="shared" si="1"/>
        <v>1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1"/>
    </row>
    <row r="16" spans="1:16" ht="18" customHeight="1">
      <c r="A16" s="9" t="s">
        <v>21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1"/>
    </row>
    <row r="17" spans="1:16" ht="18" customHeight="1">
      <c r="A17" s="9" t="s">
        <v>22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1"/>
    </row>
    <row r="18" spans="1:16" ht="18" customHeight="1">
      <c r="A18" s="9" t="s">
        <v>23</v>
      </c>
      <c r="B18" s="14"/>
      <c r="C18" s="9">
        <f t="shared" si="0"/>
        <v>0</v>
      </c>
      <c r="D18" s="15">
        <f>1+6+1+2+9+1</f>
        <v>20</v>
      </c>
      <c r="E18" s="9">
        <f t="shared" si="1"/>
        <v>20</v>
      </c>
      <c r="F18" s="16"/>
      <c r="G18" s="9">
        <f t="shared" si="2"/>
        <v>0</v>
      </c>
      <c r="H18" s="17"/>
      <c r="I18" s="9">
        <f t="shared" si="3"/>
        <v>0</v>
      </c>
      <c r="J18" s="18">
        <v>600</v>
      </c>
      <c r="K18" s="9">
        <f t="shared" si="4"/>
        <v>600</v>
      </c>
      <c r="L18" s="19"/>
      <c r="M18" s="9">
        <f t="shared" si="5"/>
        <v>0</v>
      </c>
      <c r="N18" s="19"/>
      <c r="O18" s="9">
        <f t="shared" si="6"/>
        <v>0</v>
      </c>
      <c r="P18" s="21">
        <f>1+1+1+1+1+1+1+1+1</f>
        <v>9</v>
      </c>
    </row>
    <row r="19" spans="1:16" ht="18" customHeight="1">
      <c r="A19" s="9" t="s">
        <v>24</v>
      </c>
      <c r="B19" s="14">
        <v>2</v>
      </c>
      <c r="C19" s="9">
        <f t="shared" si="0"/>
        <v>2</v>
      </c>
      <c r="D19" s="15"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>
        <v>0</v>
      </c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1"/>
    </row>
    <row r="20" spans="1:16" ht="18" customHeight="1">
      <c r="A20" s="9" t="s">
        <v>25</v>
      </c>
      <c r="B20" s="14"/>
      <c r="C20" s="9">
        <f t="shared" si="0"/>
        <v>0</v>
      </c>
      <c r="D20" s="15">
        <f>1+1</f>
        <v>2</v>
      </c>
      <c r="E20" s="9">
        <f t="shared" si="1"/>
        <v>2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1"/>
    </row>
    <row r="21" spans="1:16" ht="18" customHeight="1">
      <c r="A21" s="9" t="s">
        <v>26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1">
        <v>6</v>
      </c>
    </row>
    <row r="22" spans="1:16" ht="18" customHeight="1">
      <c r="A22" s="9" t="s">
        <v>27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1"/>
    </row>
    <row r="23" spans="1:16" ht="18" customHeight="1">
      <c r="A23" s="9" t="s">
        <v>28</v>
      </c>
      <c r="B23" s="14"/>
      <c r="C23" s="9">
        <f t="shared" si="0"/>
        <v>0</v>
      </c>
      <c r="D23" s="15">
        <v>3</v>
      </c>
      <c r="E23" s="9">
        <f t="shared" si="1"/>
        <v>3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>
        <v>8</v>
      </c>
      <c r="O23" s="9">
        <f t="shared" si="6"/>
        <v>8</v>
      </c>
      <c r="P23" s="21"/>
    </row>
    <row r="24" spans="1:16" ht="18" customHeight="1">
      <c r="A24" s="9" t="s">
        <v>29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1"/>
    </row>
    <row r="25" spans="1:16" ht="18" customHeight="1">
      <c r="A25" s="9" t="s">
        <v>30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1"/>
    </row>
    <row r="26" spans="1:16" ht="18" customHeight="1">
      <c r="A26" s="9" t="s">
        <v>31</v>
      </c>
      <c r="B26" s="14"/>
      <c r="C26" s="9">
        <f t="shared" si="0"/>
        <v>0</v>
      </c>
      <c r="D26" s="15">
        <v>1</v>
      </c>
      <c r="E26" s="9">
        <f t="shared" si="1"/>
        <v>1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1"/>
    </row>
    <row r="27" spans="1:16" ht="18" customHeight="1">
      <c r="A27" s="9" t="s">
        <v>32</v>
      </c>
      <c r="B27" s="14">
        <f>1+13</f>
        <v>14</v>
      </c>
      <c r="C27" s="9">
        <f t="shared" si="0"/>
        <v>14</v>
      </c>
      <c r="D27" s="15">
        <f>8+1</f>
        <v>9</v>
      </c>
      <c r="E27" s="9">
        <f t="shared" si="1"/>
        <v>9</v>
      </c>
      <c r="F27" s="16">
        <f>29+30+11+1+1+1</f>
        <v>73</v>
      </c>
      <c r="G27" s="9">
        <f t="shared" si="2"/>
        <v>73</v>
      </c>
      <c r="H27" s="17"/>
      <c r="I27" s="9">
        <f t="shared" si="3"/>
        <v>0</v>
      </c>
      <c r="J27" s="18">
        <f>2+1</f>
        <v>3</v>
      </c>
      <c r="K27" s="9">
        <f t="shared" si="4"/>
        <v>3</v>
      </c>
      <c r="L27" s="19"/>
      <c r="M27" s="9">
        <f t="shared" si="5"/>
        <v>0</v>
      </c>
      <c r="N27" s="19"/>
      <c r="O27" s="9">
        <f t="shared" si="6"/>
        <v>0</v>
      </c>
      <c r="P27" s="21"/>
    </row>
    <row r="28" spans="1:16" ht="18" customHeight="1">
      <c r="A28" s="9" t="s">
        <v>33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1"/>
    </row>
    <row r="29" spans="1:16" ht="18" customHeight="1">
      <c r="A29" s="9" t="s">
        <v>34</v>
      </c>
      <c r="B29" s="14">
        <f>1+1+2+1</f>
        <v>5</v>
      </c>
      <c r="C29" s="9">
        <f t="shared" si="0"/>
        <v>5</v>
      </c>
      <c r="D29" s="15">
        <f>6+2+1</f>
        <v>9</v>
      </c>
      <c r="E29" s="9">
        <f t="shared" si="1"/>
        <v>9</v>
      </c>
      <c r="F29" s="16"/>
      <c r="G29" s="9">
        <f t="shared" si="2"/>
        <v>0</v>
      </c>
      <c r="H29" s="17"/>
      <c r="I29" s="9">
        <f t="shared" si="3"/>
        <v>0</v>
      </c>
      <c r="J29" s="18">
        <v>1</v>
      </c>
      <c r="K29" s="9">
        <f t="shared" si="4"/>
        <v>1</v>
      </c>
      <c r="L29" s="19"/>
      <c r="M29" s="9">
        <f t="shared" si="5"/>
        <v>0</v>
      </c>
      <c r="N29" s="19"/>
      <c r="O29" s="9">
        <f t="shared" si="6"/>
        <v>0</v>
      </c>
      <c r="P29" s="21">
        <v>6</v>
      </c>
    </row>
    <row r="30" spans="1:16" ht="18" customHeight="1">
      <c r="A30" s="9" t="s">
        <v>35</v>
      </c>
      <c r="B30" s="14"/>
      <c r="C30" s="9">
        <f t="shared" si="0"/>
        <v>0</v>
      </c>
      <c r="D30" s="15">
        <v>5</v>
      </c>
      <c r="E30" s="9">
        <f t="shared" si="1"/>
        <v>5</v>
      </c>
      <c r="F30" s="16">
        <v>226</v>
      </c>
      <c r="G30" s="9">
        <f t="shared" si="2"/>
        <v>226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1"/>
    </row>
    <row r="31" spans="1:16" ht="18" customHeight="1">
      <c r="A31" s="9" t="s">
        <v>36</v>
      </c>
      <c r="B31" s="14"/>
      <c r="C31" s="9">
        <f t="shared" si="0"/>
        <v>0</v>
      </c>
      <c r="D31" s="15">
        <f>1+1+2+1+1</f>
        <v>6</v>
      </c>
      <c r="E31" s="9">
        <f t="shared" si="1"/>
        <v>6</v>
      </c>
      <c r="F31" s="16">
        <f>290+34+5+37</f>
        <v>366</v>
      </c>
      <c r="G31" s="9">
        <f t="shared" si="2"/>
        <v>366</v>
      </c>
      <c r="H31" s="17">
        <v>6</v>
      </c>
      <c r="I31" s="9">
        <f t="shared" si="3"/>
        <v>6</v>
      </c>
      <c r="J31" s="18"/>
      <c r="K31" s="9">
        <f t="shared" si="4"/>
        <v>0</v>
      </c>
      <c r="L31" s="19">
        <v>5</v>
      </c>
      <c r="M31" s="9">
        <f t="shared" si="5"/>
        <v>5</v>
      </c>
      <c r="N31" s="19"/>
      <c r="O31" s="9">
        <f t="shared" si="6"/>
        <v>0</v>
      </c>
      <c r="P31" s="21"/>
    </row>
    <row r="32" spans="1:16" ht="18" customHeight="1">
      <c r="A32" s="9" t="s">
        <v>37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1"/>
    </row>
    <row r="33" spans="1:16" ht="18" customHeight="1">
      <c r="A33" s="9" t="s">
        <v>38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1"/>
    </row>
    <row r="34" spans="1:16" ht="18" customHeight="1">
      <c r="A34" s="9" t="s">
        <v>39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1"/>
    </row>
    <row r="35" spans="1:16" ht="18" customHeight="1">
      <c r="A35" s="9" t="s">
        <v>40</v>
      </c>
      <c r="B35" s="14"/>
      <c r="C35" s="9">
        <f t="shared" si="0"/>
        <v>0</v>
      </c>
      <c r="D35" s="15">
        <v>2</v>
      </c>
      <c r="E35" s="9">
        <f t="shared" si="1"/>
        <v>2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1"/>
    </row>
    <row r="36" spans="1:16" ht="18" customHeight="1">
      <c r="A36" s="9" t="s">
        <v>41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1"/>
    </row>
    <row r="37" spans="1:16" ht="18" customHeight="1">
      <c r="A37" s="9" t="s">
        <v>42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1">
        <v>1</v>
      </c>
    </row>
    <row r="38" spans="1:16" ht="18" customHeight="1">
      <c r="A38" s="9" t="s">
        <v>43</v>
      </c>
      <c r="B38" s="14"/>
      <c r="C38" s="9">
        <f t="shared" si="7"/>
        <v>0</v>
      </c>
      <c r="D38" s="15">
        <v>41</v>
      </c>
      <c r="E38" s="9">
        <f t="shared" si="8"/>
        <v>41</v>
      </c>
      <c r="F38" s="16">
        <v>373</v>
      </c>
      <c r="G38" s="9">
        <f t="shared" si="9"/>
        <v>373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1"/>
    </row>
    <row r="39" spans="1:16" ht="18" customHeight="1">
      <c r="A39" s="9" t="s">
        <v>44</v>
      </c>
      <c r="B39" s="14">
        <v>2</v>
      </c>
      <c r="C39" s="9">
        <f t="shared" si="7"/>
        <v>2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1"/>
    </row>
    <row r="40" spans="1:16" ht="18" customHeight="1">
      <c r="A40" s="9" t="s">
        <v>45</v>
      </c>
      <c r="B40" s="14">
        <v>1</v>
      </c>
      <c r="C40" s="9">
        <f t="shared" si="7"/>
        <v>1</v>
      </c>
      <c r="D40" s="15">
        <f>5+1+7</f>
        <v>13</v>
      </c>
      <c r="E40" s="9">
        <f t="shared" si="8"/>
        <v>13</v>
      </c>
      <c r="F40" s="16">
        <v>1</v>
      </c>
      <c r="G40" s="9">
        <f t="shared" si="9"/>
        <v>1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1">
        <f>3+84</f>
        <v>87</v>
      </c>
    </row>
    <row r="41" spans="1:16" ht="18" customHeight="1">
      <c r="A41" s="9" t="s">
        <v>46</v>
      </c>
      <c r="B41" s="14"/>
      <c r="C41" s="9">
        <f t="shared" si="7"/>
        <v>0</v>
      </c>
      <c r="D41" s="15">
        <v>2</v>
      </c>
      <c r="E41" s="9">
        <f t="shared" si="8"/>
        <v>2</v>
      </c>
      <c r="F41" s="16">
        <v>3</v>
      </c>
      <c r="G41" s="9">
        <f t="shared" si="9"/>
        <v>3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1">
        <v>1</v>
      </c>
    </row>
    <row r="42" spans="1:16" ht="18" customHeight="1">
      <c r="A42" s="9" t="s">
        <v>47</v>
      </c>
      <c r="B42" s="14">
        <v>1</v>
      </c>
      <c r="C42" s="9">
        <f t="shared" si="7"/>
        <v>1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1"/>
    </row>
    <row r="43" spans="1:16" ht="18" customHeight="1">
      <c r="A43" s="9" t="s">
        <v>48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1"/>
    </row>
    <row r="44" spans="1:16" ht="18" customHeight="1">
      <c r="A44" s="9" t="s">
        <v>49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1"/>
    </row>
    <row r="45" spans="1:16" ht="18" customHeight="1">
      <c r="A45" s="9" t="s">
        <v>50</v>
      </c>
      <c r="B45" s="14"/>
      <c r="C45" s="9">
        <f t="shared" si="7"/>
        <v>0</v>
      </c>
      <c r="D45" s="15">
        <f>1+1+1+16+26+1</f>
        <v>46</v>
      </c>
      <c r="E45" s="9">
        <f t="shared" si="8"/>
        <v>46</v>
      </c>
      <c r="F45" s="16">
        <f>160+115+297+109+100+151+31+29+332+5+551+367+205+40+1+21+46+6+34+8+8+7+2+42+56+3+9+85+209+35+31+60+3+1+213+127+428+277+8+323+81+93</f>
        <v>4709</v>
      </c>
      <c r="G45" s="9">
        <f t="shared" si="9"/>
        <v>4709</v>
      </c>
      <c r="H45" s="17">
        <f>11+34+47+168+196+210+104+481+263+216</f>
        <v>1730</v>
      </c>
      <c r="I45" s="9">
        <f t="shared" si="10"/>
        <v>1730</v>
      </c>
      <c r="J45" s="18">
        <f>27+11+29+23+11+22+21+5+1+4+10+16+74+11+5+9+17+5+31+25</f>
        <v>357</v>
      </c>
      <c r="K45" s="9">
        <f t="shared" si="11"/>
        <v>357</v>
      </c>
      <c r="L45" s="19">
        <f>41+1</f>
        <v>42</v>
      </c>
      <c r="M45" s="9">
        <f t="shared" si="12"/>
        <v>42</v>
      </c>
      <c r="N45" s="19"/>
      <c r="O45" s="9">
        <f t="shared" si="13"/>
        <v>0</v>
      </c>
      <c r="P45" s="21"/>
    </row>
    <row r="46" spans="1:16" ht="18" customHeight="1">
      <c r="A46" s="9" t="s">
        <v>51</v>
      </c>
      <c r="B46" s="14"/>
      <c r="C46" s="9">
        <f t="shared" si="7"/>
        <v>0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1">
        <v>15</v>
      </c>
    </row>
    <row r="47" spans="1:16" ht="18" customHeight="1">
      <c r="A47" s="9" t="s">
        <v>52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1"/>
    </row>
    <row r="48" spans="1:16" ht="18" customHeight="1">
      <c r="A48" s="9" t="s">
        <v>53</v>
      </c>
      <c r="B48" s="14"/>
      <c r="C48" s="9">
        <f t="shared" si="7"/>
        <v>0</v>
      </c>
      <c r="D48" s="15"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1"/>
    </row>
    <row r="49" spans="1:16" ht="18" customHeight="1">
      <c r="A49" s="9" t="s">
        <v>54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1"/>
    </row>
    <row r="50" spans="1:16" ht="18" customHeight="1">
      <c r="A50" s="9" t="s">
        <v>55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1"/>
    </row>
    <row r="51" spans="1:16" ht="18" customHeight="1">
      <c r="A51" s="9" t="s">
        <v>56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1"/>
    </row>
    <row r="52" spans="1:16" ht="18" customHeight="1">
      <c r="A52" s="9" t="s">
        <v>57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1"/>
    </row>
    <row r="53" spans="1:16" ht="18" customHeight="1">
      <c r="A53" s="9" t="s">
        <v>58</v>
      </c>
      <c r="B53" s="14"/>
      <c r="C53" s="9">
        <f t="shared" si="7"/>
        <v>0</v>
      </c>
      <c r="D53" s="15">
        <f>1+9+16+1+1</f>
        <v>28</v>
      </c>
      <c r="E53" s="9">
        <f t="shared" si="8"/>
        <v>28</v>
      </c>
      <c r="F53" s="16"/>
      <c r="G53" s="9">
        <f t="shared" si="9"/>
        <v>0</v>
      </c>
      <c r="H53" s="17"/>
      <c r="I53" s="9">
        <f t="shared" si="10"/>
        <v>0</v>
      </c>
      <c r="J53" s="18">
        <f>60+60</f>
        <v>120</v>
      </c>
      <c r="K53" s="9">
        <f t="shared" si="11"/>
        <v>120</v>
      </c>
      <c r="L53" s="19"/>
      <c r="M53" s="9">
        <f t="shared" si="12"/>
        <v>0</v>
      </c>
      <c r="N53" s="19"/>
      <c r="O53" s="9">
        <f t="shared" si="13"/>
        <v>0</v>
      </c>
      <c r="P53" s="21">
        <v>1</v>
      </c>
    </row>
    <row r="54" spans="1:16" ht="18" customHeight="1" thickBot="1">
      <c r="A54" s="10" t="s">
        <v>59</v>
      </c>
      <c r="B54" s="14"/>
      <c r="C54" s="9">
        <f t="shared" si="7"/>
        <v>0</v>
      </c>
      <c r="D54" s="15"/>
      <c r="E54" s="9">
        <f t="shared" si="8"/>
        <v>0</v>
      </c>
      <c r="F54" s="16">
        <v>238</v>
      </c>
      <c r="G54" s="9">
        <f t="shared" si="9"/>
        <v>238</v>
      </c>
      <c r="H54" s="17"/>
      <c r="I54" s="9">
        <f t="shared" si="10"/>
        <v>0</v>
      </c>
      <c r="J54" s="18">
        <v>356</v>
      </c>
      <c r="K54" s="9">
        <f t="shared" si="11"/>
        <v>356</v>
      </c>
      <c r="L54" s="19"/>
      <c r="M54" s="9">
        <f t="shared" si="12"/>
        <v>0</v>
      </c>
      <c r="N54" s="19"/>
      <c r="O54" s="9">
        <f t="shared" si="13"/>
        <v>0</v>
      </c>
      <c r="P54" s="23"/>
    </row>
    <row r="55" spans="1:16" ht="18" customHeight="1" thickBot="1" thickTop="1">
      <c r="A55" s="11" t="s">
        <v>60</v>
      </c>
      <c r="B55" s="11">
        <f>SUM(B5:B54)</f>
        <v>25</v>
      </c>
      <c r="C55" s="11"/>
      <c r="D55" s="11">
        <f>SUM(D5:D54)</f>
        <v>221</v>
      </c>
      <c r="E55" s="11"/>
      <c r="F55" s="11">
        <f>SUM(F5:F54)</f>
        <v>5989</v>
      </c>
      <c r="G55" s="11"/>
      <c r="H55" s="11">
        <f>SUM(H5:H54)</f>
        <v>1736</v>
      </c>
      <c r="I55" s="11"/>
      <c r="J55" s="11">
        <f>SUM(J5:J54)</f>
        <v>1437</v>
      </c>
      <c r="K55" s="11"/>
      <c r="L55" s="11">
        <f>SUM(L5:L54)</f>
        <v>47</v>
      </c>
      <c r="M55" s="11"/>
      <c r="N55" s="11">
        <f>SUM(N5:N54)</f>
        <v>8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B55</f>
        <v>25</v>
      </c>
      <c r="D57" s="11"/>
      <c r="E57" s="11">
        <f>D55</f>
        <v>221</v>
      </c>
      <c r="F57" s="11"/>
      <c r="G57" s="11">
        <f>F55</f>
        <v>5989</v>
      </c>
      <c r="H57" s="11"/>
      <c r="I57" s="11">
        <f>H55</f>
        <v>1736</v>
      </c>
      <c r="J57" s="11"/>
      <c r="K57" s="11">
        <f>J55</f>
        <v>1437</v>
      </c>
      <c r="L57" s="11"/>
      <c r="M57" s="11">
        <f>L55</f>
        <v>47</v>
      </c>
      <c r="N57" s="11"/>
      <c r="O57" s="22">
        <f>N55</f>
        <v>8</v>
      </c>
      <c r="P57" s="24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F61" sqref="F6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75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September!C5+B5</f>
        <v>0</v>
      </c>
      <c r="D5" s="15">
        <f>10</f>
        <v>10</v>
      </c>
      <c r="E5" s="9">
        <f>September!E5+D5</f>
        <v>18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1"/>
    </row>
    <row r="6" spans="1:16" ht="18" customHeight="1">
      <c r="A6" s="9" t="s">
        <v>11</v>
      </c>
      <c r="B6" s="14"/>
      <c r="C6" s="9">
        <f>September!C6+B6</f>
        <v>0</v>
      </c>
      <c r="D6" s="15"/>
      <c r="E6" s="9">
        <f>September!E6+D6</f>
        <v>9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1"/>
    </row>
    <row r="7" spans="1:16" ht="18" customHeight="1">
      <c r="A7" s="9" t="s">
        <v>12</v>
      </c>
      <c r="B7" s="14"/>
      <c r="C7" s="9">
        <f>September!C7+B7</f>
        <v>0</v>
      </c>
      <c r="D7" s="15">
        <f>3+1</f>
        <v>4</v>
      </c>
      <c r="E7" s="9">
        <f>September!E7+D7</f>
        <v>107</v>
      </c>
      <c r="F7" s="16"/>
      <c r="G7" s="9">
        <f>September!G7+F7</f>
        <v>0</v>
      </c>
      <c r="H7" s="17"/>
      <c r="I7" s="9">
        <f>September!I7+H7</f>
        <v>0</v>
      </c>
      <c r="J7" s="18">
        <v>1</v>
      </c>
      <c r="K7" s="9">
        <f>September!K7+J7</f>
        <v>1</v>
      </c>
      <c r="L7" s="19"/>
      <c r="M7" s="9">
        <f>September!M7+L7</f>
        <v>0</v>
      </c>
      <c r="N7" s="19">
        <v>4</v>
      </c>
      <c r="O7" s="9">
        <f>September!O7+N7</f>
        <v>4</v>
      </c>
      <c r="P7" s="21"/>
    </row>
    <row r="8" spans="1:16" ht="18" customHeight="1">
      <c r="A8" s="9" t="s">
        <v>13</v>
      </c>
      <c r="B8" s="14"/>
      <c r="C8" s="9">
        <f>September!C8+B8</f>
        <v>0</v>
      </c>
      <c r="D8" s="15">
        <f>1+1</f>
        <v>2</v>
      </c>
      <c r="E8" s="9">
        <f>September!E8+D8</f>
        <v>113</v>
      </c>
      <c r="F8" s="16"/>
      <c r="G8" s="9">
        <f>September!G8+F8</f>
        <v>3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1"/>
    </row>
    <row r="9" spans="1:16" ht="18" customHeight="1">
      <c r="A9" s="9" t="s">
        <v>14</v>
      </c>
      <c r="B9" s="14"/>
      <c r="C9" s="9">
        <f>September!C9+B9</f>
        <v>0</v>
      </c>
      <c r="D9" s="15">
        <v>5</v>
      </c>
      <c r="E9" s="9">
        <f>September!E9+D9</f>
        <v>29</v>
      </c>
      <c r="F9" s="16"/>
      <c r="G9" s="9">
        <f>September!G9+F9</f>
        <v>9</v>
      </c>
      <c r="H9" s="17"/>
      <c r="I9" s="9">
        <f>September!I9+H9</f>
        <v>0</v>
      </c>
      <c r="J9" s="18"/>
      <c r="K9" s="9">
        <f>September!K9+J9</f>
        <v>13</v>
      </c>
      <c r="L9" s="19"/>
      <c r="M9" s="9">
        <f>September!M9+L9</f>
        <v>0</v>
      </c>
      <c r="N9" s="19"/>
      <c r="O9" s="9">
        <f>September!O9+N9</f>
        <v>1</v>
      </c>
      <c r="P9" s="21"/>
    </row>
    <row r="10" spans="1:16" ht="18" customHeight="1">
      <c r="A10" s="9" t="s">
        <v>15</v>
      </c>
      <c r="B10" s="14"/>
      <c r="C10" s="9">
        <f>September!C10+B10</f>
        <v>0</v>
      </c>
      <c r="D10" s="15">
        <v>21</v>
      </c>
      <c r="E10" s="9">
        <f>September!E10+D10</f>
        <v>66</v>
      </c>
      <c r="F10" s="16"/>
      <c r="G10" s="9">
        <f>September!G10+F10</f>
        <v>0</v>
      </c>
      <c r="H10" s="17"/>
      <c r="I10" s="9">
        <f>September!I10+H10</f>
        <v>1014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1"/>
    </row>
    <row r="11" spans="1:16" ht="18" customHeight="1">
      <c r="A11" s="9" t="s">
        <v>16</v>
      </c>
      <c r="B11" s="14"/>
      <c r="C11" s="9">
        <f>September!C11+B11</f>
        <v>0</v>
      </c>
      <c r="D11" s="15">
        <v>1</v>
      </c>
      <c r="E11" s="9">
        <f>September!E11+D11</f>
        <v>29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3</v>
      </c>
      <c r="L11" s="19"/>
      <c r="M11" s="9">
        <f>September!M11+L11</f>
        <v>0</v>
      </c>
      <c r="N11" s="19"/>
      <c r="O11" s="9">
        <f>September!O11+N11</f>
        <v>2</v>
      </c>
      <c r="P11" s="21"/>
    </row>
    <row r="12" spans="1:16" ht="18" customHeight="1">
      <c r="A12" s="9" t="s">
        <v>17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1"/>
    </row>
    <row r="13" spans="1:16" ht="18" customHeight="1">
      <c r="A13" s="9" t="s">
        <v>18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1"/>
    </row>
    <row r="14" spans="1:16" ht="18" customHeight="1">
      <c r="A14" s="9" t="s">
        <v>19</v>
      </c>
      <c r="B14" s="14"/>
      <c r="C14" s="9">
        <f>September!C14+B14</f>
        <v>0</v>
      </c>
      <c r="D14" s="15">
        <v>11</v>
      </c>
      <c r="E14" s="9">
        <f>September!E14+D14</f>
        <v>114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1"/>
    </row>
    <row r="15" spans="1:16" ht="18" customHeight="1">
      <c r="A15" s="9" t="s">
        <v>20</v>
      </c>
      <c r="B15" s="14"/>
      <c r="C15" s="9">
        <f>September!C15+B15</f>
        <v>0</v>
      </c>
      <c r="D15" s="15">
        <v>2</v>
      </c>
      <c r="E15" s="9">
        <f>September!E15+D15</f>
        <v>7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1"/>
    </row>
    <row r="16" spans="1:16" ht="18" customHeight="1">
      <c r="A16" s="9" t="s">
        <v>21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1"/>
    </row>
    <row r="17" spans="1:16" ht="18" customHeight="1">
      <c r="A17" s="9" t="s">
        <v>22</v>
      </c>
      <c r="B17" s="14"/>
      <c r="C17" s="9">
        <f>September!C17+B17</f>
        <v>0</v>
      </c>
      <c r="D17" s="15">
        <v>1</v>
      </c>
      <c r="E17" s="9">
        <f>September!E17+D17</f>
        <v>13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4</v>
      </c>
      <c r="P17" s="21"/>
    </row>
    <row r="18" spans="1:16" ht="18" customHeight="1">
      <c r="A18" s="9" t="s">
        <v>23</v>
      </c>
      <c r="B18" s="14"/>
      <c r="C18" s="9">
        <f>September!C18+B18</f>
        <v>5</v>
      </c>
      <c r="D18" s="15">
        <f>79+6</f>
        <v>85</v>
      </c>
      <c r="E18" s="9">
        <f>September!E18+D18</f>
        <v>626</v>
      </c>
      <c r="F18" s="16">
        <v>2</v>
      </c>
      <c r="G18" s="9">
        <f>September!G18+F18</f>
        <v>509</v>
      </c>
      <c r="H18" s="17"/>
      <c r="I18" s="9">
        <f>September!I18+H18</f>
        <v>0</v>
      </c>
      <c r="J18" s="18">
        <f>5+6</f>
        <v>11</v>
      </c>
      <c r="K18" s="9">
        <f>September!K18+J18</f>
        <v>967</v>
      </c>
      <c r="L18" s="19"/>
      <c r="M18" s="9">
        <f>September!M18+L18</f>
        <v>0</v>
      </c>
      <c r="N18" s="19"/>
      <c r="O18" s="9">
        <f>September!O18+N18</f>
        <v>6</v>
      </c>
      <c r="P18" s="21"/>
    </row>
    <row r="19" spans="1:16" ht="18" customHeight="1">
      <c r="A19" s="9" t="s">
        <v>24</v>
      </c>
      <c r="B19" s="14">
        <v>9</v>
      </c>
      <c r="C19" s="9">
        <f>September!C19+B19</f>
        <v>30</v>
      </c>
      <c r="D19" s="15">
        <v>27</v>
      </c>
      <c r="E19" s="9">
        <f>September!E19+D19</f>
        <v>146</v>
      </c>
      <c r="F19" s="16"/>
      <c r="G19" s="9">
        <f>September!G19+F19</f>
        <v>12</v>
      </c>
      <c r="H19" s="17"/>
      <c r="I19" s="9">
        <f>September!I19+H19</f>
        <v>0</v>
      </c>
      <c r="J19" s="18"/>
      <c r="K19" s="9">
        <f>September!K19+J19</f>
        <v>16</v>
      </c>
      <c r="L19" s="19"/>
      <c r="M19" s="9">
        <f>September!M19+L19</f>
        <v>0</v>
      </c>
      <c r="N19" s="19"/>
      <c r="O19" s="9">
        <f>September!O19+N19</f>
        <v>38</v>
      </c>
      <c r="P19" s="21"/>
    </row>
    <row r="20" spans="1:16" ht="18" customHeight="1">
      <c r="A20" s="9" t="s">
        <v>25</v>
      </c>
      <c r="B20" s="14"/>
      <c r="C20" s="9">
        <f>September!C20+B20</f>
        <v>0</v>
      </c>
      <c r="D20" s="15">
        <v>21</v>
      </c>
      <c r="E20" s="9">
        <f>September!E20+D20</f>
        <v>268</v>
      </c>
      <c r="F20" s="16"/>
      <c r="G20" s="9">
        <f>September!G20+F20</f>
        <v>236</v>
      </c>
      <c r="H20" s="17"/>
      <c r="I20" s="9">
        <f>September!I20+H20</f>
        <v>0</v>
      </c>
      <c r="J20" s="18"/>
      <c r="K20" s="9">
        <f>September!K20+J20</f>
        <v>3</v>
      </c>
      <c r="L20" s="19"/>
      <c r="M20" s="9">
        <f>September!M20+L20</f>
        <v>0</v>
      </c>
      <c r="N20" s="19"/>
      <c r="O20" s="9">
        <f>September!O20+N20</f>
        <v>4</v>
      </c>
      <c r="P20" s="21"/>
    </row>
    <row r="21" spans="1:16" ht="18" customHeight="1">
      <c r="A21" s="9" t="s">
        <v>26</v>
      </c>
      <c r="B21" s="14"/>
      <c r="C21" s="9">
        <f>September!C21+B21</f>
        <v>0</v>
      </c>
      <c r="D21" s="15">
        <v>5</v>
      </c>
      <c r="E21" s="9">
        <f>September!E21+D21</f>
        <v>99</v>
      </c>
      <c r="F21" s="16"/>
      <c r="G21" s="9">
        <f>September!G21+F21</f>
        <v>2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8</v>
      </c>
      <c r="P21" s="21"/>
    </row>
    <row r="22" spans="1:16" ht="18" customHeight="1">
      <c r="A22" s="9" t="s">
        <v>27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1"/>
    </row>
    <row r="23" spans="1:16" ht="18" customHeight="1">
      <c r="A23" s="9" t="s">
        <v>28</v>
      </c>
      <c r="B23" s="14"/>
      <c r="C23" s="9">
        <f>September!C23+B23</f>
        <v>0</v>
      </c>
      <c r="D23" s="15"/>
      <c r="E23" s="9">
        <f>September!E23+D23</f>
        <v>4</v>
      </c>
      <c r="F23" s="16"/>
      <c r="G23" s="9">
        <f>September!G23+F23</f>
        <v>5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9</v>
      </c>
      <c r="P23" s="21"/>
    </row>
    <row r="24" spans="1:16" ht="18" customHeight="1">
      <c r="A24" s="9" t="s">
        <v>29</v>
      </c>
      <c r="B24" s="14"/>
      <c r="C24" s="9">
        <f>September!C24+B24</f>
        <v>0</v>
      </c>
      <c r="D24" s="15"/>
      <c r="E24" s="9">
        <f>September!E24+D24</f>
        <v>2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1"/>
    </row>
    <row r="25" spans="1:16" ht="18" customHeight="1">
      <c r="A25" s="9" t="s">
        <v>30</v>
      </c>
      <c r="B25" s="14"/>
      <c r="C25" s="9">
        <f>September!C25+B25</f>
        <v>0</v>
      </c>
      <c r="D25" s="15"/>
      <c r="E25" s="9">
        <f>September!E25+D25</f>
        <v>1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2</v>
      </c>
      <c r="L25" s="19"/>
      <c r="M25" s="9">
        <f>September!M25+L25</f>
        <v>0</v>
      </c>
      <c r="N25" s="19"/>
      <c r="O25" s="9">
        <f>September!O25+N25</f>
        <v>0</v>
      </c>
      <c r="P25" s="21"/>
    </row>
    <row r="26" spans="1:16" ht="18" customHeight="1">
      <c r="A26" s="9" t="s">
        <v>31</v>
      </c>
      <c r="B26" s="14"/>
      <c r="C26" s="9">
        <f>September!C26+B26</f>
        <v>0</v>
      </c>
      <c r="D26" s="15">
        <v>49</v>
      </c>
      <c r="E26" s="9">
        <f>September!E26+D26</f>
        <v>103</v>
      </c>
      <c r="F26" s="16"/>
      <c r="G26" s="9">
        <f>September!G26+F26</f>
        <v>65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>
        <v>8</v>
      </c>
      <c r="O26" s="9">
        <f>September!O26+N26</f>
        <v>22</v>
      </c>
      <c r="P26" s="21"/>
    </row>
    <row r="27" spans="1:16" ht="18" customHeight="1">
      <c r="A27" s="9" t="s">
        <v>32</v>
      </c>
      <c r="B27" s="14">
        <f>6</f>
        <v>6</v>
      </c>
      <c r="C27" s="9">
        <f>September!C27+B27</f>
        <v>49</v>
      </c>
      <c r="D27" s="15">
        <f>152+3</f>
        <v>155</v>
      </c>
      <c r="E27" s="9">
        <f>September!E27+D27</f>
        <v>1526</v>
      </c>
      <c r="F27" s="16">
        <f>46+6+1</f>
        <v>53</v>
      </c>
      <c r="G27" s="9">
        <f>September!G27+F27</f>
        <v>959</v>
      </c>
      <c r="H27" s="17"/>
      <c r="I27" s="9">
        <f>September!I27+H27</f>
        <v>0</v>
      </c>
      <c r="J27" s="18"/>
      <c r="K27" s="9">
        <f>September!K27+J27</f>
        <v>380</v>
      </c>
      <c r="L27" s="19"/>
      <c r="M27" s="9">
        <f>September!M27+L27</f>
        <v>3</v>
      </c>
      <c r="N27" s="19"/>
      <c r="O27" s="9">
        <f>September!O27+N27</f>
        <v>68</v>
      </c>
      <c r="P27" s="21"/>
    </row>
    <row r="28" spans="1:16" ht="18" customHeight="1">
      <c r="A28" s="9" t="s">
        <v>33</v>
      </c>
      <c r="B28" s="14"/>
      <c r="C28" s="9">
        <f>September!C28+B28</f>
        <v>0</v>
      </c>
      <c r="D28" s="15">
        <f>9</f>
        <v>9</v>
      </c>
      <c r="E28" s="9">
        <f>September!E28+D28</f>
        <v>17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1"/>
    </row>
    <row r="29" spans="1:16" ht="18" customHeight="1">
      <c r="A29" s="9" t="s">
        <v>34</v>
      </c>
      <c r="B29" s="14"/>
      <c r="C29" s="9">
        <f>September!C29+B29</f>
        <v>16</v>
      </c>
      <c r="D29" s="15">
        <v>1</v>
      </c>
      <c r="E29" s="9">
        <f>September!E29+D29</f>
        <v>608</v>
      </c>
      <c r="F29" s="16"/>
      <c r="G29" s="9">
        <f>September!G29+F29</f>
        <v>536</v>
      </c>
      <c r="H29" s="17"/>
      <c r="I29" s="9">
        <f>September!I29+H29</f>
        <v>0</v>
      </c>
      <c r="J29" s="18"/>
      <c r="K29" s="9">
        <f>September!K29+J29</f>
        <v>96</v>
      </c>
      <c r="L29" s="19"/>
      <c r="M29" s="9">
        <f>September!M29+L29</f>
        <v>15</v>
      </c>
      <c r="N29" s="19"/>
      <c r="O29" s="9">
        <f>September!O29+N29</f>
        <v>14</v>
      </c>
      <c r="P29" s="21"/>
    </row>
    <row r="30" spans="1:16" ht="18" customHeight="1">
      <c r="A30" s="9" t="s">
        <v>35</v>
      </c>
      <c r="B30" s="14"/>
      <c r="C30" s="9">
        <f>September!C30+B30</f>
        <v>0</v>
      </c>
      <c r="D30" s="15">
        <f>20+3</f>
        <v>23</v>
      </c>
      <c r="E30" s="9">
        <f>September!E30+D30</f>
        <v>106</v>
      </c>
      <c r="F30" s="16">
        <f>148+540</f>
        <v>688</v>
      </c>
      <c r="G30" s="9">
        <f>September!G30+F30</f>
        <v>3719</v>
      </c>
      <c r="H30" s="17"/>
      <c r="I30" s="9">
        <f>September!I30+H30</f>
        <v>245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1" t="s">
        <v>79</v>
      </c>
    </row>
    <row r="31" spans="1:16" ht="18" customHeight="1">
      <c r="A31" s="9" t="s">
        <v>36</v>
      </c>
      <c r="B31" s="14"/>
      <c r="C31" s="9">
        <f>September!C31+B31</f>
        <v>1</v>
      </c>
      <c r="D31" s="15">
        <f>13+10+10+4</f>
        <v>37</v>
      </c>
      <c r="E31" s="9">
        <f>September!E31+D31</f>
        <v>551</v>
      </c>
      <c r="F31" s="16">
        <f>11</f>
        <v>11</v>
      </c>
      <c r="G31" s="9">
        <f>September!G31+F31</f>
        <v>605</v>
      </c>
      <c r="H31" s="17"/>
      <c r="I31" s="9">
        <f>September!I31+H31</f>
        <v>6</v>
      </c>
      <c r="J31" s="18"/>
      <c r="K31" s="9">
        <f>September!K31+J31</f>
        <v>95</v>
      </c>
      <c r="L31" s="19"/>
      <c r="M31" s="9">
        <f>September!M31+L31</f>
        <v>5</v>
      </c>
      <c r="N31" s="19"/>
      <c r="O31" s="9">
        <f>September!O31+N31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19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1"/>
    </row>
    <row r="33" spans="1:16" ht="18" customHeight="1">
      <c r="A33" s="9" t="s">
        <v>38</v>
      </c>
      <c r="B33" s="14"/>
      <c r="C33" s="9">
        <f>September!C33+B33</f>
        <v>0</v>
      </c>
      <c r="D33" s="15">
        <f>1</f>
        <v>1</v>
      </c>
      <c r="E33" s="9">
        <f>September!E33+D33</f>
        <v>3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1"/>
    </row>
    <row r="34" spans="1:16" ht="18" customHeight="1">
      <c r="A34" s="9" t="s">
        <v>39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1"/>
    </row>
    <row r="35" spans="1:16" ht="18" customHeight="1">
      <c r="A35" s="9" t="s">
        <v>40</v>
      </c>
      <c r="B35" s="14"/>
      <c r="C35" s="9">
        <f>September!C35+B35</f>
        <v>0</v>
      </c>
      <c r="D35" s="15"/>
      <c r="E35" s="9">
        <f>September!E35+D35</f>
        <v>14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1"/>
    </row>
    <row r="36" spans="1:16" ht="18" customHeight="1">
      <c r="A36" s="9" t="s">
        <v>41</v>
      </c>
      <c r="B36" s="14"/>
      <c r="C36" s="9">
        <f>September!C36+B36</f>
        <v>0</v>
      </c>
      <c r="D36" s="15"/>
      <c r="E36" s="9">
        <f>September!E36+D36</f>
        <v>7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>
        <v>1</v>
      </c>
      <c r="O36" s="9">
        <f>September!O36+N36</f>
        <v>2</v>
      </c>
      <c r="P36" s="21"/>
    </row>
    <row r="37" spans="1:16" ht="18" customHeight="1">
      <c r="A37" s="9" t="s">
        <v>42</v>
      </c>
      <c r="B37" s="14"/>
      <c r="C37" s="9">
        <f>September!C37+B37</f>
        <v>0</v>
      </c>
      <c r="D37" s="15">
        <f>12</f>
        <v>12</v>
      </c>
      <c r="E37" s="9">
        <f>September!E37+D37</f>
        <v>25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1</v>
      </c>
      <c r="P37" s="21"/>
    </row>
    <row r="38" spans="1:16" ht="18" customHeight="1">
      <c r="A38" s="9" t="s">
        <v>43</v>
      </c>
      <c r="B38" s="14"/>
      <c r="C38" s="9">
        <f>September!C38+B38</f>
        <v>0</v>
      </c>
      <c r="D38" s="15">
        <f>92</f>
        <v>92</v>
      </c>
      <c r="E38" s="9">
        <f>September!E38+D38</f>
        <v>189</v>
      </c>
      <c r="F38" s="16"/>
      <c r="G38" s="9">
        <f>September!G38+F38</f>
        <v>733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1"/>
    </row>
    <row r="39" spans="1:16" ht="18" customHeight="1">
      <c r="A39" s="9" t="s">
        <v>44</v>
      </c>
      <c r="B39" s="14">
        <f>2+2+2+7+7</f>
        <v>20</v>
      </c>
      <c r="C39" s="9">
        <f>September!C39+B39</f>
        <v>24</v>
      </c>
      <c r="D39" s="15"/>
      <c r="E39" s="9">
        <f>September!E39+D39</f>
        <v>34</v>
      </c>
      <c r="F39" s="16"/>
      <c r="G39" s="9">
        <f>September!G39+F39</f>
        <v>56</v>
      </c>
      <c r="H39" s="17"/>
      <c r="I39" s="9">
        <f>September!I39+H39</f>
        <v>0</v>
      </c>
      <c r="J39" s="18"/>
      <c r="K39" s="9">
        <f>September!K39+J39</f>
        <v>9</v>
      </c>
      <c r="L39" s="19"/>
      <c r="M39" s="9">
        <f>September!M39+L39</f>
        <v>1</v>
      </c>
      <c r="N39" s="19"/>
      <c r="O39" s="9">
        <f>September!O39+N39</f>
        <v>19</v>
      </c>
      <c r="P39" s="21"/>
    </row>
    <row r="40" spans="1:16" ht="18" customHeight="1">
      <c r="A40" s="9" t="s">
        <v>45</v>
      </c>
      <c r="B40" s="14">
        <v>1</v>
      </c>
      <c r="C40" s="9">
        <f>September!C40+B40</f>
        <v>2</v>
      </c>
      <c r="D40" s="15">
        <v>60</v>
      </c>
      <c r="E40" s="9">
        <f>September!E40+D40</f>
        <v>216</v>
      </c>
      <c r="F40" s="16">
        <f>40</f>
        <v>40</v>
      </c>
      <c r="G40" s="9">
        <f>September!G40+F40</f>
        <v>104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3</v>
      </c>
      <c r="P40" s="21"/>
    </row>
    <row r="41" spans="1:16" ht="18" customHeight="1">
      <c r="A41" s="9" t="s">
        <v>46</v>
      </c>
      <c r="B41" s="14"/>
      <c r="C41" s="9">
        <f>September!C41+B41</f>
        <v>0</v>
      </c>
      <c r="D41" s="15">
        <f>76</f>
        <v>76</v>
      </c>
      <c r="E41" s="9">
        <f>September!E41+D41</f>
        <v>90</v>
      </c>
      <c r="F41" s="16"/>
      <c r="G41" s="9">
        <f>September!G41+F41</f>
        <v>52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>
        <f>4+8</f>
        <v>12</v>
      </c>
      <c r="O41" s="9">
        <f>September!O41+N41</f>
        <v>32</v>
      </c>
      <c r="P41" s="21"/>
    </row>
    <row r="42" spans="1:16" ht="18" customHeight="1">
      <c r="A42" s="9" t="s">
        <v>47</v>
      </c>
      <c r="B42" s="14">
        <f>3+5</f>
        <v>8</v>
      </c>
      <c r="C42" s="9">
        <f>September!C42+B42</f>
        <v>14</v>
      </c>
      <c r="D42" s="15">
        <v>1</v>
      </c>
      <c r="E42" s="9">
        <f>September!E42+D42</f>
        <v>25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1"/>
    </row>
    <row r="43" spans="1:16" ht="18" customHeight="1">
      <c r="A43" s="9" t="s">
        <v>48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1"/>
    </row>
    <row r="44" spans="1:16" ht="18" customHeight="1">
      <c r="A44" s="9" t="s">
        <v>49</v>
      </c>
      <c r="B44" s="14"/>
      <c r="C44" s="9">
        <v>0</v>
      </c>
      <c r="D44" s="15">
        <v>1</v>
      </c>
      <c r="E44" s="9">
        <f>September!E44+D44</f>
        <v>10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1"/>
    </row>
    <row r="45" spans="1:16" ht="18" customHeight="1">
      <c r="A45" s="9" t="s">
        <v>50</v>
      </c>
      <c r="B45" s="14"/>
      <c r="C45" s="9">
        <f>September!C45+B45</f>
        <v>0</v>
      </c>
      <c r="D45" s="15">
        <v>140</v>
      </c>
      <c r="E45" s="9">
        <f>September!E45+D45</f>
        <v>360</v>
      </c>
      <c r="F45" s="16">
        <f>1620+20</f>
        <v>1640</v>
      </c>
      <c r="G45" s="9">
        <f>September!G45+F45</f>
        <v>9662</v>
      </c>
      <c r="H45" s="17"/>
      <c r="I45" s="9">
        <f>September!I45+H45</f>
        <v>1730</v>
      </c>
      <c r="J45" s="18">
        <f>256+5+90</f>
        <v>351</v>
      </c>
      <c r="K45" s="9">
        <f>September!K45+J45</f>
        <v>1458</v>
      </c>
      <c r="L45" s="19"/>
      <c r="M45" s="9">
        <f>September!M45+L45</f>
        <v>42</v>
      </c>
      <c r="N45" s="19"/>
      <c r="O45" s="9">
        <f>September!O45+N45</f>
        <v>0</v>
      </c>
      <c r="P45" s="21"/>
    </row>
    <row r="46" spans="1:16" ht="18" customHeight="1">
      <c r="A46" s="9" t="s">
        <v>51</v>
      </c>
      <c r="B46" s="14"/>
      <c r="C46" s="9">
        <f>September!C46+B46</f>
        <v>0</v>
      </c>
      <c r="D46" s="15">
        <f>14+1</f>
        <v>15</v>
      </c>
      <c r="E46" s="9">
        <f>September!E46+D46</f>
        <v>43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1</v>
      </c>
      <c r="P46" s="21"/>
    </row>
    <row r="47" spans="1:16" ht="18" customHeight="1">
      <c r="A47" s="9" t="s">
        <v>52</v>
      </c>
      <c r="B47" s="14"/>
      <c r="C47" s="9">
        <f>September!C47+B47</f>
        <v>0</v>
      </c>
      <c r="D47" s="15">
        <v>123</v>
      </c>
      <c r="E47" s="9">
        <f>September!E47+D47</f>
        <v>333</v>
      </c>
      <c r="F47" s="16"/>
      <c r="G47" s="9">
        <f>September!G47+F47</f>
        <v>168</v>
      </c>
      <c r="H47" s="17"/>
      <c r="I47" s="9">
        <f>September!I47+H47</f>
        <v>214</v>
      </c>
      <c r="J47" s="18"/>
      <c r="K47" s="9">
        <f>September!K47+J47</f>
        <v>1307</v>
      </c>
      <c r="L47" s="19"/>
      <c r="M47" s="9">
        <f>September!M47+L47</f>
        <v>214</v>
      </c>
      <c r="N47" s="19"/>
      <c r="O47" s="9">
        <f>September!O47+N47</f>
        <v>20</v>
      </c>
      <c r="P47" s="21" t="s">
        <v>79</v>
      </c>
    </row>
    <row r="48" spans="1:16" ht="18" customHeight="1">
      <c r="A48" s="9" t="s">
        <v>53</v>
      </c>
      <c r="B48" s="14"/>
      <c r="C48" s="9">
        <f>September!C48+B48</f>
        <v>0</v>
      </c>
      <c r="D48" s="15">
        <v>16</v>
      </c>
      <c r="E48" s="9">
        <f>September!E48+D48</f>
        <v>61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1"/>
    </row>
    <row r="49" spans="1:16" ht="18" customHeight="1">
      <c r="A49" s="9" t="s">
        <v>54</v>
      </c>
      <c r="B49" s="14"/>
      <c r="C49" s="9">
        <f>September!C49+B49</f>
        <v>0</v>
      </c>
      <c r="D49" s="15">
        <v>3</v>
      </c>
      <c r="E49" s="9">
        <f>September!E49+D49</f>
        <v>4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1"/>
    </row>
    <row r="50" spans="1:16" ht="18" customHeight="1">
      <c r="A50" s="9" t="s">
        <v>55</v>
      </c>
      <c r="B50" s="14"/>
      <c r="C50" s="9">
        <f>September!C50+B50</f>
        <v>0</v>
      </c>
      <c r="D50" s="15">
        <v>34</v>
      </c>
      <c r="E50" s="9">
        <f>September!E50+D50</f>
        <v>39</v>
      </c>
      <c r="F50" s="16"/>
      <c r="G50" s="9">
        <f>September!G50+F50</f>
        <v>5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7</v>
      </c>
      <c r="P50" s="21"/>
    </row>
    <row r="51" spans="1:16" ht="18" customHeight="1">
      <c r="A51" s="9" t="s">
        <v>56</v>
      </c>
      <c r="B51" s="14"/>
      <c r="C51" s="9">
        <f>September!C51+B51</f>
        <v>0</v>
      </c>
      <c r="D51" s="15">
        <v>1</v>
      </c>
      <c r="E51" s="9">
        <f>September!E51+D51</f>
        <v>21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2</v>
      </c>
      <c r="L51" s="19"/>
      <c r="M51" s="9">
        <f>September!M51+L51</f>
        <v>0</v>
      </c>
      <c r="N51" s="19">
        <v>1</v>
      </c>
      <c r="O51" s="9">
        <f>September!O51+N51</f>
        <v>4</v>
      </c>
      <c r="P51" s="21" t="s">
        <v>79</v>
      </c>
    </row>
    <row r="52" spans="1:16" ht="18" customHeight="1">
      <c r="A52" s="9" t="s">
        <v>57</v>
      </c>
      <c r="B52" s="14"/>
      <c r="C52" s="9">
        <f>September!C52+B52</f>
        <v>0</v>
      </c>
      <c r="D52" s="15"/>
      <c r="E52" s="9">
        <f>September!E52+D52</f>
        <v>12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3</v>
      </c>
      <c r="L52" s="19"/>
      <c r="M52" s="9">
        <f>September!M52+L52</f>
        <v>0</v>
      </c>
      <c r="N52" s="19"/>
      <c r="O52" s="9">
        <f>September!O52+N52</f>
        <v>0</v>
      </c>
      <c r="P52" s="21"/>
    </row>
    <row r="53" spans="1:16" ht="18" customHeight="1">
      <c r="A53" s="9" t="s">
        <v>58</v>
      </c>
      <c r="B53" s="14">
        <f>1</f>
        <v>1</v>
      </c>
      <c r="C53" s="9">
        <f>September!C53+B53</f>
        <v>1</v>
      </c>
      <c r="D53" s="15">
        <f>3+1+3+1+1+2+2+2+1+11+5+11+20+22+13+2+19</f>
        <v>119</v>
      </c>
      <c r="E53" s="9">
        <f>September!E53+D53</f>
        <v>1141</v>
      </c>
      <c r="F53" s="16">
        <f>5+1+2+9+9</f>
        <v>26</v>
      </c>
      <c r="G53" s="9">
        <f>September!G53+F53</f>
        <v>297</v>
      </c>
      <c r="H53" s="17"/>
      <c r="I53" s="9">
        <f>September!I53+H53</f>
        <v>0</v>
      </c>
      <c r="J53" s="18"/>
      <c r="K53" s="9">
        <f>September!K53+J53</f>
        <v>197</v>
      </c>
      <c r="L53" s="19"/>
      <c r="M53" s="9">
        <f>September!M53+L53</f>
        <v>0</v>
      </c>
      <c r="N53" s="19">
        <v>3</v>
      </c>
      <c r="O53" s="9">
        <f>September!O53+N53</f>
        <v>179</v>
      </c>
      <c r="P53" s="21"/>
    </row>
    <row r="54" spans="1:16" ht="18" customHeight="1" thickBot="1">
      <c r="A54" s="10" t="s">
        <v>59</v>
      </c>
      <c r="B54" s="14"/>
      <c r="C54" s="9">
        <f>September!C54+B54</f>
        <v>0</v>
      </c>
      <c r="D54" s="15">
        <f>1+2+2</f>
        <v>5</v>
      </c>
      <c r="E54" s="9">
        <f>September!E54+D54</f>
        <v>8</v>
      </c>
      <c r="F54" s="16">
        <f>42+750+150</f>
        <v>942</v>
      </c>
      <c r="G54" s="9">
        <f>September!G54+F54</f>
        <v>1180</v>
      </c>
      <c r="H54" s="17"/>
      <c r="I54" s="9">
        <f>September!I54+H54</f>
        <v>0</v>
      </c>
      <c r="J54" s="18"/>
      <c r="K54" s="9">
        <f>September!K54+J54</f>
        <v>356</v>
      </c>
      <c r="L54" s="19"/>
      <c r="M54" s="9">
        <f>September!M54+L54</f>
        <v>0</v>
      </c>
      <c r="N54" s="19"/>
      <c r="O54" s="9">
        <f>September!O54+N54</f>
        <v>0</v>
      </c>
      <c r="P54" s="21" t="s">
        <v>79</v>
      </c>
    </row>
    <row r="55" spans="1:15" ht="18" customHeight="1" thickBot="1" thickTop="1">
      <c r="A55" s="11" t="s">
        <v>60</v>
      </c>
      <c r="B55" s="11">
        <f>SUM(B5:B54)</f>
        <v>45</v>
      </c>
      <c r="C55" s="11"/>
      <c r="D55" s="11">
        <f>SUM(D5:D54)</f>
        <v>1168</v>
      </c>
      <c r="E55" s="11"/>
      <c r="F55" s="11">
        <f>SUM(F5:F54)</f>
        <v>3402</v>
      </c>
      <c r="G55" s="11"/>
      <c r="H55" s="11">
        <f>SUM(H5:H54)</f>
        <v>0</v>
      </c>
      <c r="I55" s="11"/>
      <c r="J55" s="11">
        <f>SUM(J5:J54)</f>
        <v>363</v>
      </c>
      <c r="K55" s="11"/>
      <c r="L55" s="11">
        <f>SUM(L5:L54)</f>
        <v>0</v>
      </c>
      <c r="M55" s="11"/>
      <c r="N55" s="11">
        <f>SUM(N5:N54)</f>
        <v>29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September!C57+B55</f>
        <v>142</v>
      </c>
      <c r="D57" s="11"/>
      <c r="E57" s="11">
        <f>September!E57+D55</f>
        <v>7290</v>
      </c>
      <c r="F57" s="11"/>
      <c r="G57" s="11">
        <f>September!G57+F55</f>
        <v>30853</v>
      </c>
      <c r="H57" s="11"/>
      <c r="I57" s="11">
        <f>September!I57+H55</f>
        <v>3209</v>
      </c>
      <c r="J57" s="11"/>
      <c r="K57" s="11">
        <f>September!K57+J55</f>
        <v>4909</v>
      </c>
      <c r="L57" s="11"/>
      <c r="M57" s="11">
        <f>September!M57+L55</f>
        <v>276</v>
      </c>
      <c r="N57" s="11"/>
      <c r="O57" s="11">
        <f>September!O57+N55</f>
        <v>447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6" s="4" customFormat="1" ht="18" customHeight="1">
      <c r="A62" s="4" t="s">
        <v>63</v>
      </c>
      <c r="F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7">
      <selection activeCell="F55" sqref="F5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76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October!C5+B5</f>
        <v>0</v>
      </c>
      <c r="D5" s="15"/>
      <c r="E5" s="9">
        <f>October!E5+D5</f>
        <v>18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1"/>
    </row>
    <row r="6" spans="1:16" ht="18" customHeight="1">
      <c r="A6" s="9" t="s">
        <v>11</v>
      </c>
      <c r="B6" s="14"/>
      <c r="C6" s="9">
        <f>October!C6+B6</f>
        <v>0</v>
      </c>
      <c r="D6" s="15"/>
      <c r="E6" s="9">
        <f>October!E6+D6</f>
        <v>9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1"/>
    </row>
    <row r="7" spans="1:16" ht="18" customHeight="1">
      <c r="A7" s="9" t="s">
        <v>12</v>
      </c>
      <c r="B7" s="14"/>
      <c r="C7" s="9">
        <f>October!C7+B7</f>
        <v>0</v>
      </c>
      <c r="D7" s="15">
        <f>1+1</f>
        <v>2</v>
      </c>
      <c r="E7" s="9">
        <f>October!E7+D7</f>
        <v>109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19"/>
      <c r="O7" s="9">
        <f>October!O7+N7</f>
        <v>4</v>
      </c>
      <c r="P7" s="21"/>
    </row>
    <row r="8" spans="1:16" ht="18" customHeight="1">
      <c r="A8" s="9" t="s">
        <v>13</v>
      </c>
      <c r="B8" s="14"/>
      <c r="C8" s="9">
        <f>October!C8+B8</f>
        <v>0</v>
      </c>
      <c r="D8" s="15">
        <f>4</f>
        <v>4</v>
      </c>
      <c r="E8" s="9">
        <f>October!E8+D8</f>
        <v>117</v>
      </c>
      <c r="F8" s="16"/>
      <c r="G8" s="9">
        <f>October!G8+F8</f>
        <v>3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1"/>
    </row>
    <row r="9" spans="1:16" ht="18" customHeight="1">
      <c r="A9" s="9" t="s">
        <v>14</v>
      </c>
      <c r="B9" s="14"/>
      <c r="C9" s="9">
        <f>October!C9+B9</f>
        <v>0</v>
      </c>
      <c r="D9" s="15">
        <f>3</f>
        <v>3</v>
      </c>
      <c r="E9" s="9">
        <f>October!E9+D9</f>
        <v>32</v>
      </c>
      <c r="F9" s="16"/>
      <c r="G9" s="9">
        <f>October!G9+F9</f>
        <v>9</v>
      </c>
      <c r="H9" s="17"/>
      <c r="I9" s="9">
        <f>October!I9+H9</f>
        <v>0</v>
      </c>
      <c r="J9" s="18"/>
      <c r="K9" s="9">
        <f>October!K9+J9</f>
        <v>13</v>
      </c>
      <c r="L9" s="19"/>
      <c r="M9" s="9">
        <f>October!M9+L9</f>
        <v>0</v>
      </c>
      <c r="N9" s="19"/>
      <c r="O9" s="9">
        <f>October!O9+N9</f>
        <v>1</v>
      </c>
      <c r="P9" s="21"/>
    </row>
    <row r="10" spans="1:16" ht="18" customHeight="1">
      <c r="A10" s="9" t="s">
        <v>15</v>
      </c>
      <c r="B10" s="14"/>
      <c r="C10" s="9">
        <f>October!C10+B10</f>
        <v>0</v>
      </c>
      <c r="D10" s="15">
        <v>1</v>
      </c>
      <c r="E10" s="9">
        <f>October!E10+D10</f>
        <v>67</v>
      </c>
      <c r="F10" s="16"/>
      <c r="G10" s="9">
        <f>October!G10+F10</f>
        <v>0</v>
      </c>
      <c r="H10" s="17"/>
      <c r="I10" s="9">
        <f>October!I10+H10</f>
        <v>1014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1"/>
    </row>
    <row r="11" spans="1:16" ht="18" customHeight="1">
      <c r="A11" s="9" t="s">
        <v>16</v>
      </c>
      <c r="B11" s="14"/>
      <c r="C11" s="9">
        <f>October!C11+B11</f>
        <v>0</v>
      </c>
      <c r="D11" s="15"/>
      <c r="E11" s="9">
        <f>October!E11+D11</f>
        <v>29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3</v>
      </c>
      <c r="L11" s="19"/>
      <c r="M11" s="9">
        <f>October!M11+L11</f>
        <v>0</v>
      </c>
      <c r="N11" s="19"/>
      <c r="O11" s="9">
        <f>October!O11+N11</f>
        <v>2</v>
      </c>
      <c r="P11" s="21"/>
    </row>
    <row r="12" spans="1:16" ht="18" customHeight="1">
      <c r="A12" s="9" t="s">
        <v>17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1"/>
    </row>
    <row r="13" spans="1:16" ht="18" customHeight="1">
      <c r="A13" s="9" t="s">
        <v>18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1"/>
    </row>
    <row r="14" spans="1:16" ht="18" customHeight="1">
      <c r="A14" s="9" t="s">
        <v>19</v>
      </c>
      <c r="B14" s="14"/>
      <c r="C14" s="9">
        <f>October!C14+B14</f>
        <v>0</v>
      </c>
      <c r="D14" s="15">
        <f>6</f>
        <v>6</v>
      </c>
      <c r="E14" s="9">
        <f>October!E14+D14</f>
        <v>120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October!C15+B15</f>
        <v>0</v>
      </c>
      <c r="D15" s="15">
        <f>2</f>
        <v>2</v>
      </c>
      <c r="E15" s="9">
        <f>October!E15+D15</f>
        <v>9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1"/>
    </row>
    <row r="16" spans="1:16" ht="18" customHeight="1">
      <c r="A16" s="9" t="s">
        <v>21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1"/>
    </row>
    <row r="17" spans="1:16" ht="18" customHeight="1">
      <c r="A17" s="9" t="s">
        <v>22</v>
      </c>
      <c r="B17" s="14"/>
      <c r="C17" s="9">
        <f>October!C17+B17</f>
        <v>0</v>
      </c>
      <c r="D17" s="15">
        <f>2</f>
        <v>2</v>
      </c>
      <c r="E17" s="9">
        <f>October!E17+D17</f>
        <v>15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4</v>
      </c>
      <c r="P17" s="21"/>
    </row>
    <row r="18" spans="1:16" ht="18" customHeight="1">
      <c r="A18" s="9" t="s">
        <v>23</v>
      </c>
      <c r="B18" s="14"/>
      <c r="C18" s="9">
        <f>October!C18+B18</f>
        <v>5</v>
      </c>
      <c r="D18" s="15">
        <f>9</f>
        <v>9</v>
      </c>
      <c r="E18" s="9">
        <f>October!E18+D18</f>
        <v>635</v>
      </c>
      <c r="F18" s="16"/>
      <c r="G18" s="9">
        <f>October!G18+F18</f>
        <v>509</v>
      </c>
      <c r="H18" s="17"/>
      <c r="I18" s="9">
        <f>October!I18+H18</f>
        <v>0</v>
      </c>
      <c r="J18" s="18"/>
      <c r="K18" s="9">
        <f>October!K18+J18</f>
        <v>967</v>
      </c>
      <c r="L18" s="19"/>
      <c r="M18" s="9">
        <f>October!M18+L18</f>
        <v>0</v>
      </c>
      <c r="N18" s="19"/>
      <c r="O18" s="9">
        <f>October!O18+N18</f>
        <v>6</v>
      </c>
      <c r="P18" s="21"/>
    </row>
    <row r="19" spans="1:16" ht="18" customHeight="1">
      <c r="A19" s="9" t="s">
        <v>24</v>
      </c>
      <c r="B19" s="14">
        <f>9+3</f>
        <v>12</v>
      </c>
      <c r="C19" s="9">
        <f>October!C19+B19</f>
        <v>42</v>
      </c>
      <c r="D19" s="15"/>
      <c r="E19" s="9">
        <f>October!E19+D19</f>
        <v>146</v>
      </c>
      <c r="F19" s="16"/>
      <c r="G19" s="9">
        <f>October!G19+F19</f>
        <v>12</v>
      </c>
      <c r="H19" s="17"/>
      <c r="I19" s="9">
        <f>October!I19+H19</f>
        <v>0</v>
      </c>
      <c r="J19" s="18"/>
      <c r="K19" s="9">
        <f>October!K19+J19</f>
        <v>16</v>
      </c>
      <c r="L19" s="19"/>
      <c r="M19" s="9">
        <f>October!M19+L19</f>
        <v>0</v>
      </c>
      <c r="N19" s="19"/>
      <c r="O19" s="9">
        <f>October!O19+N19</f>
        <v>38</v>
      </c>
      <c r="P19" s="21"/>
    </row>
    <row r="20" spans="1:16" ht="18" customHeight="1">
      <c r="A20" s="9" t="s">
        <v>25</v>
      </c>
      <c r="B20" s="14"/>
      <c r="C20" s="9">
        <f>October!C20+B20</f>
        <v>0</v>
      </c>
      <c r="D20" s="15">
        <f>1+1</f>
        <v>2</v>
      </c>
      <c r="E20" s="9">
        <f>October!E20+D20</f>
        <v>270</v>
      </c>
      <c r="F20" s="16"/>
      <c r="G20" s="9">
        <f>October!G20+F20</f>
        <v>236</v>
      </c>
      <c r="H20" s="17"/>
      <c r="I20" s="9">
        <f>October!I20+H20</f>
        <v>0</v>
      </c>
      <c r="J20" s="18"/>
      <c r="K20" s="9">
        <f>October!K20+J20</f>
        <v>3</v>
      </c>
      <c r="L20" s="19"/>
      <c r="M20" s="9">
        <f>October!M20+L20</f>
        <v>0</v>
      </c>
      <c r="N20" s="19"/>
      <c r="O20" s="9">
        <f>October!O20+N20</f>
        <v>4</v>
      </c>
      <c r="P20" s="21"/>
    </row>
    <row r="21" spans="1:16" ht="18" customHeight="1">
      <c r="A21" s="9" t="s">
        <v>26</v>
      </c>
      <c r="B21" s="14"/>
      <c r="C21" s="9">
        <f>October!C21+B21</f>
        <v>0</v>
      </c>
      <c r="D21" s="15">
        <f>2</f>
        <v>2</v>
      </c>
      <c r="E21" s="9">
        <f>October!E21+D21</f>
        <v>101</v>
      </c>
      <c r="F21" s="16"/>
      <c r="G21" s="9">
        <f>October!G21+F21</f>
        <v>2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8</v>
      </c>
      <c r="P21" s="21"/>
    </row>
    <row r="22" spans="1:16" ht="18" customHeight="1">
      <c r="A22" s="9" t="s">
        <v>27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1"/>
    </row>
    <row r="23" spans="1:16" ht="18" customHeight="1">
      <c r="A23" s="9" t="s">
        <v>28</v>
      </c>
      <c r="B23" s="14"/>
      <c r="C23" s="9">
        <f>October!C23+B23</f>
        <v>0</v>
      </c>
      <c r="D23" s="15"/>
      <c r="E23" s="9">
        <f>October!E23+D23</f>
        <v>4</v>
      </c>
      <c r="F23" s="16"/>
      <c r="G23" s="9">
        <f>October!G23+F23</f>
        <v>5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9</v>
      </c>
      <c r="P23" s="21"/>
    </row>
    <row r="24" spans="1:16" ht="18" customHeight="1">
      <c r="A24" s="9" t="s">
        <v>29</v>
      </c>
      <c r="B24" s="14"/>
      <c r="C24" s="9">
        <f>October!C24+B24</f>
        <v>0</v>
      </c>
      <c r="D24" s="15"/>
      <c r="E24" s="9">
        <f>October!E24+D24</f>
        <v>2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1"/>
    </row>
    <row r="25" spans="1:16" ht="18" customHeight="1">
      <c r="A25" s="9" t="s">
        <v>30</v>
      </c>
      <c r="B25" s="14"/>
      <c r="C25" s="9">
        <f>October!C25+B25</f>
        <v>0</v>
      </c>
      <c r="D25" s="15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2</v>
      </c>
      <c r="L25" s="19"/>
      <c r="M25" s="9">
        <f>October!M25+L25</f>
        <v>0</v>
      </c>
      <c r="N25" s="19"/>
      <c r="O25" s="9">
        <f>October!O25+N25</f>
        <v>0</v>
      </c>
      <c r="P25" s="21"/>
    </row>
    <row r="26" spans="1:16" ht="18" customHeight="1">
      <c r="A26" s="9" t="s">
        <v>31</v>
      </c>
      <c r="B26" s="14"/>
      <c r="C26" s="9">
        <f>October!C26+B26</f>
        <v>0</v>
      </c>
      <c r="D26" s="15">
        <f>11</f>
        <v>11</v>
      </c>
      <c r="E26" s="9">
        <f>October!E26+D26</f>
        <v>114</v>
      </c>
      <c r="F26" s="16"/>
      <c r="G26" s="9">
        <f>October!G26+F26</f>
        <v>65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22</v>
      </c>
      <c r="P26" s="21" t="s">
        <v>79</v>
      </c>
    </row>
    <row r="27" spans="1:16" ht="18" customHeight="1">
      <c r="A27" s="9" t="s">
        <v>32</v>
      </c>
      <c r="B27" s="14">
        <f>12</f>
        <v>12</v>
      </c>
      <c r="C27" s="9">
        <f>October!C27+B27</f>
        <v>61</v>
      </c>
      <c r="D27" s="15">
        <f>37</f>
        <v>37</v>
      </c>
      <c r="E27" s="9">
        <f>October!E27+D27</f>
        <v>1563</v>
      </c>
      <c r="F27" s="16">
        <f>330</f>
        <v>330</v>
      </c>
      <c r="G27" s="9">
        <f>October!G27+F27</f>
        <v>1289</v>
      </c>
      <c r="H27" s="17"/>
      <c r="I27" s="9">
        <f>October!I27+H27</f>
        <v>0</v>
      </c>
      <c r="J27" s="18">
        <f>11</f>
        <v>11</v>
      </c>
      <c r="K27" s="9">
        <f>October!K27+J27</f>
        <v>391</v>
      </c>
      <c r="L27" s="19"/>
      <c r="M27" s="9">
        <f>October!M27+L27</f>
        <v>3</v>
      </c>
      <c r="N27" s="19"/>
      <c r="O27" s="9">
        <f>October!O27+N27</f>
        <v>68</v>
      </c>
      <c r="P27" s="21" t="s">
        <v>79</v>
      </c>
    </row>
    <row r="28" spans="1:16" ht="18" customHeight="1">
      <c r="A28" s="9" t="s">
        <v>33</v>
      </c>
      <c r="B28" s="14"/>
      <c r="C28" s="9">
        <f>October!C28+B28</f>
        <v>0</v>
      </c>
      <c r="D28" s="15"/>
      <c r="E28" s="9">
        <f>October!E28+D28</f>
        <v>17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1"/>
    </row>
    <row r="29" spans="1:16" ht="18" customHeight="1">
      <c r="A29" s="9" t="s">
        <v>34</v>
      </c>
      <c r="B29" s="14"/>
      <c r="C29" s="9">
        <f>October!C29+B29</f>
        <v>16</v>
      </c>
      <c r="D29" s="15"/>
      <c r="E29" s="9">
        <f>October!E29+D29</f>
        <v>608</v>
      </c>
      <c r="F29" s="16"/>
      <c r="G29" s="9">
        <f>October!G29+F29</f>
        <v>536</v>
      </c>
      <c r="H29" s="17"/>
      <c r="I29" s="9">
        <f>October!I29+H29</f>
        <v>0</v>
      </c>
      <c r="J29" s="18"/>
      <c r="K29" s="9">
        <f>October!K29+J29</f>
        <v>96</v>
      </c>
      <c r="L29" s="19"/>
      <c r="M29" s="9">
        <f>October!M29+L29</f>
        <v>15</v>
      </c>
      <c r="N29" s="19"/>
      <c r="O29" s="9">
        <f>October!O29+N29</f>
        <v>14</v>
      </c>
      <c r="P29" s="21"/>
    </row>
    <row r="30" spans="1:16" ht="18" customHeight="1">
      <c r="A30" s="9" t="s">
        <v>35</v>
      </c>
      <c r="B30" s="14"/>
      <c r="C30" s="9">
        <f>October!C30+B30</f>
        <v>0</v>
      </c>
      <c r="D30" s="15">
        <f>14</f>
        <v>14</v>
      </c>
      <c r="E30" s="9">
        <f>October!E30+D30</f>
        <v>120</v>
      </c>
      <c r="F30" s="16">
        <f>223</f>
        <v>223</v>
      </c>
      <c r="G30" s="9">
        <f>October!G30+F30</f>
        <v>3942</v>
      </c>
      <c r="H30" s="17"/>
      <c r="I30" s="9">
        <f>October!I30+H30</f>
        <v>245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1"/>
    </row>
    <row r="31" spans="1:16" ht="18" customHeight="1">
      <c r="A31" s="9" t="s">
        <v>36</v>
      </c>
      <c r="B31" s="14"/>
      <c r="C31" s="9">
        <f>October!C31+B31</f>
        <v>1</v>
      </c>
      <c r="D31" s="15">
        <f>6</f>
        <v>6</v>
      </c>
      <c r="E31" s="9">
        <f>October!E31+D31</f>
        <v>557</v>
      </c>
      <c r="F31" s="16">
        <f>193</f>
        <v>193</v>
      </c>
      <c r="G31" s="9">
        <f>October!G31+F31</f>
        <v>798</v>
      </c>
      <c r="H31" s="17"/>
      <c r="I31" s="9">
        <f>October!I31+H31</f>
        <v>6</v>
      </c>
      <c r="J31" s="18">
        <f>4</f>
        <v>4</v>
      </c>
      <c r="K31" s="9">
        <f>October!K31+J31</f>
        <v>99</v>
      </c>
      <c r="L31" s="19"/>
      <c r="M31" s="9">
        <f>October!M31+L31</f>
        <v>5</v>
      </c>
      <c r="N31" s="19"/>
      <c r="O31" s="9">
        <f>October!O31+N31</f>
        <v>0</v>
      </c>
      <c r="P31" s="21"/>
    </row>
    <row r="32" spans="1:16" ht="18" customHeight="1">
      <c r="A32" s="9" t="s">
        <v>37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19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1"/>
    </row>
    <row r="33" spans="1:16" ht="18" customHeight="1">
      <c r="A33" s="9" t="s">
        <v>38</v>
      </c>
      <c r="B33" s="14"/>
      <c r="C33" s="9">
        <f>October!C33+B33</f>
        <v>0</v>
      </c>
      <c r="D33" s="15"/>
      <c r="E33" s="9">
        <f>October!E33+D33</f>
        <v>3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1"/>
    </row>
    <row r="34" spans="1:16" ht="18" customHeight="1">
      <c r="A34" s="9" t="s">
        <v>39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1"/>
    </row>
    <row r="35" spans="1:16" ht="18" customHeight="1">
      <c r="A35" s="9" t="s">
        <v>40</v>
      </c>
      <c r="B35" s="14"/>
      <c r="C35" s="9">
        <f>October!C35+B35</f>
        <v>0</v>
      </c>
      <c r="D35" s="15">
        <f>6</f>
        <v>6</v>
      </c>
      <c r="E35" s="9">
        <f>October!E35+D35</f>
        <v>20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1"/>
    </row>
    <row r="36" spans="1:16" ht="18" customHeight="1">
      <c r="A36" s="9" t="s">
        <v>41</v>
      </c>
      <c r="B36" s="14"/>
      <c r="C36" s="9">
        <f>October!C36+B36</f>
        <v>0</v>
      </c>
      <c r="D36" s="15"/>
      <c r="E36" s="9">
        <f>October!E36+D36</f>
        <v>7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2</v>
      </c>
      <c r="P36" s="21"/>
    </row>
    <row r="37" spans="1:16" ht="18" customHeight="1">
      <c r="A37" s="9" t="s">
        <v>42</v>
      </c>
      <c r="B37" s="14"/>
      <c r="C37" s="9">
        <f>October!C37+B37</f>
        <v>0</v>
      </c>
      <c r="D37" s="15"/>
      <c r="E37" s="9">
        <f>October!E37+D37</f>
        <v>25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1</v>
      </c>
      <c r="P37" s="21"/>
    </row>
    <row r="38" spans="1:16" ht="18" customHeight="1">
      <c r="A38" s="9" t="s">
        <v>43</v>
      </c>
      <c r="B38" s="14"/>
      <c r="C38" s="9">
        <f>October!C38+B38</f>
        <v>0</v>
      </c>
      <c r="D38" s="15"/>
      <c r="E38" s="9">
        <f>October!E38+D38</f>
        <v>189</v>
      </c>
      <c r="F38" s="16">
        <f>464</f>
        <v>464</v>
      </c>
      <c r="G38" s="9">
        <f>October!G38+F38</f>
        <v>1197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1"/>
    </row>
    <row r="39" spans="1:16" ht="18" customHeight="1">
      <c r="A39" s="9" t="s">
        <v>44</v>
      </c>
      <c r="B39" s="14"/>
      <c r="C39" s="9">
        <f>October!C39+B39</f>
        <v>24</v>
      </c>
      <c r="D39" s="15"/>
      <c r="E39" s="9">
        <f>October!E39+D39</f>
        <v>34</v>
      </c>
      <c r="F39" s="16">
        <f>1+8</f>
        <v>9</v>
      </c>
      <c r="G39" s="9">
        <f>October!G39+F39</f>
        <v>65</v>
      </c>
      <c r="H39" s="17"/>
      <c r="I39" s="9">
        <f>October!I39+H39</f>
        <v>0</v>
      </c>
      <c r="J39" s="18"/>
      <c r="K39" s="9">
        <f>October!K39+J39</f>
        <v>9</v>
      </c>
      <c r="L39" s="19"/>
      <c r="M39" s="9">
        <f>October!M39+L39</f>
        <v>1</v>
      </c>
      <c r="N39" s="19">
        <v>2</v>
      </c>
      <c r="O39" s="9">
        <f>October!O39+N39</f>
        <v>21</v>
      </c>
      <c r="P39" s="21"/>
    </row>
    <row r="40" spans="1:16" ht="18" customHeight="1">
      <c r="A40" s="9" t="s">
        <v>45</v>
      </c>
      <c r="B40" s="14"/>
      <c r="C40" s="9">
        <f>October!C40+B40</f>
        <v>2</v>
      </c>
      <c r="D40" s="15">
        <f>2+1+1</f>
        <v>4</v>
      </c>
      <c r="E40" s="9">
        <f>October!E40+D40</f>
        <v>220</v>
      </c>
      <c r="F40" s="16">
        <f>4</f>
        <v>4</v>
      </c>
      <c r="G40" s="9">
        <f>October!G40+F40</f>
        <v>108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3</v>
      </c>
      <c r="P40" s="21"/>
    </row>
    <row r="41" spans="1:16" ht="18" customHeight="1">
      <c r="A41" s="9" t="s">
        <v>46</v>
      </c>
      <c r="B41" s="14"/>
      <c r="C41" s="9">
        <f>October!C41+B41</f>
        <v>0</v>
      </c>
      <c r="D41" s="15">
        <f>2</f>
        <v>2</v>
      </c>
      <c r="E41" s="9">
        <f>October!E41+D41</f>
        <v>92</v>
      </c>
      <c r="F41" s="16"/>
      <c r="G41" s="9">
        <f>October!G41+F41</f>
        <v>52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32</v>
      </c>
      <c r="P41" s="21"/>
    </row>
    <row r="42" spans="1:16" ht="18" customHeight="1">
      <c r="A42" s="9" t="s">
        <v>47</v>
      </c>
      <c r="B42" s="14"/>
      <c r="C42" s="9">
        <f>October!C42+B42</f>
        <v>14</v>
      </c>
      <c r="D42" s="15">
        <f>1</f>
        <v>1</v>
      </c>
      <c r="E42" s="9">
        <f>October!E42+D42</f>
        <v>26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1"/>
    </row>
    <row r="43" spans="1:16" ht="18" customHeight="1">
      <c r="A43" s="9" t="s">
        <v>48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1"/>
    </row>
    <row r="44" spans="1:16" ht="18" customHeight="1">
      <c r="A44" s="9" t="s">
        <v>49</v>
      </c>
      <c r="B44" s="14"/>
      <c r="C44" s="9">
        <f>October!C44+B44</f>
        <v>0</v>
      </c>
      <c r="D44" s="15"/>
      <c r="E44" s="9">
        <f>October!E44+D44</f>
        <v>10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1"/>
    </row>
    <row r="45" spans="1:16" ht="18" customHeight="1">
      <c r="A45" s="9" t="s">
        <v>50</v>
      </c>
      <c r="B45" s="14"/>
      <c r="C45" s="9">
        <f>October!C45+B45</f>
        <v>0</v>
      </c>
      <c r="D45" s="15">
        <f>4</f>
        <v>4</v>
      </c>
      <c r="E45" s="9">
        <f>October!E45+D45</f>
        <v>364</v>
      </c>
      <c r="F45" s="16">
        <f>938</f>
        <v>938</v>
      </c>
      <c r="G45" s="9">
        <f>October!G45+F45</f>
        <v>10600</v>
      </c>
      <c r="H45" s="17"/>
      <c r="I45" s="9">
        <f>October!I45+H45</f>
        <v>1730</v>
      </c>
      <c r="J45" s="18">
        <f>220</f>
        <v>220</v>
      </c>
      <c r="K45" s="9">
        <f>October!K45+J45</f>
        <v>1678</v>
      </c>
      <c r="L45" s="19"/>
      <c r="M45" s="9">
        <f>October!M45+L45</f>
        <v>42</v>
      </c>
      <c r="N45" s="19"/>
      <c r="O45" s="9">
        <f>October!O45+N45</f>
        <v>0</v>
      </c>
      <c r="P45" s="21"/>
    </row>
    <row r="46" spans="1:16" ht="18" customHeight="1">
      <c r="A46" s="9" t="s">
        <v>51</v>
      </c>
      <c r="B46" s="14"/>
      <c r="C46" s="9">
        <f>October!C46+B46</f>
        <v>0</v>
      </c>
      <c r="D46" s="15">
        <f>1</f>
        <v>1</v>
      </c>
      <c r="E46" s="9">
        <f>October!E46+D46</f>
        <v>44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1</v>
      </c>
      <c r="P46" s="21"/>
    </row>
    <row r="47" spans="1:16" ht="18" customHeight="1">
      <c r="A47" s="9" t="s">
        <v>52</v>
      </c>
      <c r="B47" s="14"/>
      <c r="C47" s="9">
        <f>October!C47+B47</f>
        <v>0</v>
      </c>
      <c r="D47" s="15">
        <f>1+2</f>
        <v>3</v>
      </c>
      <c r="E47" s="9">
        <f>October!E47+D47</f>
        <v>336</v>
      </c>
      <c r="F47" s="16"/>
      <c r="G47" s="9">
        <f>October!G47+F47</f>
        <v>168</v>
      </c>
      <c r="H47" s="17"/>
      <c r="I47" s="9">
        <f>October!I47+H47</f>
        <v>214</v>
      </c>
      <c r="J47" s="18"/>
      <c r="K47" s="9">
        <f>October!K47+J47</f>
        <v>1307</v>
      </c>
      <c r="L47" s="19"/>
      <c r="M47" s="9">
        <f>October!M47+L47</f>
        <v>214</v>
      </c>
      <c r="N47" s="19"/>
      <c r="O47" s="9">
        <f>October!O47+N47</f>
        <v>20</v>
      </c>
      <c r="P47" s="21" t="s">
        <v>79</v>
      </c>
    </row>
    <row r="48" spans="1:16" ht="18" customHeight="1">
      <c r="A48" s="9" t="s">
        <v>53</v>
      </c>
      <c r="B48" s="14"/>
      <c r="C48" s="9">
        <f>October!C48+B48</f>
        <v>0</v>
      </c>
      <c r="D48" s="15"/>
      <c r="E48" s="9">
        <f>October!E48+D48</f>
        <v>61</v>
      </c>
      <c r="F48" s="16">
        <f>5</f>
        <v>5</v>
      </c>
      <c r="G48" s="9">
        <f>October!G48+F48</f>
        <v>5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1"/>
    </row>
    <row r="49" spans="1:16" ht="18" customHeight="1">
      <c r="A49" s="9" t="s">
        <v>54</v>
      </c>
      <c r="B49" s="14"/>
      <c r="C49" s="9">
        <f>October!C49+B49</f>
        <v>0</v>
      </c>
      <c r="D49" s="15"/>
      <c r="E49" s="9">
        <f>October!E49+D49</f>
        <v>4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1"/>
    </row>
    <row r="50" spans="1:16" ht="18" customHeight="1">
      <c r="A50" s="9" t="s">
        <v>55</v>
      </c>
      <c r="B50" s="14"/>
      <c r="C50" s="9">
        <f>October!C50+B50</f>
        <v>0</v>
      </c>
      <c r="D50" s="15"/>
      <c r="E50" s="9">
        <f>October!E50+D50</f>
        <v>39</v>
      </c>
      <c r="F50" s="16"/>
      <c r="G50" s="9">
        <f>October!G50+F50</f>
        <v>5</v>
      </c>
      <c r="H50" s="17"/>
      <c r="I50" s="9">
        <f>October!I50+H50</f>
        <v>0</v>
      </c>
      <c r="J50" s="18"/>
      <c r="K50" s="9">
        <f>October!K50+J50</f>
        <v>0</v>
      </c>
      <c r="L50" s="19">
        <f>1</f>
        <v>1</v>
      </c>
      <c r="M50" s="9">
        <f>October!M50+L50</f>
        <v>1</v>
      </c>
      <c r="N50" s="19"/>
      <c r="O50" s="9">
        <f>October!O50+N50</f>
        <v>7</v>
      </c>
      <c r="P50" s="21"/>
    </row>
    <row r="51" spans="1:16" ht="18" customHeight="1">
      <c r="A51" s="9" t="s">
        <v>56</v>
      </c>
      <c r="B51" s="14"/>
      <c r="C51" s="9">
        <f>October!C51+B51</f>
        <v>0</v>
      </c>
      <c r="D51" s="15">
        <f>1+1</f>
        <v>2</v>
      </c>
      <c r="E51" s="9">
        <f>October!E51+D51</f>
        <v>23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2</v>
      </c>
      <c r="L51" s="19"/>
      <c r="M51" s="9">
        <f>October!M51+L51</f>
        <v>0</v>
      </c>
      <c r="N51" s="19"/>
      <c r="O51" s="9">
        <f>October!O51+N51</f>
        <v>4</v>
      </c>
      <c r="P51" s="21"/>
    </row>
    <row r="52" spans="1:16" ht="18" customHeight="1">
      <c r="A52" s="9" t="s">
        <v>57</v>
      </c>
      <c r="B52" s="14"/>
      <c r="C52" s="9">
        <f>October!C52+B52</f>
        <v>0</v>
      </c>
      <c r="D52" s="15"/>
      <c r="E52" s="9">
        <f>October!E52+D52</f>
        <v>12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3</v>
      </c>
      <c r="L52" s="19"/>
      <c r="M52" s="9">
        <f>October!M52+L52</f>
        <v>0</v>
      </c>
      <c r="N52" s="19"/>
      <c r="O52" s="9">
        <f>October!O52+N52</f>
        <v>0</v>
      </c>
      <c r="P52" s="21"/>
    </row>
    <row r="53" spans="1:16" ht="18" customHeight="1">
      <c r="A53" s="9" t="s">
        <v>58</v>
      </c>
      <c r="B53" s="14"/>
      <c r="C53" s="9">
        <f>October!C53+B53</f>
        <v>1</v>
      </c>
      <c r="D53" s="15">
        <f>21</f>
        <v>21</v>
      </c>
      <c r="E53" s="9">
        <f>October!E53+D53</f>
        <v>1162</v>
      </c>
      <c r="F53" s="16">
        <f>6+49</f>
        <v>55</v>
      </c>
      <c r="G53" s="9">
        <f>October!G53+F53</f>
        <v>352</v>
      </c>
      <c r="H53" s="17"/>
      <c r="I53" s="9">
        <f>October!I53+H53</f>
        <v>0</v>
      </c>
      <c r="J53" s="18"/>
      <c r="K53" s="9">
        <f>October!K53+J53</f>
        <v>197</v>
      </c>
      <c r="L53" s="19"/>
      <c r="M53" s="9">
        <f>October!M53+L53</f>
        <v>0</v>
      </c>
      <c r="N53" s="19">
        <f>1</f>
        <v>1</v>
      </c>
      <c r="O53" s="9">
        <f>October!O53+N53</f>
        <v>180</v>
      </c>
      <c r="P53" s="21" t="s">
        <v>79</v>
      </c>
    </row>
    <row r="54" spans="1:16" ht="18" customHeight="1" thickBot="1">
      <c r="A54" s="10" t="s">
        <v>59</v>
      </c>
      <c r="B54" s="14"/>
      <c r="C54" s="9">
        <f>October!C54+B54</f>
        <v>0</v>
      </c>
      <c r="D54" s="15">
        <f>2</f>
        <v>2</v>
      </c>
      <c r="E54" s="9">
        <f>October!E54+D54</f>
        <v>10</v>
      </c>
      <c r="F54" s="16">
        <f>89+38</f>
        <v>127</v>
      </c>
      <c r="G54" s="9">
        <f>October!G54+F54</f>
        <v>1307</v>
      </c>
      <c r="H54" s="17"/>
      <c r="I54" s="9">
        <f>October!I54+H54</f>
        <v>0</v>
      </c>
      <c r="J54" s="18"/>
      <c r="K54" s="9">
        <f>October!K54+J54</f>
        <v>356</v>
      </c>
      <c r="L54" s="19"/>
      <c r="M54" s="9">
        <f>October!M54+L54</f>
        <v>0</v>
      </c>
      <c r="N54" s="19"/>
      <c r="O54" s="9">
        <f>October!O54+N54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24</v>
      </c>
      <c r="C55" s="11"/>
      <c r="D55" s="11">
        <f>SUM(D5:D54)</f>
        <v>147</v>
      </c>
      <c r="E55" s="11"/>
      <c r="F55" s="11">
        <f>SUM(F5:F54)</f>
        <v>2348</v>
      </c>
      <c r="G55" s="11"/>
      <c r="H55" s="11">
        <f>SUM(H5:H54)</f>
        <v>0</v>
      </c>
      <c r="I55" s="11"/>
      <c r="J55" s="11">
        <f>SUM(J5:J54)</f>
        <v>235</v>
      </c>
      <c r="K55" s="11"/>
      <c r="L55" s="11">
        <f>SUM(L5:L54)</f>
        <v>1</v>
      </c>
      <c r="M55" s="11"/>
      <c r="N55" s="11">
        <f>SUM(N5:N54)</f>
        <v>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October!C57+B55</f>
        <v>166</v>
      </c>
      <c r="D57" s="11"/>
      <c r="E57" s="11">
        <f>October!E57+D55</f>
        <v>7437</v>
      </c>
      <c r="F57" s="11"/>
      <c r="G57" s="11">
        <f>October!G57+F55</f>
        <v>33201</v>
      </c>
      <c r="H57" s="11"/>
      <c r="I57" s="11">
        <f>October!I57+H55</f>
        <v>3209</v>
      </c>
      <c r="J57" s="11"/>
      <c r="K57" s="11">
        <f>October!K57+J55</f>
        <v>5144</v>
      </c>
      <c r="L57" s="11"/>
      <c r="M57" s="11">
        <f>October!M57+L55</f>
        <v>277</v>
      </c>
      <c r="N57" s="11"/>
      <c r="O57" s="11">
        <f>October!O57+N55</f>
        <v>450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>
        <v>75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63</v>
      </c>
      <c r="C62" s="4">
        <f>228+75</f>
        <v>303</v>
      </c>
      <c r="G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77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26" t="s">
        <v>64</v>
      </c>
      <c r="M3" s="20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November!C5+B5</f>
        <v>0</v>
      </c>
      <c r="D5" s="15"/>
      <c r="E5" s="9">
        <f>November!E5+D5</f>
        <v>18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1"/>
    </row>
    <row r="6" spans="1:16" ht="18" customHeight="1">
      <c r="A6" s="9" t="s">
        <v>11</v>
      </c>
      <c r="B6" s="14"/>
      <c r="C6" s="9">
        <f>November!C6+B6</f>
        <v>0</v>
      </c>
      <c r="D6" s="15"/>
      <c r="E6" s="9">
        <f>November!E6+D6</f>
        <v>9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1"/>
    </row>
    <row r="7" spans="1:16" ht="18" customHeight="1">
      <c r="A7" s="9" t="s">
        <v>12</v>
      </c>
      <c r="B7" s="14"/>
      <c r="C7" s="9">
        <f>November!C7+B7</f>
        <v>0</v>
      </c>
      <c r="D7" s="15"/>
      <c r="E7" s="9">
        <f>November!E7+D7</f>
        <v>109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19"/>
      <c r="O7" s="9">
        <f>November!O7+N7</f>
        <v>4</v>
      </c>
      <c r="P7" s="21"/>
    </row>
    <row r="8" spans="1:16" ht="18" customHeight="1">
      <c r="A8" s="9" t="s">
        <v>13</v>
      </c>
      <c r="B8" s="14"/>
      <c r="C8" s="9">
        <f>November!C8+B8</f>
        <v>0</v>
      </c>
      <c r="D8" s="15"/>
      <c r="E8" s="9">
        <f>November!E8+D8</f>
        <v>117</v>
      </c>
      <c r="F8" s="16"/>
      <c r="G8" s="9">
        <f>November!G8+F8</f>
        <v>3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1"/>
    </row>
    <row r="9" spans="1:16" ht="18" customHeight="1">
      <c r="A9" s="9" t="s">
        <v>14</v>
      </c>
      <c r="B9" s="14"/>
      <c r="C9" s="9">
        <f>November!C9+B9</f>
        <v>0</v>
      </c>
      <c r="D9" s="15"/>
      <c r="E9" s="9">
        <f>November!E9+D9</f>
        <v>32</v>
      </c>
      <c r="F9" s="16"/>
      <c r="G9" s="9">
        <f>November!G9+F9</f>
        <v>9</v>
      </c>
      <c r="H9" s="17"/>
      <c r="I9" s="9">
        <f>November!I9+H9</f>
        <v>0</v>
      </c>
      <c r="J9" s="18"/>
      <c r="K9" s="9">
        <f>November!K9+J9</f>
        <v>13</v>
      </c>
      <c r="L9" s="19"/>
      <c r="M9" s="9">
        <f>November!M9+L9</f>
        <v>0</v>
      </c>
      <c r="N9" s="19"/>
      <c r="O9" s="9">
        <f>November!O9+N9</f>
        <v>1</v>
      </c>
      <c r="P9" s="21"/>
    </row>
    <row r="10" spans="1:16" ht="18" customHeight="1">
      <c r="A10" s="9" t="s">
        <v>15</v>
      </c>
      <c r="B10" s="14"/>
      <c r="C10" s="9">
        <f>November!C10+B10</f>
        <v>0</v>
      </c>
      <c r="D10" s="15"/>
      <c r="E10" s="9">
        <f>November!E10+D10</f>
        <v>67</v>
      </c>
      <c r="F10" s="16"/>
      <c r="G10" s="9">
        <f>November!G10+F10</f>
        <v>0</v>
      </c>
      <c r="H10" s="17"/>
      <c r="I10" s="9">
        <f>November!I10+H10</f>
        <v>1014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1"/>
    </row>
    <row r="11" spans="1:16" ht="18" customHeight="1">
      <c r="A11" s="9" t="s">
        <v>16</v>
      </c>
      <c r="B11" s="14"/>
      <c r="C11" s="9">
        <f>November!C11+B11</f>
        <v>0</v>
      </c>
      <c r="D11" s="15"/>
      <c r="E11" s="9">
        <f>November!E11+D11</f>
        <v>29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3</v>
      </c>
      <c r="L11" s="19"/>
      <c r="M11" s="9">
        <f>November!M11+L11</f>
        <v>0</v>
      </c>
      <c r="N11" s="19"/>
      <c r="O11" s="9">
        <f>November!O11+N11</f>
        <v>2</v>
      </c>
      <c r="P11" s="21"/>
    </row>
    <row r="12" spans="1:16" ht="18" customHeight="1">
      <c r="A12" s="9" t="s">
        <v>17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1"/>
    </row>
    <row r="13" spans="1:16" ht="18" customHeight="1">
      <c r="A13" s="9" t="s">
        <v>18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1"/>
    </row>
    <row r="14" spans="1:16" ht="18" customHeight="1">
      <c r="A14" s="9" t="s">
        <v>19</v>
      </c>
      <c r="B14" s="14"/>
      <c r="C14" s="9">
        <f>November!C14+B14</f>
        <v>0</v>
      </c>
      <c r="D14" s="15"/>
      <c r="E14" s="9">
        <f>November!E14+D14</f>
        <v>120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1"/>
    </row>
    <row r="15" spans="1:16" ht="18" customHeight="1">
      <c r="A15" s="9" t="s">
        <v>20</v>
      </c>
      <c r="B15" s="14"/>
      <c r="C15" s="9">
        <f>November!C15+B15</f>
        <v>0</v>
      </c>
      <c r="D15" s="15"/>
      <c r="E15" s="9">
        <f>November!E15+D15</f>
        <v>9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1"/>
    </row>
    <row r="16" spans="1:16" ht="18" customHeight="1">
      <c r="A16" s="9" t="s">
        <v>21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1"/>
    </row>
    <row r="17" spans="1:16" ht="18" customHeight="1">
      <c r="A17" s="9" t="s">
        <v>22</v>
      </c>
      <c r="B17" s="14"/>
      <c r="C17" s="9">
        <f>November!C17+B17</f>
        <v>0</v>
      </c>
      <c r="D17" s="15"/>
      <c r="E17" s="9">
        <f>November!E17+D17</f>
        <v>15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4</v>
      </c>
      <c r="P17" s="21"/>
    </row>
    <row r="18" spans="1:16" ht="18" customHeight="1">
      <c r="A18" s="9" t="s">
        <v>23</v>
      </c>
      <c r="B18" s="14"/>
      <c r="C18" s="9">
        <f>November!C18+B18</f>
        <v>5</v>
      </c>
      <c r="D18" s="15"/>
      <c r="E18" s="9">
        <f>November!E18+D18</f>
        <v>635</v>
      </c>
      <c r="F18" s="16"/>
      <c r="G18" s="9">
        <f>November!G18+F18</f>
        <v>509</v>
      </c>
      <c r="H18" s="17"/>
      <c r="I18" s="9">
        <f>November!I18+H18</f>
        <v>0</v>
      </c>
      <c r="J18" s="18"/>
      <c r="K18" s="9">
        <f>November!K18+J18</f>
        <v>967</v>
      </c>
      <c r="L18" s="19"/>
      <c r="M18" s="9">
        <f>November!M18+L18</f>
        <v>0</v>
      </c>
      <c r="N18" s="19"/>
      <c r="O18" s="9">
        <f>November!O18+N18</f>
        <v>6</v>
      </c>
      <c r="P18" s="21"/>
    </row>
    <row r="19" spans="1:16" ht="18" customHeight="1">
      <c r="A19" s="9" t="s">
        <v>24</v>
      </c>
      <c r="B19" s="14"/>
      <c r="C19" s="9">
        <f>November!C19+B19</f>
        <v>42</v>
      </c>
      <c r="D19" s="15"/>
      <c r="E19" s="9">
        <f>November!E19+D19</f>
        <v>146</v>
      </c>
      <c r="F19" s="16"/>
      <c r="G19" s="9">
        <f>November!G19+F19</f>
        <v>12</v>
      </c>
      <c r="H19" s="17"/>
      <c r="I19" s="9">
        <f>November!I19+H19</f>
        <v>0</v>
      </c>
      <c r="J19" s="18"/>
      <c r="K19" s="9">
        <f>November!K19+J19</f>
        <v>16</v>
      </c>
      <c r="L19" s="19"/>
      <c r="M19" s="9">
        <f>November!M19+L19</f>
        <v>0</v>
      </c>
      <c r="N19" s="19"/>
      <c r="O19" s="9">
        <f>November!O19+N19</f>
        <v>38</v>
      </c>
      <c r="P19" s="21"/>
    </row>
    <row r="20" spans="1:16" ht="18" customHeight="1">
      <c r="A20" s="9" t="s">
        <v>25</v>
      </c>
      <c r="B20" s="14"/>
      <c r="C20" s="9">
        <f>November!C20+B20</f>
        <v>0</v>
      </c>
      <c r="D20" s="15"/>
      <c r="E20" s="9">
        <f>November!E20+D20</f>
        <v>270</v>
      </c>
      <c r="F20" s="16"/>
      <c r="G20" s="9">
        <f>November!G20+F20</f>
        <v>236</v>
      </c>
      <c r="H20" s="17"/>
      <c r="I20" s="9">
        <f>November!I20+H20</f>
        <v>0</v>
      </c>
      <c r="J20" s="18"/>
      <c r="K20" s="9">
        <f>November!K20+J20</f>
        <v>3</v>
      </c>
      <c r="L20" s="19"/>
      <c r="M20" s="9">
        <f>November!M20+L20</f>
        <v>0</v>
      </c>
      <c r="N20" s="19"/>
      <c r="O20" s="9">
        <f>November!O20+N20</f>
        <v>4</v>
      </c>
      <c r="P20" s="21"/>
    </row>
    <row r="21" spans="1:16" ht="18" customHeight="1">
      <c r="A21" s="9" t="s">
        <v>26</v>
      </c>
      <c r="B21" s="14"/>
      <c r="C21" s="9">
        <f>November!C21+B21</f>
        <v>0</v>
      </c>
      <c r="D21" s="15"/>
      <c r="E21" s="9">
        <f>November!E21+D21</f>
        <v>101</v>
      </c>
      <c r="F21" s="16"/>
      <c r="G21" s="9">
        <f>November!G21+F21</f>
        <v>2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8</v>
      </c>
      <c r="P21" s="21"/>
    </row>
    <row r="22" spans="1:16" ht="18" customHeight="1">
      <c r="A22" s="9" t="s">
        <v>27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1"/>
    </row>
    <row r="23" spans="1:16" ht="18" customHeight="1">
      <c r="A23" s="9" t="s">
        <v>28</v>
      </c>
      <c r="B23" s="14"/>
      <c r="C23" s="9">
        <f>November!C23+B23</f>
        <v>0</v>
      </c>
      <c r="D23" s="15"/>
      <c r="E23" s="9">
        <f>November!E23+D23</f>
        <v>4</v>
      </c>
      <c r="F23" s="16"/>
      <c r="G23" s="9">
        <f>November!G23+F23</f>
        <v>5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9</v>
      </c>
      <c r="P23" s="21"/>
    </row>
    <row r="24" spans="1:16" ht="18" customHeight="1">
      <c r="A24" s="9" t="s">
        <v>29</v>
      </c>
      <c r="B24" s="14"/>
      <c r="C24" s="9">
        <f>November!C24+B24</f>
        <v>0</v>
      </c>
      <c r="D24" s="15"/>
      <c r="E24" s="9">
        <f>November!E24+D24</f>
        <v>2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1"/>
    </row>
    <row r="25" spans="1:16" ht="18" customHeight="1">
      <c r="A25" s="9" t="s">
        <v>30</v>
      </c>
      <c r="B25" s="14"/>
      <c r="C25" s="9">
        <f>November!C25+B25</f>
        <v>0</v>
      </c>
      <c r="D25" s="15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2</v>
      </c>
      <c r="L25" s="19"/>
      <c r="M25" s="9">
        <f>November!M25+L25</f>
        <v>0</v>
      </c>
      <c r="N25" s="19"/>
      <c r="O25" s="9">
        <f>November!O25+N25</f>
        <v>0</v>
      </c>
      <c r="P25" s="21"/>
    </row>
    <row r="26" spans="1:16" ht="18" customHeight="1">
      <c r="A26" s="9" t="s">
        <v>31</v>
      </c>
      <c r="B26" s="14"/>
      <c r="C26" s="9">
        <f>November!C26+B26</f>
        <v>0</v>
      </c>
      <c r="D26" s="15"/>
      <c r="E26" s="9">
        <f>November!E26+D26</f>
        <v>114</v>
      </c>
      <c r="F26" s="16"/>
      <c r="G26" s="9">
        <f>November!G26+F26</f>
        <v>65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22</v>
      </c>
      <c r="P26" s="21"/>
    </row>
    <row r="27" spans="1:16" ht="18" customHeight="1">
      <c r="A27" s="9" t="s">
        <v>32</v>
      </c>
      <c r="B27" s="14"/>
      <c r="C27" s="9">
        <f>November!C27+B27</f>
        <v>61</v>
      </c>
      <c r="D27" s="15"/>
      <c r="E27" s="9">
        <f>November!E27+D27</f>
        <v>1563</v>
      </c>
      <c r="F27" s="16"/>
      <c r="G27" s="9">
        <f>November!G27+F27</f>
        <v>1289</v>
      </c>
      <c r="H27" s="17"/>
      <c r="I27" s="9">
        <f>November!I27+H27</f>
        <v>0</v>
      </c>
      <c r="J27" s="18"/>
      <c r="K27" s="9">
        <f>November!K27+J27</f>
        <v>391</v>
      </c>
      <c r="L27" s="19"/>
      <c r="M27" s="9">
        <f>November!M27+L27</f>
        <v>3</v>
      </c>
      <c r="N27" s="19"/>
      <c r="O27" s="9">
        <f>November!O27+N27</f>
        <v>68</v>
      </c>
      <c r="P27" s="21"/>
    </row>
    <row r="28" spans="1:16" ht="18" customHeight="1">
      <c r="A28" s="9" t="s">
        <v>33</v>
      </c>
      <c r="B28" s="14"/>
      <c r="C28" s="9">
        <f>November!C28+B28</f>
        <v>0</v>
      </c>
      <c r="D28" s="15"/>
      <c r="E28" s="9">
        <f>November!E28+D28</f>
        <v>17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1"/>
    </row>
    <row r="29" spans="1:16" ht="18" customHeight="1">
      <c r="A29" s="9" t="s">
        <v>34</v>
      </c>
      <c r="B29" s="14"/>
      <c r="C29" s="9">
        <f>November!C29+B29</f>
        <v>16</v>
      </c>
      <c r="D29" s="15"/>
      <c r="E29" s="9">
        <f>November!E29+D29</f>
        <v>608</v>
      </c>
      <c r="F29" s="16"/>
      <c r="G29" s="9">
        <f>November!G29+F29</f>
        <v>536</v>
      </c>
      <c r="H29" s="17"/>
      <c r="I29" s="9">
        <f>November!I29+H29</f>
        <v>0</v>
      </c>
      <c r="J29" s="18"/>
      <c r="K29" s="9">
        <f>November!K29+J29</f>
        <v>96</v>
      </c>
      <c r="L29" s="19"/>
      <c r="M29" s="9">
        <f>November!M29+L29</f>
        <v>15</v>
      </c>
      <c r="N29" s="19"/>
      <c r="O29" s="9">
        <f>November!O29+N29</f>
        <v>14</v>
      </c>
      <c r="P29" s="21"/>
    </row>
    <row r="30" spans="1:16" ht="18" customHeight="1">
      <c r="A30" s="9" t="s">
        <v>35</v>
      </c>
      <c r="B30" s="14"/>
      <c r="C30" s="9">
        <f>November!C30+B30</f>
        <v>0</v>
      </c>
      <c r="D30" s="15"/>
      <c r="E30" s="9">
        <f>November!E30+D30</f>
        <v>120</v>
      </c>
      <c r="F30" s="16"/>
      <c r="G30" s="9">
        <f>November!G30+F30</f>
        <v>3942</v>
      </c>
      <c r="H30" s="17"/>
      <c r="I30" s="9">
        <f>November!I30+H30</f>
        <v>245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1"/>
    </row>
    <row r="31" spans="1:16" ht="18" customHeight="1">
      <c r="A31" s="9" t="s">
        <v>36</v>
      </c>
      <c r="B31" s="14"/>
      <c r="C31" s="9">
        <f>November!C31+B31</f>
        <v>1</v>
      </c>
      <c r="D31" s="15"/>
      <c r="E31" s="9">
        <f>November!E31+D31</f>
        <v>557</v>
      </c>
      <c r="F31" s="16"/>
      <c r="G31" s="9">
        <f>November!G31+F31</f>
        <v>798</v>
      </c>
      <c r="H31" s="17"/>
      <c r="I31" s="9">
        <f>November!I31+H31</f>
        <v>6</v>
      </c>
      <c r="J31" s="18"/>
      <c r="K31" s="9">
        <f>November!K31+J31</f>
        <v>99</v>
      </c>
      <c r="L31" s="19"/>
      <c r="M31" s="9">
        <f>November!M31+L31</f>
        <v>5</v>
      </c>
      <c r="N31" s="19"/>
      <c r="O31" s="9">
        <f>November!O31+N31</f>
        <v>0</v>
      </c>
      <c r="P31" s="21"/>
    </row>
    <row r="32" spans="1:16" ht="18" customHeight="1">
      <c r="A32" s="9" t="s">
        <v>37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19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1"/>
    </row>
    <row r="33" spans="1:16" ht="18" customHeight="1">
      <c r="A33" s="9" t="s">
        <v>38</v>
      </c>
      <c r="B33" s="14"/>
      <c r="C33" s="9">
        <f>November!C33+B33</f>
        <v>0</v>
      </c>
      <c r="D33" s="15"/>
      <c r="E33" s="9">
        <f>November!E33+D33</f>
        <v>3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1"/>
    </row>
    <row r="34" spans="1:16" ht="18" customHeight="1">
      <c r="A34" s="9" t="s">
        <v>39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1"/>
    </row>
    <row r="35" spans="1:16" ht="18" customHeight="1">
      <c r="A35" s="9" t="s">
        <v>40</v>
      </c>
      <c r="B35" s="14"/>
      <c r="C35" s="9">
        <f>November!C35+B35</f>
        <v>0</v>
      </c>
      <c r="D35" s="15"/>
      <c r="E35" s="9">
        <f>November!E35+D35</f>
        <v>20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1"/>
    </row>
    <row r="36" spans="1:16" ht="18" customHeight="1">
      <c r="A36" s="9" t="s">
        <v>41</v>
      </c>
      <c r="B36" s="14"/>
      <c r="C36" s="9">
        <f>November!C36+B36</f>
        <v>0</v>
      </c>
      <c r="D36" s="15"/>
      <c r="E36" s="9">
        <f>November!E36+D36</f>
        <v>7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2</v>
      </c>
      <c r="P36" s="21"/>
    </row>
    <row r="37" spans="1:16" ht="18" customHeight="1">
      <c r="A37" s="9" t="s">
        <v>42</v>
      </c>
      <c r="B37" s="14"/>
      <c r="C37" s="9">
        <f>November!C37+B37</f>
        <v>0</v>
      </c>
      <c r="D37" s="15"/>
      <c r="E37" s="9">
        <f>November!E37+D37</f>
        <v>25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1</v>
      </c>
      <c r="P37" s="21"/>
    </row>
    <row r="38" spans="1:16" ht="18" customHeight="1">
      <c r="A38" s="9" t="s">
        <v>43</v>
      </c>
      <c r="B38" s="14"/>
      <c r="C38" s="9">
        <f>November!C38+B38</f>
        <v>0</v>
      </c>
      <c r="D38" s="15"/>
      <c r="E38" s="9">
        <f>November!E38+D38</f>
        <v>189</v>
      </c>
      <c r="F38" s="16"/>
      <c r="G38" s="9">
        <f>November!G38+F38</f>
        <v>1197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1"/>
    </row>
    <row r="39" spans="1:16" ht="18" customHeight="1">
      <c r="A39" s="9" t="s">
        <v>44</v>
      </c>
      <c r="B39" s="14"/>
      <c r="C39" s="9">
        <f>November!C39+B39</f>
        <v>24</v>
      </c>
      <c r="D39" s="15"/>
      <c r="E39" s="9">
        <f>November!E39+D39</f>
        <v>34</v>
      </c>
      <c r="F39" s="16"/>
      <c r="G39" s="9">
        <f>November!G39+F39</f>
        <v>65</v>
      </c>
      <c r="H39" s="17"/>
      <c r="I39" s="9">
        <f>November!I39+H39</f>
        <v>0</v>
      </c>
      <c r="J39" s="18"/>
      <c r="K39" s="9">
        <f>November!K39+J39</f>
        <v>9</v>
      </c>
      <c r="L39" s="19"/>
      <c r="M39" s="9">
        <f>November!M39+L39</f>
        <v>1</v>
      </c>
      <c r="N39" s="19"/>
      <c r="O39" s="9">
        <f>November!O39+N39</f>
        <v>21</v>
      </c>
      <c r="P39" s="21"/>
    </row>
    <row r="40" spans="1:16" ht="18" customHeight="1">
      <c r="A40" s="9" t="s">
        <v>45</v>
      </c>
      <c r="B40" s="14"/>
      <c r="C40" s="9">
        <f>November!C40+B40</f>
        <v>2</v>
      </c>
      <c r="D40" s="15"/>
      <c r="E40" s="9">
        <f>November!E40+D40</f>
        <v>220</v>
      </c>
      <c r="F40" s="16"/>
      <c r="G40" s="9">
        <f>November!G40+F40</f>
        <v>108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3</v>
      </c>
      <c r="P40" s="21"/>
    </row>
    <row r="41" spans="1:16" ht="18" customHeight="1">
      <c r="A41" s="9" t="s">
        <v>46</v>
      </c>
      <c r="B41" s="14"/>
      <c r="C41" s="9">
        <f>November!C41+B41</f>
        <v>0</v>
      </c>
      <c r="D41" s="15"/>
      <c r="E41" s="9">
        <f>November!E41+D41</f>
        <v>92</v>
      </c>
      <c r="F41" s="16"/>
      <c r="G41" s="9">
        <f>November!G41+F41</f>
        <v>52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32</v>
      </c>
      <c r="P41" s="21"/>
    </row>
    <row r="42" spans="1:16" ht="18" customHeight="1">
      <c r="A42" s="9" t="s">
        <v>47</v>
      </c>
      <c r="B42" s="14"/>
      <c r="C42" s="9">
        <f>November!C42+B42</f>
        <v>14</v>
      </c>
      <c r="D42" s="15"/>
      <c r="E42" s="9">
        <f>November!E42+D42</f>
        <v>26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1"/>
    </row>
    <row r="43" spans="1:16" ht="18" customHeight="1">
      <c r="A43" s="9" t="s">
        <v>48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1"/>
    </row>
    <row r="44" spans="1:16" ht="18" customHeight="1">
      <c r="A44" s="9" t="s">
        <v>49</v>
      </c>
      <c r="B44" s="14"/>
      <c r="C44" s="9">
        <f>November!C44+B44</f>
        <v>0</v>
      </c>
      <c r="D44" s="15"/>
      <c r="E44" s="9">
        <f>November!E44+D44</f>
        <v>10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1"/>
    </row>
    <row r="45" spans="1:16" ht="18" customHeight="1">
      <c r="A45" s="9" t="s">
        <v>50</v>
      </c>
      <c r="B45" s="14"/>
      <c r="C45" s="9">
        <f>November!C45+B45</f>
        <v>0</v>
      </c>
      <c r="D45" s="15"/>
      <c r="E45" s="9">
        <f>November!E45+D45</f>
        <v>364</v>
      </c>
      <c r="F45" s="16"/>
      <c r="G45" s="9">
        <f>November!G45+F45</f>
        <v>10600</v>
      </c>
      <c r="H45" s="17"/>
      <c r="I45" s="9">
        <f>November!I45+H45</f>
        <v>1730</v>
      </c>
      <c r="J45" s="18"/>
      <c r="K45" s="9">
        <f>November!K45+J45</f>
        <v>1678</v>
      </c>
      <c r="L45" s="19"/>
      <c r="M45" s="9">
        <f>November!M45+L45</f>
        <v>42</v>
      </c>
      <c r="N45" s="19"/>
      <c r="O45" s="9">
        <f>November!O45+N45</f>
        <v>0</v>
      </c>
      <c r="P45" s="21"/>
    </row>
    <row r="46" spans="1:16" ht="18" customHeight="1">
      <c r="A46" s="9" t="s">
        <v>51</v>
      </c>
      <c r="B46" s="14"/>
      <c r="C46" s="9">
        <f>November!C46+B46</f>
        <v>0</v>
      </c>
      <c r="D46" s="15"/>
      <c r="E46" s="9">
        <f>November!E46+D46</f>
        <v>44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1</v>
      </c>
      <c r="P46" s="21"/>
    </row>
    <row r="47" spans="1:16" ht="18" customHeight="1">
      <c r="A47" s="9" t="s">
        <v>52</v>
      </c>
      <c r="B47" s="14"/>
      <c r="C47" s="9">
        <f>November!C47+B47</f>
        <v>0</v>
      </c>
      <c r="D47" s="15"/>
      <c r="E47" s="9">
        <f>November!E47+D47</f>
        <v>336</v>
      </c>
      <c r="F47" s="16"/>
      <c r="G47" s="9">
        <f>November!G47+F47</f>
        <v>168</v>
      </c>
      <c r="H47" s="17"/>
      <c r="I47" s="9">
        <f>November!I47+H47</f>
        <v>214</v>
      </c>
      <c r="J47" s="18"/>
      <c r="K47" s="9">
        <f>November!K47+J47</f>
        <v>1307</v>
      </c>
      <c r="L47" s="19"/>
      <c r="M47" s="9">
        <f>November!M47+L47</f>
        <v>214</v>
      </c>
      <c r="N47" s="19"/>
      <c r="O47" s="9">
        <f>November!O47+N47</f>
        <v>20</v>
      </c>
      <c r="P47" s="21"/>
    </row>
    <row r="48" spans="1:16" ht="18" customHeight="1">
      <c r="A48" s="9" t="s">
        <v>53</v>
      </c>
      <c r="B48" s="14"/>
      <c r="C48" s="9">
        <f>November!C48+B48</f>
        <v>0</v>
      </c>
      <c r="D48" s="15"/>
      <c r="E48" s="9">
        <f>November!E48+D48</f>
        <v>61</v>
      </c>
      <c r="F48" s="16"/>
      <c r="G48" s="9">
        <f>November!G48+F48</f>
        <v>5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1"/>
    </row>
    <row r="49" spans="1:16" ht="18" customHeight="1">
      <c r="A49" s="9" t="s">
        <v>54</v>
      </c>
      <c r="B49" s="14"/>
      <c r="C49" s="9">
        <f>November!C49+B49</f>
        <v>0</v>
      </c>
      <c r="D49" s="15"/>
      <c r="E49" s="9">
        <f>November!E49+D49</f>
        <v>4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1"/>
    </row>
    <row r="50" spans="1:16" ht="18" customHeight="1">
      <c r="A50" s="9" t="s">
        <v>55</v>
      </c>
      <c r="B50" s="14"/>
      <c r="C50" s="9">
        <f>November!C50+B50</f>
        <v>0</v>
      </c>
      <c r="D50" s="15"/>
      <c r="E50" s="9">
        <f>November!E50+D50</f>
        <v>39</v>
      </c>
      <c r="F50" s="16"/>
      <c r="G50" s="9">
        <f>November!G50+F50</f>
        <v>5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1</v>
      </c>
      <c r="N50" s="19"/>
      <c r="O50" s="9">
        <f>November!O50+N50</f>
        <v>7</v>
      </c>
      <c r="P50" s="21"/>
    </row>
    <row r="51" spans="1:16" ht="18" customHeight="1">
      <c r="A51" s="9" t="s">
        <v>56</v>
      </c>
      <c r="B51" s="14"/>
      <c r="C51" s="9">
        <f>November!C51+B51</f>
        <v>0</v>
      </c>
      <c r="D51" s="15"/>
      <c r="E51" s="9">
        <f>November!E51+D51</f>
        <v>23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2</v>
      </c>
      <c r="L51" s="19"/>
      <c r="M51" s="9">
        <f>November!M51+L51</f>
        <v>0</v>
      </c>
      <c r="N51" s="19"/>
      <c r="O51" s="9">
        <f>November!O51+N51</f>
        <v>4</v>
      </c>
      <c r="P51" s="21"/>
    </row>
    <row r="52" spans="1:16" ht="18" customHeight="1">
      <c r="A52" s="9" t="s">
        <v>57</v>
      </c>
      <c r="B52" s="14"/>
      <c r="C52" s="9">
        <f>November!C52+B52</f>
        <v>0</v>
      </c>
      <c r="D52" s="15"/>
      <c r="E52" s="9">
        <f>November!E52+D52</f>
        <v>12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3</v>
      </c>
      <c r="L52" s="19"/>
      <c r="M52" s="9">
        <f>November!M52+L52</f>
        <v>0</v>
      </c>
      <c r="N52" s="19"/>
      <c r="O52" s="9">
        <f>November!O52+N52</f>
        <v>0</v>
      </c>
      <c r="P52" s="21"/>
    </row>
    <row r="53" spans="1:16" ht="18" customHeight="1">
      <c r="A53" s="9" t="s">
        <v>58</v>
      </c>
      <c r="B53" s="14"/>
      <c r="C53" s="9">
        <f>November!C53+B53</f>
        <v>1</v>
      </c>
      <c r="D53" s="15"/>
      <c r="E53" s="9">
        <f>November!E53+D53</f>
        <v>1162</v>
      </c>
      <c r="F53" s="16"/>
      <c r="G53" s="9">
        <f>November!G53+F53</f>
        <v>352</v>
      </c>
      <c r="H53" s="17"/>
      <c r="I53" s="9">
        <f>November!I53+H53</f>
        <v>0</v>
      </c>
      <c r="J53" s="18"/>
      <c r="K53" s="9">
        <f>November!K53+J53</f>
        <v>197</v>
      </c>
      <c r="L53" s="19"/>
      <c r="M53" s="9">
        <f>November!M53+L53</f>
        <v>0</v>
      </c>
      <c r="N53" s="19"/>
      <c r="O53" s="9">
        <f>November!O53+N53</f>
        <v>180</v>
      </c>
      <c r="P53" s="21"/>
    </row>
    <row r="54" spans="1:16" ht="18" customHeight="1" thickBot="1">
      <c r="A54" s="10" t="s">
        <v>59</v>
      </c>
      <c r="B54" s="14"/>
      <c r="C54" s="9">
        <f>November!C54+B54</f>
        <v>0</v>
      </c>
      <c r="D54" s="15"/>
      <c r="E54" s="9">
        <f>November!E54+D54</f>
        <v>10</v>
      </c>
      <c r="F54" s="16"/>
      <c r="G54" s="9">
        <f>November!G54+F54</f>
        <v>1307</v>
      </c>
      <c r="H54" s="17"/>
      <c r="I54" s="9">
        <f>November!I54+H54</f>
        <v>0</v>
      </c>
      <c r="J54" s="18"/>
      <c r="K54" s="9">
        <f>November!K54+J54</f>
        <v>356</v>
      </c>
      <c r="L54" s="19"/>
      <c r="M54" s="9">
        <f>November!M54+L54</f>
        <v>0</v>
      </c>
      <c r="N54" s="19"/>
      <c r="O54" s="9">
        <f>November!O54+N54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November!C57+B55</f>
        <v>166</v>
      </c>
      <c r="D57" s="11"/>
      <c r="E57" s="11">
        <f>November!E57+D55</f>
        <v>7437</v>
      </c>
      <c r="F57" s="11"/>
      <c r="G57" s="11">
        <f>November!G57+F55</f>
        <v>33201</v>
      </c>
      <c r="H57" s="11"/>
      <c r="I57" s="11">
        <f>November!I57+H55</f>
        <v>3209</v>
      </c>
      <c r="J57" s="11"/>
      <c r="K57" s="11">
        <f>November!K57+J55</f>
        <v>5144</v>
      </c>
      <c r="L57" s="11"/>
      <c r="M57" s="11">
        <f>November!M57+L55</f>
        <v>277</v>
      </c>
      <c r="N57" s="11"/>
      <c r="O57" s="11">
        <f>November!O57+N55</f>
        <v>450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E37" sqref="E37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67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4"/>
      <c r="J3" s="35" t="s">
        <v>5</v>
      </c>
      <c r="K3" s="36"/>
      <c r="L3" s="33" t="s">
        <v>64</v>
      </c>
      <c r="M3" s="37"/>
      <c r="N3" s="39" t="s">
        <v>78</v>
      </c>
      <c r="O3" s="40"/>
      <c r="P3" s="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5" t="s">
        <v>9</v>
      </c>
      <c r="P4" s="27" t="s">
        <v>2</v>
      </c>
    </row>
    <row r="5" spans="1:16" ht="18" customHeight="1">
      <c r="A5" s="9" t="s">
        <v>10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5">
        <f>January!O5+N5</f>
        <v>0</v>
      </c>
      <c r="P5" s="21"/>
    </row>
    <row r="6" spans="1:16" ht="18" customHeight="1">
      <c r="A6" s="9" t="s">
        <v>11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5">
        <f>January!O6+N6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5">
        <f>January!O7+N7</f>
        <v>0</v>
      </c>
      <c r="P7" s="21" t="s">
        <v>79</v>
      </c>
    </row>
    <row r="8" spans="1:16" ht="18" customHeight="1">
      <c r="A8" s="9" t="s">
        <v>13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5">
        <f>January!O8+N8</f>
        <v>0</v>
      </c>
      <c r="P8" s="21" t="s">
        <v>79</v>
      </c>
    </row>
    <row r="9" spans="1:16" ht="18" customHeight="1">
      <c r="A9" s="9" t="s">
        <v>14</v>
      </c>
      <c r="B9" s="14"/>
      <c r="C9" s="9">
        <f>January!C9+B9</f>
        <v>0</v>
      </c>
      <c r="D9" s="15"/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>
        <v>6</v>
      </c>
      <c r="K9" s="9">
        <f>January!K9+J9</f>
        <v>6</v>
      </c>
      <c r="L9" s="19"/>
      <c r="M9" s="9">
        <f>January!M9+L9</f>
        <v>0</v>
      </c>
      <c r="N9" s="19"/>
      <c r="O9" s="25">
        <f>January!O9+N9</f>
        <v>0</v>
      </c>
      <c r="P9" s="21" t="s">
        <v>79</v>
      </c>
    </row>
    <row r="10" spans="1:16" ht="18" customHeight="1">
      <c r="A10" s="9" t="s">
        <v>15</v>
      </c>
      <c r="B10" s="14"/>
      <c r="C10" s="9">
        <f>January!C10+B10</f>
        <v>0</v>
      </c>
      <c r="D10" s="15">
        <v>1</v>
      </c>
      <c r="E10" s="9">
        <f>January!E10+D10</f>
        <v>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5">
        <f>January!O10+N10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January!C11+B11</f>
        <v>0</v>
      </c>
      <c r="D11" s="15">
        <v>3</v>
      </c>
      <c r="E11" s="9">
        <f>January!E11+D11</f>
        <v>8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5">
        <f>January!O11+N11</f>
        <v>0</v>
      </c>
      <c r="P11" s="21" t="s">
        <v>79</v>
      </c>
    </row>
    <row r="12" spans="1:16" ht="18" customHeight="1">
      <c r="A12" s="9" t="s">
        <v>17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5">
        <f>January!O12+N12</f>
        <v>0</v>
      </c>
      <c r="P12" s="21"/>
    </row>
    <row r="13" spans="1:16" ht="18" customHeight="1">
      <c r="A13" s="9" t="s">
        <v>18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5">
        <f>January!O13+N13</f>
        <v>0</v>
      </c>
      <c r="P13" s="21"/>
    </row>
    <row r="14" spans="1:16" ht="18" customHeight="1">
      <c r="A14" s="9" t="s">
        <v>19</v>
      </c>
      <c r="B14" s="14"/>
      <c r="C14" s="9">
        <f>January!C14+B14</f>
        <v>0</v>
      </c>
      <c r="D14" s="15">
        <v>2</v>
      </c>
      <c r="E14" s="9">
        <f>January!E14+D14</f>
        <v>7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5">
        <f>January!O14+N14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January!C15+B15</f>
        <v>0</v>
      </c>
      <c r="D15" s="15"/>
      <c r="E15" s="9">
        <f>January!E15+D15</f>
        <v>1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5">
        <f>January!O15+N15</f>
        <v>0</v>
      </c>
      <c r="P15" s="21" t="s">
        <v>79</v>
      </c>
    </row>
    <row r="16" spans="1:16" ht="18" customHeight="1">
      <c r="A16" s="9" t="s">
        <v>21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5">
        <f>January!O16+N16</f>
        <v>0</v>
      </c>
      <c r="P16" s="21"/>
    </row>
    <row r="17" spans="1:16" ht="18" customHeight="1">
      <c r="A17" s="9" t="s">
        <v>22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5">
        <f>January!O17+N17</f>
        <v>0</v>
      </c>
      <c r="P17" s="21"/>
    </row>
    <row r="18" spans="1:16" ht="18" customHeight="1">
      <c r="A18" s="9" t="s">
        <v>23</v>
      </c>
      <c r="B18" s="14"/>
      <c r="C18" s="9">
        <f>January!C18+B18</f>
        <v>0</v>
      </c>
      <c r="D18" s="15">
        <v>1</v>
      </c>
      <c r="E18" s="9">
        <f>January!E18+D18</f>
        <v>21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600</v>
      </c>
      <c r="L18" s="19"/>
      <c r="M18" s="9">
        <f>January!M18+L18</f>
        <v>0</v>
      </c>
      <c r="N18" s="19"/>
      <c r="O18" s="25">
        <f>January!O18+N18</f>
        <v>0</v>
      </c>
      <c r="P18" s="21"/>
    </row>
    <row r="19" spans="1:16" ht="18" customHeight="1">
      <c r="A19" s="9" t="s">
        <v>24</v>
      </c>
      <c r="B19" s="14">
        <v>3</v>
      </c>
      <c r="C19" s="9">
        <f>January!C19+B19</f>
        <v>5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5">
        <f>January!O19+N19</f>
        <v>0</v>
      </c>
      <c r="P19" s="21" t="s">
        <v>79</v>
      </c>
    </row>
    <row r="20" spans="1:16" ht="18" customHeight="1">
      <c r="A20" s="9" t="s">
        <v>25</v>
      </c>
      <c r="B20" s="14"/>
      <c r="C20" s="9">
        <f>January!C20+B20</f>
        <v>0</v>
      </c>
      <c r="D20" s="15"/>
      <c r="E20" s="9">
        <f>January!E20+D20</f>
        <v>2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5">
        <f>January!O20+N20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January!C21+B21</f>
        <v>0</v>
      </c>
      <c r="D21" s="15">
        <v>1</v>
      </c>
      <c r="E21" s="9">
        <f>January!E21+D21</f>
        <v>1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>
        <v>2</v>
      </c>
      <c r="O21" s="25">
        <f>January!O21+N21</f>
        <v>2</v>
      </c>
      <c r="P21" s="21" t="s">
        <v>79</v>
      </c>
    </row>
    <row r="22" spans="1:16" ht="18" customHeight="1">
      <c r="A22" s="9" t="s">
        <v>27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5">
        <f>January!O22+N22</f>
        <v>0</v>
      </c>
      <c r="P22" s="21"/>
    </row>
    <row r="23" spans="1:16" ht="18" customHeight="1">
      <c r="A23" s="9" t="s">
        <v>28</v>
      </c>
      <c r="B23" s="14"/>
      <c r="C23" s="9">
        <f>January!C23+B23</f>
        <v>0</v>
      </c>
      <c r="D23" s="15">
        <v>1</v>
      </c>
      <c r="E23" s="9">
        <f>January!E23+D23</f>
        <v>4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5">
        <f>January!O23+N23</f>
        <v>8</v>
      </c>
      <c r="P23" s="21"/>
    </row>
    <row r="24" spans="1:16" ht="18" customHeight="1">
      <c r="A24" s="9" t="s">
        <v>29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5">
        <f>January!O24+N24</f>
        <v>0</v>
      </c>
      <c r="P24" s="21"/>
    </row>
    <row r="25" spans="1:16" ht="18" customHeight="1">
      <c r="A25" s="9" t="s">
        <v>30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5">
        <f>January!O25+N25</f>
        <v>0</v>
      </c>
      <c r="P25" s="21"/>
    </row>
    <row r="26" spans="1:16" ht="18" customHeight="1">
      <c r="A26" s="9" t="s">
        <v>31</v>
      </c>
      <c r="B26" s="14"/>
      <c r="C26" s="9">
        <f>January!C26+B26</f>
        <v>0</v>
      </c>
      <c r="D26" s="15">
        <v>5</v>
      </c>
      <c r="E26" s="9">
        <f>January!E26+D26</f>
        <v>6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5">
        <f>January!O26+N26</f>
        <v>0</v>
      </c>
      <c r="P26" s="21" t="s">
        <v>79</v>
      </c>
    </row>
    <row r="27" spans="1:16" ht="18" customHeight="1">
      <c r="A27" s="9" t="s">
        <v>32</v>
      </c>
      <c r="B27" s="14">
        <f>3+2+1+9+7+5</f>
        <v>27</v>
      </c>
      <c r="C27" s="9">
        <f>January!C27+B27</f>
        <v>41</v>
      </c>
      <c r="D27" s="15">
        <f>1+1+5+1+1+7+2+4+1+4+2+5</f>
        <v>34</v>
      </c>
      <c r="E27" s="9">
        <f>January!E27+D27</f>
        <v>43</v>
      </c>
      <c r="F27" s="16">
        <v>22</v>
      </c>
      <c r="G27" s="9">
        <f>January!G27+F27</f>
        <v>95</v>
      </c>
      <c r="H27" s="17"/>
      <c r="I27" s="9">
        <f>January!I27+H27</f>
        <v>0</v>
      </c>
      <c r="J27" s="18">
        <v>35</v>
      </c>
      <c r="K27" s="9">
        <f>January!K27+J27</f>
        <v>38</v>
      </c>
      <c r="L27" s="19"/>
      <c r="M27" s="9">
        <f>January!M27+L27</f>
        <v>0</v>
      </c>
      <c r="N27" s="19"/>
      <c r="O27" s="25">
        <f>January!O27+N27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5">
        <f>January!O28+N28</f>
        <v>0</v>
      </c>
      <c r="P28" s="21"/>
    </row>
    <row r="29" spans="1:16" ht="18" customHeight="1">
      <c r="A29" s="9" t="s">
        <v>34</v>
      </c>
      <c r="B29" s="14">
        <f>1+1+1+1+1+1+1+1+1</f>
        <v>9</v>
      </c>
      <c r="C29" s="9">
        <f>January!C29+B29</f>
        <v>14</v>
      </c>
      <c r="D29" s="15">
        <f>2+1+1</f>
        <v>4</v>
      </c>
      <c r="E29" s="9">
        <f>January!E29+D29</f>
        <v>13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1</v>
      </c>
      <c r="L29" s="19"/>
      <c r="M29" s="9">
        <f>January!M29+L29</f>
        <v>0</v>
      </c>
      <c r="N29" s="19"/>
      <c r="O29" s="25">
        <f>January!O29+N29</f>
        <v>0</v>
      </c>
      <c r="P29" s="21" t="s">
        <v>79</v>
      </c>
    </row>
    <row r="30" spans="1:16" ht="18" customHeight="1">
      <c r="A30" s="9" t="s">
        <v>35</v>
      </c>
      <c r="B30" s="14"/>
      <c r="C30" s="9">
        <f>January!C30+B30</f>
        <v>0</v>
      </c>
      <c r="D30" s="15"/>
      <c r="E30" s="9">
        <f>January!E30+D30</f>
        <v>5</v>
      </c>
      <c r="F30" s="16"/>
      <c r="G30" s="9">
        <f>January!G30+F30</f>
        <v>226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5">
        <f>January!O30+N30</f>
        <v>0</v>
      </c>
      <c r="P30" s="21"/>
    </row>
    <row r="31" spans="1:16" ht="18" customHeight="1">
      <c r="A31" s="9" t="s">
        <v>36</v>
      </c>
      <c r="B31" s="14">
        <v>1</v>
      </c>
      <c r="C31" s="9">
        <f>January!C31+B31</f>
        <v>1</v>
      </c>
      <c r="D31" s="15">
        <v>8</v>
      </c>
      <c r="E31" s="9">
        <f>January!E31+D31</f>
        <v>14</v>
      </c>
      <c r="F31" s="16">
        <v>5</v>
      </c>
      <c r="G31" s="9">
        <f>January!G31+F31</f>
        <v>371</v>
      </c>
      <c r="H31" s="17"/>
      <c r="I31" s="9">
        <f>January!I31+H31</f>
        <v>6</v>
      </c>
      <c r="J31" s="18">
        <v>3</v>
      </c>
      <c r="K31" s="9">
        <f>January!K31+J31</f>
        <v>3</v>
      </c>
      <c r="L31" s="19"/>
      <c r="M31" s="9">
        <f>January!M31+L31</f>
        <v>5</v>
      </c>
      <c r="N31" s="19"/>
      <c r="O31" s="25">
        <f>January!O31+N31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5">
        <f>January!O32+N32</f>
        <v>0</v>
      </c>
      <c r="P32" s="21"/>
    </row>
    <row r="33" spans="1:16" ht="18" customHeight="1">
      <c r="A33" s="9" t="s">
        <v>38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5">
        <f>January!O33+N33</f>
        <v>0</v>
      </c>
      <c r="P33" s="21"/>
    </row>
    <row r="34" spans="1:16" ht="18" customHeight="1">
      <c r="A34" s="9" t="s">
        <v>39</v>
      </c>
      <c r="B34" s="14"/>
      <c r="C34" s="9">
        <f>January!C34+B34</f>
        <v>0</v>
      </c>
      <c r="D34" s="15"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>
        <v>0</v>
      </c>
      <c r="K34" s="9">
        <f>January!K34+J34</f>
        <v>0</v>
      </c>
      <c r="L34" s="19"/>
      <c r="M34" s="9">
        <f>January!M34+L34</f>
        <v>0</v>
      </c>
      <c r="N34" s="19"/>
      <c r="O34" s="25">
        <f>January!O34+N34</f>
        <v>0</v>
      </c>
      <c r="P34" s="21"/>
    </row>
    <row r="35" spans="1:16" ht="18" customHeight="1">
      <c r="A35" s="9" t="s">
        <v>40</v>
      </c>
      <c r="B35" s="14"/>
      <c r="C35" s="9">
        <f>January!C35+B35</f>
        <v>0</v>
      </c>
      <c r="D35" s="15"/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5">
        <f>January!O35+N35</f>
        <v>0</v>
      </c>
      <c r="P35" s="21"/>
    </row>
    <row r="36" spans="1:16" ht="18" customHeight="1">
      <c r="A36" s="9" t="s">
        <v>41</v>
      </c>
      <c r="B36" s="14"/>
      <c r="C36" s="9">
        <f>January!C36+B36</f>
        <v>0</v>
      </c>
      <c r="D36" s="15">
        <v>1</v>
      </c>
      <c r="E36" s="9">
        <f>January!E36+D36</f>
        <v>1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5">
        <f>January!O36+N36</f>
        <v>0</v>
      </c>
      <c r="P36" s="21"/>
    </row>
    <row r="37" spans="1:16" ht="18" customHeight="1">
      <c r="A37" s="9" t="s">
        <v>42</v>
      </c>
      <c r="B37" s="14"/>
      <c r="C37" s="9">
        <f>January!C37+B37</f>
        <v>0</v>
      </c>
      <c r="D37" s="15">
        <v>2</v>
      </c>
      <c r="E37" s="9">
        <f>January!E37+D37</f>
        <v>2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5">
        <f>January!O37+N37</f>
        <v>0</v>
      </c>
      <c r="P37" s="21"/>
    </row>
    <row r="38" spans="1:16" ht="18" customHeight="1">
      <c r="A38" s="9" t="s">
        <v>43</v>
      </c>
      <c r="B38" s="14"/>
      <c r="C38" s="9">
        <f>January!C38+B38</f>
        <v>0</v>
      </c>
      <c r="D38" s="15"/>
      <c r="E38" s="9">
        <f>January!E38+D38</f>
        <v>41</v>
      </c>
      <c r="F38" s="16"/>
      <c r="G38" s="9">
        <f>January!G38+F38</f>
        <v>373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5">
        <f>January!O38+N38</f>
        <v>0</v>
      </c>
      <c r="P38" s="21"/>
    </row>
    <row r="39" spans="1:16" ht="18" customHeight="1">
      <c r="A39" s="9" t="s">
        <v>44</v>
      </c>
      <c r="B39" s="14"/>
      <c r="C39" s="9">
        <f>January!C39+B39</f>
        <v>2</v>
      </c>
      <c r="D39" s="15">
        <v>2</v>
      </c>
      <c r="E39" s="9">
        <f>January!E39+D39</f>
        <v>2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5">
        <f>January!O39+N39</f>
        <v>0</v>
      </c>
      <c r="P39" s="21"/>
    </row>
    <row r="40" spans="1:16" ht="18" customHeight="1">
      <c r="A40" s="9" t="s">
        <v>45</v>
      </c>
      <c r="B40" s="14"/>
      <c r="C40" s="9">
        <f>January!C40+B40</f>
        <v>1</v>
      </c>
      <c r="D40" s="15"/>
      <c r="E40" s="9">
        <f>January!E40+D40</f>
        <v>13</v>
      </c>
      <c r="F40" s="16"/>
      <c r="G40" s="9">
        <f>January!G40+F40</f>
        <v>1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5">
        <f>January!O40+N40</f>
        <v>0</v>
      </c>
      <c r="P40" s="21"/>
    </row>
    <row r="41" spans="1:16" ht="18" customHeight="1">
      <c r="A41" s="9" t="s">
        <v>46</v>
      </c>
      <c r="B41" s="14"/>
      <c r="C41" s="9">
        <f>January!C41+B41</f>
        <v>0</v>
      </c>
      <c r="D41" s="15"/>
      <c r="E41" s="9">
        <f>January!E41+D41</f>
        <v>2</v>
      </c>
      <c r="F41" s="16"/>
      <c r="G41" s="9">
        <f>January!G41+F41</f>
        <v>3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>
        <v>3</v>
      </c>
      <c r="O41" s="25">
        <f>January!O41+N41</f>
        <v>3</v>
      </c>
      <c r="P41" s="21" t="s">
        <v>79</v>
      </c>
    </row>
    <row r="42" spans="1:16" ht="18" customHeight="1">
      <c r="A42" s="9" t="s">
        <v>47</v>
      </c>
      <c r="B42" s="14">
        <v>3</v>
      </c>
      <c r="C42" s="9">
        <f>January!C42+B42</f>
        <v>4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5">
        <f>January!O42+N42</f>
        <v>0</v>
      </c>
      <c r="P42" s="21"/>
    </row>
    <row r="43" spans="1:16" ht="18" customHeight="1">
      <c r="A43" s="9" t="s">
        <v>48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5">
        <f>January!O43+N43</f>
        <v>0</v>
      </c>
      <c r="P43" s="21" t="s">
        <v>79</v>
      </c>
    </row>
    <row r="44" spans="1:16" ht="18" customHeight="1">
      <c r="A44" s="9" t="s">
        <v>49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5">
        <f>January!O44+N44</f>
        <v>0</v>
      </c>
      <c r="P44" s="21" t="s">
        <v>79</v>
      </c>
    </row>
    <row r="45" spans="1:16" ht="18" customHeight="1">
      <c r="A45" s="9" t="s">
        <v>50</v>
      </c>
      <c r="B45" s="14"/>
      <c r="C45" s="9">
        <f>January!C45+B45</f>
        <v>0</v>
      </c>
      <c r="D45" s="15">
        <f>1+1+1+1+3+2</f>
        <v>9</v>
      </c>
      <c r="E45" s="9">
        <f>January!E45+D45</f>
        <v>55</v>
      </c>
      <c r="F45" s="16">
        <f>124+40+155+37+471+2+8+27+33+37+20</f>
        <v>954</v>
      </c>
      <c r="G45" s="9">
        <f>January!G45+F45</f>
        <v>5663</v>
      </c>
      <c r="H45" s="17"/>
      <c r="I45" s="9">
        <f>January!I45+H45</f>
        <v>1730</v>
      </c>
      <c r="J45" s="18">
        <f>2+1</f>
        <v>3</v>
      </c>
      <c r="K45" s="9">
        <f>January!K45+J45</f>
        <v>360</v>
      </c>
      <c r="L45" s="19"/>
      <c r="M45" s="9">
        <f>January!M45+L45</f>
        <v>42</v>
      </c>
      <c r="N45" s="19"/>
      <c r="O45" s="25">
        <f>January!O45+N45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January!C46+B46</f>
        <v>0</v>
      </c>
      <c r="D46" s="15">
        <v>0</v>
      </c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5">
        <f>January!O46+N46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January!C47+B47</f>
        <v>0</v>
      </c>
      <c r="D47" s="15">
        <v>9</v>
      </c>
      <c r="E47" s="9">
        <f>January!E47+D47</f>
        <v>13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5">
        <f>January!O47+N47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5">
        <f>January!O48+N48</f>
        <v>0</v>
      </c>
      <c r="P48" s="21"/>
    </row>
    <row r="49" spans="1:16" ht="18" customHeight="1">
      <c r="A49" s="9" t="s">
        <v>54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5">
        <f>January!O49+N49</f>
        <v>0</v>
      </c>
      <c r="P49" s="21"/>
    </row>
    <row r="50" spans="1:16" ht="18" customHeight="1">
      <c r="A50" s="9" t="s">
        <v>55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5">
        <f>January!O50+N50</f>
        <v>0</v>
      </c>
      <c r="P50" s="21" t="s">
        <v>79</v>
      </c>
    </row>
    <row r="51" spans="1:16" ht="18" customHeight="1">
      <c r="A51" s="9" t="s">
        <v>56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5">
        <f>January!O51+N51</f>
        <v>0</v>
      </c>
      <c r="P51" s="21" t="s">
        <v>79</v>
      </c>
    </row>
    <row r="52" spans="1:16" ht="18" customHeight="1">
      <c r="A52" s="9" t="s">
        <v>57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5">
        <f>January!O52+N52</f>
        <v>0</v>
      </c>
      <c r="P52" s="21" t="s">
        <v>79</v>
      </c>
    </row>
    <row r="53" spans="1:16" ht="18" customHeight="1">
      <c r="A53" s="9" t="s">
        <v>58</v>
      </c>
      <c r="B53" s="14"/>
      <c r="C53" s="9">
        <f>January!C53+B53</f>
        <v>0</v>
      </c>
      <c r="D53" s="15">
        <f>10+1+1+1+4</f>
        <v>17</v>
      </c>
      <c r="E53" s="9">
        <f>January!E53+D53</f>
        <v>45</v>
      </c>
      <c r="F53" s="16"/>
      <c r="G53" s="9">
        <f>E53</f>
        <v>45</v>
      </c>
      <c r="H53" s="17"/>
      <c r="I53" s="9">
        <f>January!I53+H53</f>
        <v>0</v>
      </c>
      <c r="J53" s="18"/>
      <c r="K53" s="9">
        <f>January!K53+J53</f>
        <v>120</v>
      </c>
      <c r="L53" s="19"/>
      <c r="M53" s="9">
        <f>January!M53+L53</f>
        <v>0</v>
      </c>
      <c r="N53" s="19"/>
      <c r="O53" s="25">
        <f>January!O53+N53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January!C54+B54</f>
        <v>0</v>
      </c>
      <c r="D54" s="15">
        <v>1</v>
      </c>
      <c r="E54" s="9">
        <f>January!E54+D54</f>
        <v>1</v>
      </c>
      <c r="F54" s="16"/>
      <c r="G54" s="9">
        <f>January!G54+F54</f>
        <v>238</v>
      </c>
      <c r="H54" s="17"/>
      <c r="I54" s="9">
        <f>January!I54+H54</f>
        <v>0</v>
      </c>
      <c r="J54" s="18"/>
      <c r="K54" s="9">
        <f>January!K54+J54</f>
        <v>356</v>
      </c>
      <c r="L54" s="19"/>
      <c r="M54" s="9">
        <f>January!M54+L54</f>
        <v>0</v>
      </c>
      <c r="N54" s="19"/>
      <c r="O54" s="25">
        <f>January!O54+N54</f>
        <v>0</v>
      </c>
      <c r="P54" s="23" t="s">
        <v>79</v>
      </c>
    </row>
    <row r="55" spans="1:16" ht="18" customHeight="1" thickBot="1" thickTop="1">
      <c r="A55" s="11" t="s">
        <v>60</v>
      </c>
      <c r="B55" s="11">
        <f>SUM(B5:B54)</f>
        <v>43</v>
      </c>
      <c r="C55" s="11"/>
      <c r="D55" s="11">
        <f>SUM(D5:D54)</f>
        <v>102</v>
      </c>
      <c r="E55" s="11"/>
      <c r="F55" s="11">
        <f>SUM(F5:F54)</f>
        <v>981</v>
      </c>
      <c r="G55" s="11"/>
      <c r="H55" s="11">
        <f>SUM(H5:H54)</f>
        <v>0</v>
      </c>
      <c r="I55" s="11"/>
      <c r="J55" s="11">
        <f>SUM(J5:J54)</f>
        <v>47</v>
      </c>
      <c r="K55" s="11"/>
      <c r="L55" s="11">
        <f>SUM(L5:L54)</f>
        <v>0</v>
      </c>
      <c r="M55" s="11"/>
      <c r="N55" s="11">
        <f>SUM(N5:N54)</f>
        <v>5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January!C57+B55</f>
        <v>68</v>
      </c>
      <c r="D57" s="11"/>
      <c r="E57" s="11">
        <f>January!E57+D55</f>
        <v>323</v>
      </c>
      <c r="F57" s="11"/>
      <c r="G57" s="11">
        <f>January!G57+F55</f>
        <v>6970</v>
      </c>
      <c r="H57" s="11"/>
      <c r="I57" s="11">
        <f>January!I57+H55</f>
        <v>1736</v>
      </c>
      <c r="J57" s="11"/>
      <c r="K57" s="11">
        <f>January!K57+J55</f>
        <v>1484</v>
      </c>
      <c r="L57" s="11"/>
      <c r="M57" s="11">
        <f>January!M57+L55</f>
        <v>47</v>
      </c>
      <c r="N57" s="11"/>
      <c r="O57" s="11">
        <f>January!O57+N55</f>
        <v>13</v>
      </c>
      <c r="P57" s="21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0">
      <selection activeCell="D11" sqref="D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68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28" t="s">
        <v>78</v>
      </c>
      <c r="O3" s="29"/>
      <c r="P3" s="3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1"/>
    </row>
    <row r="6" spans="1:16" ht="18" customHeight="1">
      <c r="A6" s="9" t="s">
        <v>11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February!C7+B7</f>
        <v>0</v>
      </c>
      <c r="D7" s="15">
        <v>24</v>
      </c>
      <c r="E7" s="9">
        <f>February!E7+D7</f>
        <v>27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1"/>
    </row>
    <row r="8" spans="1:16" ht="18" customHeight="1">
      <c r="A8" s="9" t="s">
        <v>13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1"/>
    </row>
    <row r="9" spans="1:16" ht="18" customHeight="1">
      <c r="A9" s="9" t="s">
        <v>14</v>
      </c>
      <c r="B9" s="14"/>
      <c r="C9" s="9">
        <f>February!C9+B9</f>
        <v>0</v>
      </c>
      <c r="D9" s="15">
        <v>1</v>
      </c>
      <c r="E9" s="9">
        <f>February!E9+D9</f>
        <v>3</v>
      </c>
      <c r="F9" s="16">
        <v>3</v>
      </c>
      <c r="G9" s="9">
        <f>February!G9+F9</f>
        <v>3</v>
      </c>
      <c r="H9" s="17"/>
      <c r="I9" s="9">
        <f>February!I9+H9</f>
        <v>0</v>
      </c>
      <c r="J9" s="18"/>
      <c r="K9" s="9">
        <f>February!K9+J9</f>
        <v>6</v>
      </c>
      <c r="L9" s="19"/>
      <c r="M9" s="9">
        <f>February!M9+L9</f>
        <v>0</v>
      </c>
      <c r="N9" s="19"/>
      <c r="O9" s="9">
        <f>February!O9+N9</f>
        <v>0</v>
      </c>
      <c r="P9" s="21"/>
    </row>
    <row r="10" spans="1:16" ht="18" customHeight="1">
      <c r="A10" s="9" t="s">
        <v>15</v>
      </c>
      <c r="B10" s="14"/>
      <c r="C10" s="9">
        <f>February!C10+B10</f>
        <v>0</v>
      </c>
      <c r="D10" s="15">
        <v>3</v>
      </c>
      <c r="E10" s="9">
        <f>February!E10+D10</f>
        <v>8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February!C11+B11</f>
        <v>0</v>
      </c>
      <c r="D11" s="15"/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1"/>
    </row>
    <row r="12" spans="1:16" ht="18" customHeight="1">
      <c r="A12" s="9" t="s">
        <v>17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1"/>
    </row>
    <row r="13" spans="1:16" ht="18" customHeight="1">
      <c r="A13" s="9" t="s">
        <v>18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1"/>
    </row>
    <row r="14" spans="1:16" ht="18" customHeight="1">
      <c r="A14" s="9" t="s">
        <v>19</v>
      </c>
      <c r="B14" s="14"/>
      <c r="C14" s="9">
        <f>February!C14+B14</f>
        <v>0</v>
      </c>
      <c r="D14" s="15">
        <f>7+12</f>
        <v>19</v>
      </c>
      <c r="E14" s="9">
        <f>February!E14+D14</f>
        <v>26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1"/>
    </row>
    <row r="15" spans="1:16" ht="18" customHeight="1">
      <c r="A15" s="9" t="s">
        <v>20</v>
      </c>
      <c r="B15" s="14"/>
      <c r="C15" s="9">
        <f>February!C15+B15</f>
        <v>0</v>
      </c>
      <c r="D15" s="15"/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1"/>
    </row>
    <row r="16" spans="1:16" ht="18" customHeight="1">
      <c r="A16" s="9" t="s">
        <v>21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1"/>
    </row>
    <row r="17" spans="1:16" ht="18" customHeight="1">
      <c r="A17" s="9" t="s">
        <v>22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0</v>
      </c>
      <c r="P17" s="21"/>
    </row>
    <row r="18" spans="1:16" ht="18" customHeight="1">
      <c r="A18" s="9" t="s">
        <v>23</v>
      </c>
      <c r="B18" s="14">
        <v>2</v>
      </c>
      <c r="C18" s="9">
        <f>February!C18+B18</f>
        <v>2</v>
      </c>
      <c r="D18" s="15">
        <v>2</v>
      </c>
      <c r="E18" s="9">
        <f>February!E18+D18</f>
        <v>23</v>
      </c>
      <c r="F18" s="16"/>
      <c r="G18" s="9">
        <f>February!G18+F18</f>
        <v>0</v>
      </c>
      <c r="H18" s="17"/>
      <c r="I18" s="9">
        <f>February!I18+H18</f>
        <v>0</v>
      </c>
      <c r="J18" s="18">
        <v>29</v>
      </c>
      <c r="K18" s="9">
        <f>February!K18+J18</f>
        <v>629</v>
      </c>
      <c r="L18" s="19"/>
      <c r="M18" s="9">
        <f>February!M18+L18</f>
        <v>0</v>
      </c>
      <c r="N18" s="19"/>
      <c r="O18" s="9">
        <f>February!O18+N18</f>
        <v>0</v>
      </c>
      <c r="P18" s="21"/>
    </row>
    <row r="19" spans="1:16" ht="18" customHeight="1">
      <c r="A19" s="9" t="s">
        <v>24</v>
      </c>
      <c r="B19" s="14">
        <v>2</v>
      </c>
      <c r="C19" s="9">
        <f>February!C19+B19</f>
        <v>7</v>
      </c>
      <c r="D19" s="15">
        <v>1</v>
      </c>
      <c r="E19" s="9">
        <f>February!E19+D19</f>
        <v>2</v>
      </c>
      <c r="F19" s="16">
        <v>2</v>
      </c>
      <c r="G19" s="9">
        <f>February!G19+F19</f>
        <v>2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1"/>
    </row>
    <row r="20" spans="1:16" ht="18" customHeight="1">
      <c r="A20" s="9" t="s">
        <v>25</v>
      </c>
      <c r="B20" s="14"/>
      <c r="C20" s="9">
        <f>February!C20+B20</f>
        <v>0</v>
      </c>
      <c r="D20" s="15">
        <v>1</v>
      </c>
      <c r="E20" s="9">
        <f>February!E20+D20</f>
        <v>3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1"/>
    </row>
    <row r="21" spans="1:16" ht="18" customHeight="1">
      <c r="A21" s="9" t="s">
        <v>26</v>
      </c>
      <c r="B21" s="14"/>
      <c r="C21" s="9">
        <f>February!C21+B21</f>
        <v>0</v>
      </c>
      <c r="D21" s="15">
        <v>4</v>
      </c>
      <c r="E21" s="9">
        <f>February!E21+D21</f>
        <v>5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>
        <v>1</v>
      </c>
      <c r="O21" s="9">
        <f>February!O21+N21</f>
        <v>3</v>
      </c>
      <c r="P21" s="21"/>
    </row>
    <row r="22" spans="1:16" ht="18" customHeight="1">
      <c r="A22" s="9" t="s">
        <v>27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1"/>
    </row>
    <row r="23" spans="1:16" ht="18" customHeight="1">
      <c r="A23" s="9" t="s">
        <v>28</v>
      </c>
      <c r="B23" s="14"/>
      <c r="C23" s="9">
        <f>February!C23+B23</f>
        <v>0</v>
      </c>
      <c r="D23" s="15"/>
      <c r="E23" s="9">
        <f>February!E23+D23</f>
        <v>4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8</v>
      </c>
      <c r="P23" s="21"/>
    </row>
    <row r="24" spans="1:16" ht="18" customHeight="1">
      <c r="A24" s="9" t="s">
        <v>29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1"/>
    </row>
    <row r="25" spans="1:16" ht="18" customHeight="1">
      <c r="A25" s="9" t="s">
        <v>30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1"/>
    </row>
    <row r="26" spans="1:16" ht="18" customHeight="1">
      <c r="A26" s="9" t="s">
        <v>31</v>
      </c>
      <c r="B26" s="14"/>
      <c r="C26" s="9">
        <f>February!C26+B26</f>
        <v>0</v>
      </c>
      <c r="D26" s="15">
        <v>9</v>
      </c>
      <c r="E26" s="9">
        <f>February!E26+D26</f>
        <v>15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1" t="s">
        <v>79</v>
      </c>
    </row>
    <row r="27" spans="1:16" ht="18" customHeight="1">
      <c r="A27" s="9" t="s">
        <v>32</v>
      </c>
      <c r="B27" s="14">
        <v>2</v>
      </c>
      <c r="C27" s="9">
        <f>February!C27+B27</f>
        <v>43</v>
      </c>
      <c r="D27" s="15">
        <v>125</v>
      </c>
      <c r="E27" s="9">
        <f>February!E27+D27</f>
        <v>168</v>
      </c>
      <c r="F27" s="16">
        <f>21+14+8</f>
        <v>43</v>
      </c>
      <c r="G27" s="9">
        <f>February!G27+F27</f>
        <v>138</v>
      </c>
      <c r="H27" s="17"/>
      <c r="I27" s="9">
        <f>February!I27+H27</f>
        <v>0</v>
      </c>
      <c r="J27" s="18"/>
      <c r="K27" s="9">
        <f>February!K27+J27</f>
        <v>38</v>
      </c>
      <c r="L27" s="19"/>
      <c r="M27" s="9">
        <f>February!M27+L27</f>
        <v>0</v>
      </c>
      <c r="N27" s="19"/>
      <c r="O27" s="9">
        <f>February!O27+N27</f>
        <v>0</v>
      </c>
      <c r="P27" s="21"/>
    </row>
    <row r="28" spans="1:16" ht="18" customHeight="1">
      <c r="A28" s="9" t="s">
        <v>33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1"/>
    </row>
    <row r="29" spans="1:16" ht="18" customHeight="1">
      <c r="A29" s="9" t="s">
        <v>34</v>
      </c>
      <c r="B29" s="14">
        <v>1</v>
      </c>
      <c r="C29" s="9">
        <f>February!C29+B29</f>
        <v>15</v>
      </c>
      <c r="D29" s="15">
        <v>30</v>
      </c>
      <c r="E29" s="9">
        <f>February!E29+D29</f>
        <v>43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1</v>
      </c>
      <c r="L29" s="19"/>
      <c r="M29" s="9">
        <f>February!M29+L29</f>
        <v>0</v>
      </c>
      <c r="N29" s="19"/>
      <c r="O29" s="9">
        <f>February!O29+N29</f>
        <v>0</v>
      </c>
      <c r="P29" s="21"/>
    </row>
    <row r="30" spans="1:16" ht="18" customHeight="1">
      <c r="A30" s="9" t="s">
        <v>35</v>
      </c>
      <c r="B30" s="14"/>
      <c r="C30" s="9">
        <f>February!C30+B30</f>
        <v>0</v>
      </c>
      <c r="D30" s="15">
        <v>4</v>
      </c>
      <c r="E30" s="9">
        <f>February!E30+D30</f>
        <v>9</v>
      </c>
      <c r="F30" s="16"/>
      <c r="G30" s="9">
        <f>February!G30+F30</f>
        <v>226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1"/>
    </row>
    <row r="31" spans="1:16" ht="18" customHeight="1">
      <c r="A31" s="9" t="s">
        <v>36</v>
      </c>
      <c r="B31" s="14"/>
      <c r="C31" s="9">
        <f>February!C31+B31</f>
        <v>1</v>
      </c>
      <c r="D31" s="15">
        <v>17</v>
      </c>
      <c r="E31" s="9">
        <f>February!E31+D31</f>
        <v>31</v>
      </c>
      <c r="F31" s="16">
        <v>6</v>
      </c>
      <c r="G31" s="9">
        <f>February!G31+F31</f>
        <v>377</v>
      </c>
      <c r="H31" s="17"/>
      <c r="I31" s="9">
        <f>February!I31+H31</f>
        <v>6</v>
      </c>
      <c r="J31" s="18">
        <v>22</v>
      </c>
      <c r="K31" s="9">
        <f>February!K31+J31</f>
        <v>25</v>
      </c>
      <c r="L31" s="19"/>
      <c r="M31" s="9">
        <f>February!M31+L31</f>
        <v>5</v>
      </c>
      <c r="N31" s="19"/>
      <c r="O31" s="9">
        <f>February!O31+N31</f>
        <v>0</v>
      </c>
      <c r="P31" s="21"/>
    </row>
    <row r="32" spans="1:16" ht="18" customHeight="1">
      <c r="A32" s="9" t="s">
        <v>37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1"/>
    </row>
    <row r="33" spans="1:16" ht="18" customHeight="1">
      <c r="A33" s="9" t="s">
        <v>38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1"/>
    </row>
    <row r="34" spans="1:16" ht="18" customHeight="1">
      <c r="A34" s="9" t="s">
        <v>39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1"/>
    </row>
    <row r="35" spans="1:16" ht="18" customHeight="1">
      <c r="A35" s="9" t="s">
        <v>40</v>
      </c>
      <c r="B35" s="14"/>
      <c r="C35" s="9">
        <f>February!C35+B35</f>
        <v>0</v>
      </c>
      <c r="D35" s="15"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1"/>
    </row>
    <row r="36" spans="1:16" ht="18" customHeight="1">
      <c r="A36" s="9" t="s">
        <v>41</v>
      </c>
      <c r="B36" s="14"/>
      <c r="C36" s="9">
        <f>February!C36+B36</f>
        <v>0</v>
      </c>
      <c r="D36" s="15">
        <v>1</v>
      </c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1"/>
    </row>
    <row r="37" spans="1:16" ht="18" customHeight="1">
      <c r="A37" s="9" t="s">
        <v>42</v>
      </c>
      <c r="B37" s="14"/>
      <c r="C37" s="9">
        <f>February!C37+B37</f>
        <v>0</v>
      </c>
      <c r="D37" s="15"/>
      <c r="E37" s="9">
        <f>February!E37+D37</f>
        <v>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1"/>
    </row>
    <row r="38" spans="1:16" ht="18" customHeight="1">
      <c r="A38" s="9" t="s">
        <v>43</v>
      </c>
      <c r="B38" s="14"/>
      <c r="C38" s="9">
        <f>February!C38+B38</f>
        <v>0</v>
      </c>
      <c r="D38" s="15">
        <v>20</v>
      </c>
      <c r="E38" s="9">
        <f>February!E38+D38</f>
        <v>61</v>
      </c>
      <c r="F38" s="16">
        <v>751</v>
      </c>
      <c r="G38" s="9">
        <f>February!G38+F38</f>
        <v>1124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1"/>
    </row>
    <row r="39" spans="1:16" ht="18" customHeight="1">
      <c r="A39" s="9" t="s">
        <v>44</v>
      </c>
      <c r="B39" s="14">
        <v>1</v>
      </c>
      <c r="C39" s="9">
        <f>February!C39+B39</f>
        <v>3</v>
      </c>
      <c r="D39" s="15"/>
      <c r="E39" s="9">
        <f>February!E39+D39</f>
        <v>2</v>
      </c>
      <c r="F39" s="16">
        <v>24</v>
      </c>
      <c r="G39" s="9">
        <f>February!G39+F39</f>
        <v>24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1"/>
    </row>
    <row r="40" spans="1:16" ht="18" customHeight="1">
      <c r="A40" s="9" t="s">
        <v>45</v>
      </c>
      <c r="B40" s="14"/>
      <c r="C40" s="9">
        <f>February!C40+B40</f>
        <v>1</v>
      </c>
      <c r="D40" s="15"/>
      <c r="E40" s="9">
        <f>February!E40+D40</f>
        <v>13</v>
      </c>
      <c r="F40" s="16"/>
      <c r="G40" s="9">
        <f>February!G40+F40</f>
        <v>1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1" t="s">
        <v>79</v>
      </c>
    </row>
    <row r="41" spans="1:16" ht="18" customHeight="1">
      <c r="A41" s="9" t="s">
        <v>46</v>
      </c>
      <c r="B41" s="14"/>
      <c r="C41" s="9">
        <f>February!C41+B41</f>
        <v>0</v>
      </c>
      <c r="D41" s="15"/>
      <c r="E41" s="9">
        <f>February!E41+D41</f>
        <v>2</v>
      </c>
      <c r="F41" s="16"/>
      <c r="G41" s="9">
        <f>February!G41+F41</f>
        <v>3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3</v>
      </c>
      <c r="P41" s="21"/>
    </row>
    <row r="42" spans="1:16" ht="18" customHeight="1">
      <c r="A42" s="9" t="s">
        <v>47</v>
      </c>
      <c r="B42" s="14">
        <v>2</v>
      </c>
      <c r="C42" s="9">
        <f>February!C42+B42</f>
        <v>6</v>
      </c>
      <c r="D42" s="15"/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1"/>
    </row>
    <row r="43" spans="1:16" ht="18" customHeight="1">
      <c r="A43" s="9" t="s">
        <v>48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1"/>
    </row>
    <row r="44" spans="1:16" ht="18" customHeight="1">
      <c r="A44" s="9" t="s">
        <v>49</v>
      </c>
      <c r="B44" s="14"/>
      <c r="C44" s="9">
        <f>February!C44+B44</f>
        <v>0</v>
      </c>
      <c r="D44" s="15">
        <v>1</v>
      </c>
      <c r="E44" s="9">
        <f>February!E44+D44</f>
        <v>1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1"/>
    </row>
    <row r="45" spans="1:16" ht="18" customHeight="1">
      <c r="A45" s="9" t="s">
        <v>50</v>
      </c>
      <c r="B45" s="14"/>
      <c r="C45" s="9">
        <f>February!C45+B45</f>
        <v>0</v>
      </c>
      <c r="D45" s="15">
        <v>1</v>
      </c>
      <c r="E45" s="9">
        <f>February!E45+D45</f>
        <v>56</v>
      </c>
      <c r="F45" s="16">
        <v>4985</v>
      </c>
      <c r="G45" s="9">
        <f>February!G45+F45</f>
        <v>10648</v>
      </c>
      <c r="H45" s="17"/>
      <c r="I45" s="9">
        <f>February!I45+H45</f>
        <v>1730</v>
      </c>
      <c r="J45" s="18">
        <v>289</v>
      </c>
      <c r="K45" s="9">
        <f>February!K45+J45</f>
        <v>649</v>
      </c>
      <c r="L45" s="19"/>
      <c r="M45" s="9">
        <f>February!M45+L45</f>
        <v>42</v>
      </c>
      <c r="N45" s="19"/>
      <c r="O45" s="9">
        <f>February!O45+N45</f>
        <v>0</v>
      </c>
      <c r="P45" s="21"/>
    </row>
    <row r="46" spans="1:16" ht="18" customHeight="1">
      <c r="A46" s="9" t="s">
        <v>51</v>
      </c>
      <c r="B46" s="14"/>
      <c r="C46" s="9">
        <f>February!C46+B46</f>
        <v>0</v>
      </c>
      <c r="D46" s="15">
        <v>1</v>
      </c>
      <c r="E46" s="9">
        <f>February!E46+D46</f>
        <v>6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February!C47+B47</f>
        <v>0</v>
      </c>
      <c r="D47" s="15"/>
      <c r="E47" s="9">
        <f>February!E47+D47</f>
        <v>13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1"/>
    </row>
    <row r="48" spans="1:16" ht="18" customHeight="1">
      <c r="A48" s="9" t="s">
        <v>53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1"/>
    </row>
    <row r="49" spans="1:16" ht="18" customHeight="1">
      <c r="A49" s="9" t="s">
        <v>54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1"/>
    </row>
    <row r="50" spans="1:16" ht="18" customHeight="1">
      <c r="A50" s="9" t="s">
        <v>55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1"/>
    </row>
    <row r="51" spans="1:16" ht="18" customHeight="1">
      <c r="A51" s="9" t="s">
        <v>56</v>
      </c>
      <c r="B51" s="14"/>
      <c r="C51" s="9">
        <f>February!C51+B51</f>
        <v>0</v>
      </c>
      <c r="D51" s="15">
        <v>2</v>
      </c>
      <c r="E51" s="9">
        <f>February!E51+D51</f>
        <v>2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1"/>
    </row>
    <row r="52" spans="1:16" ht="18" customHeight="1">
      <c r="A52" s="9" t="s">
        <v>57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>
        <v>3</v>
      </c>
      <c r="K52" s="9">
        <f>February!K52+J52</f>
        <v>3</v>
      </c>
      <c r="L52" s="19"/>
      <c r="M52" s="9">
        <f>February!M52+L52</f>
        <v>0</v>
      </c>
      <c r="N52" s="19"/>
      <c r="O52" s="9">
        <f>February!O52+N52</f>
        <v>0</v>
      </c>
      <c r="P52" s="21"/>
    </row>
    <row r="53" spans="1:16" ht="18" customHeight="1">
      <c r="A53" s="9" t="s">
        <v>58</v>
      </c>
      <c r="B53" s="14"/>
      <c r="C53" s="9">
        <f>February!C53+B53</f>
        <v>0</v>
      </c>
      <c r="D53" s="15">
        <v>31</v>
      </c>
      <c r="E53" s="9">
        <f>February!E53+D53</f>
        <v>76</v>
      </c>
      <c r="F53" s="16">
        <v>10</v>
      </c>
      <c r="G53" s="9">
        <f>February!G53+F53</f>
        <v>55</v>
      </c>
      <c r="H53" s="17"/>
      <c r="I53" s="9">
        <f>February!I53+H53</f>
        <v>0</v>
      </c>
      <c r="J53" s="18"/>
      <c r="K53" s="9">
        <f>February!K53+J53</f>
        <v>120</v>
      </c>
      <c r="L53" s="19"/>
      <c r="M53" s="9">
        <f>February!M53+L53</f>
        <v>0</v>
      </c>
      <c r="N53" s="19"/>
      <c r="O53" s="9">
        <f>February!O53+N53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238</v>
      </c>
      <c r="H54" s="17"/>
      <c r="I54" s="9">
        <f>February!I54+H54</f>
        <v>0</v>
      </c>
      <c r="J54" s="18"/>
      <c r="K54" s="9">
        <f>February!K54+J54</f>
        <v>356</v>
      </c>
      <c r="L54" s="19"/>
      <c r="M54" s="9">
        <f>February!M54+L54</f>
        <v>0</v>
      </c>
      <c r="N54" s="19"/>
      <c r="O54" s="9">
        <f>February!O54+N54</f>
        <v>0</v>
      </c>
      <c r="P54" s="21"/>
    </row>
    <row r="55" spans="1:16" ht="18" customHeight="1" thickBot="1" thickTop="1">
      <c r="A55" s="11" t="s">
        <v>60</v>
      </c>
      <c r="B55" s="11">
        <f>SUM(B5:B54)</f>
        <v>10</v>
      </c>
      <c r="C55" s="11"/>
      <c r="D55" s="11">
        <f>SUM(D5:D54)</f>
        <v>298</v>
      </c>
      <c r="E55" s="11"/>
      <c r="F55" s="11">
        <f>SUM(F5:F54)</f>
        <v>5824</v>
      </c>
      <c r="G55" s="11"/>
      <c r="H55" s="11">
        <f>SUM(H5:H54)</f>
        <v>0</v>
      </c>
      <c r="I55" s="11"/>
      <c r="J55" s="11">
        <f>SUM(J5:J54)</f>
        <v>343</v>
      </c>
      <c r="K55" s="11"/>
      <c r="L55" s="11">
        <f>SUM(L5:L54)</f>
        <v>0</v>
      </c>
      <c r="M55" s="11"/>
      <c r="N55" s="11">
        <f>SUM(N5:N54)</f>
        <v>1</v>
      </c>
      <c r="O55" s="11"/>
      <c r="P55" s="2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February!C57+B55</f>
        <v>78</v>
      </c>
      <c r="D57" s="11"/>
      <c r="E57" s="11">
        <f>February!E57+D55</f>
        <v>621</v>
      </c>
      <c r="F57" s="11"/>
      <c r="G57" s="11">
        <f>February!G57+F55</f>
        <v>12794</v>
      </c>
      <c r="H57" s="11"/>
      <c r="I57" s="11">
        <f>February!I57+H55</f>
        <v>1736</v>
      </c>
      <c r="J57" s="11"/>
      <c r="K57" s="11">
        <f>February!K57+J55</f>
        <v>1827</v>
      </c>
      <c r="L57" s="11"/>
      <c r="M57" s="11">
        <f>February!M57+L55</f>
        <v>47</v>
      </c>
      <c r="N57" s="11"/>
      <c r="O57" s="11">
        <f>February!O57+N55</f>
        <v>14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2" sqref="C52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6.37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69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March!C5+B5</f>
        <v>0</v>
      </c>
      <c r="D5" s="15">
        <v>1</v>
      </c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1"/>
    </row>
    <row r="6" spans="1:16" ht="18" customHeight="1">
      <c r="A6" s="9" t="s">
        <v>11</v>
      </c>
      <c r="B6" s="14"/>
      <c r="C6" s="9">
        <f>March!C6+B6</f>
        <v>0</v>
      </c>
      <c r="D6" s="15">
        <v>2</v>
      </c>
      <c r="E6" s="9">
        <f>March!E6+D6</f>
        <v>2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1"/>
    </row>
    <row r="7" spans="1:16" ht="18" customHeight="1">
      <c r="A7" s="9" t="s">
        <v>12</v>
      </c>
      <c r="B7" s="14"/>
      <c r="C7" s="9">
        <f>March!C7+B7</f>
        <v>0</v>
      </c>
      <c r="D7" s="15">
        <v>14</v>
      </c>
      <c r="E7" s="9">
        <f>March!E7+D7</f>
        <v>41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1"/>
    </row>
    <row r="8" spans="1:16" ht="18" customHeight="1">
      <c r="A8" s="9" t="s">
        <v>13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1"/>
    </row>
    <row r="9" spans="1:16" ht="18" customHeight="1">
      <c r="A9" s="9" t="s">
        <v>14</v>
      </c>
      <c r="B9" s="14"/>
      <c r="C9" s="9">
        <f>March!C9+B9</f>
        <v>0</v>
      </c>
      <c r="D9" s="15">
        <v>3</v>
      </c>
      <c r="E9" s="9">
        <f>March!E9+D9</f>
        <v>6</v>
      </c>
      <c r="F9" s="16"/>
      <c r="G9" s="9">
        <f>March!G9+F9</f>
        <v>3</v>
      </c>
      <c r="H9" s="17"/>
      <c r="I9" s="9">
        <f>March!I9+H9</f>
        <v>0</v>
      </c>
      <c r="J9" s="18"/>
      <c r="K9" s="9">
        <f>March!K9+J9</f>
        <v>6</v>
      </c>
      <c r="L9" s="19"/>
      <c r="M9" s="9">
        <f>March!M9+L9</f>
        <v>0</v>
      </c>
      <c r="N9" s="19"/>
      <c r="O9" s="9">
        <f>March!O9+N9</f>
        <v>0</v>
      </c>
      <c r="P9" s="21"/>
    </row>
    <row r="10" spans="1:16" ht="18" customHeight="1">
      <c r="A10" s="9" t="s">
        <v>15</v>
      </c>
      <c r="B10" s="14"/>
      <c r="C10" s="9">
        <f>March!C10+B10</f>
        <v>0</v>
      </c>
      <c r="D10" s="15">
        <v>2</v>
      </c>
      <c r="E10" s="9">
        <f>March!E10+D10</f>
        <v>10</v>
      </c>
      <c r="F10" s="16"/>
      <c r="G10" s="9">
        <f>March!G10+F10</f>
        <v>0</v>
      </c>
      <c r="H10" s="17">
        <v>1014</v>
      </c>
      <c r="I10" s="9">
        <f>March!I10+H10</f>
        <v>1014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1"/>
    </row>
    <row r="11" spans="1:16" ht="18" customHeight="1">
      <c r="A11" s="9" t="s">
        <v>16</v>
      </c>
      <c r="B11" s="14"/>
      <c r="C11" s="9">
        <f>March!C11+B11</f>
        <v>0</v>
      </c>
      <c r="D11" s="15">
        <v>8</v>
      </c>
      <c r="E11" s="9">
        <f>March!E11+D11</f>
        <v>16</v>
      </c>
      <c r="F11" s="16"/>
      <c r="G11" s="9">
        <f>March!G11+F11</f>
        <v>0</v>
      </c>
      <c r="H11" s="17"/>
      <c r="I11" s="9">
        <f>March!I11+H11</f>
        <v>0</v>
      </c>
      <c r="J11" s="18">
        <v>1</v>
      </c>
      <c r="K11" s="9">
        <f>March!K11+J11</f>
        <v>1</v>
      </c>
      <c r="L11" s="19"/>
      <c r="M11" s="9">
        <f>March!M11+L11</f>
        <v>0</v>
      </c>
      <c r="N11" s="19"/>
      <c r="O11" s="9">
        <f>March!O11+N11</f>
        <v>0</v>
      </c>
      <c r="P11" s="21"/>
    </row>
    <row r="12" spans="1:16" ht="18" customHeight="1">
      <c r="A12" s="9" t="s">
        <v>17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1"/>
    </row>
    <row r="13" spans="1:16" ht="18" customHeight="1">
      <c r="A13" s="9" t="s">
        <v>18</v>
      </c>
      <c r="B13" s="14"/>
      <c r="C13" s="9">
        <f>March!C13+B13</f>
        <v>0</v>
      </c>
      <c r="D13" s="15">
        <v>6</v>
      </c>
      <c r="E13" s="9">
        <f>March!E13+D13</f>
        <v>6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1"/>
    </row>
    <row r="14" spans="1:16" ht="18" customHeight="1">
      <c r="A14" s="9" t="s">
        <v>19</v>
      </c>
      <c r="B14" s="14"/>
      <c r="C14" s="9">
        <f>March!C14+B14</f>
        <v>0</v>
      </c>
      <c r="D14" s="15">
        <v>10</v>
      </c>
      <c r="E14" s="9">
        <f>March!E14+D14</f>
        <v>36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1"/>
    </row>
    <row r="15" spans="1:16" ht="18" customHeight="1">
      <c r="A15" s="9" t="s">
        <v>20</v>
      </c>
      <c r="B15" s="14"/>
      <c r="C15" s="9">
        <f>March!C15+B15</f>
        <v>0</v>
      </c>
      <c r="D15" s="15"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1"/>
    </row>
    <row r="16" spans="1:16" ht="18" customHeight="1">
      <c r="A16" s="9" t="s">
        <v>21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1"/>
    </row>
    <row r="17" spans="1:16" ht="18" customHeight="1">
      <c r="A17" s="9" t="s">
        <v>22</v>
      </c>
      <c r="B17" s="14"/>
      <c r="C17" s="9">
        <f>March!C17+B17</f>
        <v>0</v>
      </c>
      <c r="D17" s="15">
        <v>5</v>
      </c>
      <c r="E17" s="9">
        <f>March!E17+D17</f>
        <v>5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0</v>
      </c>
      <c r="P17" s="21"/>
    </row>
    <row r="18" spans="1:16" ht="18" customHeight="1">
      <c r="A18" s="9" t="s">
        <v>23</v>
      </c>
      <c r="B18" s="14"/>
      <c r="C18" s="9">
        <f>March!C18+B18</f>
        <v>2</v>
      </c>
      <c r="D18" s="15">
        <v>40</v>
      </c>
      <c r="E18" s="9">
        <f>March!E18+D18</f>
        <v>63</v>
      </c>
      <c r="F18" s="16">
        <v>4</v>
      </c>
      <c r="G18" s="9">
        <f>March!G18+F18</f>
        <v>4</v>
      </c>
      <c r="H18" s="17"/>
      <c r="I18" s="9">
        <f>March!I18+H18</f>
        <v>0</v>
      </c>
      <c r="J18" s="18"/>
      <c r="K18" s="9">
        <f>March!K18+J18</f>
        <v>629</v>
      </c>
      <c r="L18" s="19"/>
      <c r="M18" s="9">
        <f>March!M18+L18</f>
        <v>0</v>
      </c>
      <c r="N18" s="19"/>
      <c r="O18" s="9">
        <f>March!O18+N18</f>
        <v>0</v>
      </c>
      <c r="P18" s="21"/>
    </row>
    <row r="19" spans="1:16" ht="18" customHeight="1">
      <c r="A19" s="9" t="s">
        <v>24</v>
      </c>
      <c r="B19" s="14"/>
      <c r="C19" s="9">
        <f>March!C19+B19</f>
        <v>7</v>
      </c>
      <c r="D19" s="15">
        <v>2</v>
      </c>
      <c r="E19" s="9">
        <f>March!E19+D19</f>
        <v>4</v>
      </c>
      <c r="F19" s="16"/>
      <c r="G19" s="9">
        <f>March!G19+F19</f>
        <v>2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1"/>
    </row>
    <row r="20" spans="1:16" ht="18" customHeight="1">
      <c r="A20" s="9" t="s">
        <v>25</v>
      </c>
      <c r="B20" s="14"/>
      <c r="C20" s="9">
        <f>March!C20+B20</f>
        <v>0</v>
      </c>
      <c r="D20" s="15">
        <v>8</v>
      </c>
      <c r="E20" s="9">
        <f>March!E20+D20</f>
        <v>11</v>
      </c>
      <c r="F20" s="16"/>
      <c r="G20" s="9">
        <f>March!G20+F20</f>
        <v>0</v>
      </c>
      <c r="H20" s="17"/>
      <c r="I20" s="9">
        <f>March!I20+H20</f>
        <v>0</v>
      </c>
      <c r="J20" s="18">
        <v>1</v>
      </c>
      <c r="K20" s="9">
        <f>March!K20+J20</f>
        <v>1</v>
      </c>
      <c r="L20" s="19"/>
      <c r="M20" s="9">
        <f>March!M20+L20</f>
        <v>0</v>
      </c>
      <c r="N20" s="19"/>
      <c r="O20" s="9">
        <f>March!O20+N20</f>
        <v>0</v>
      </c>
      <c r="P20" s="21"/>
    </row>
    <row r="21" spans="1:16" ht="18" customHeight="1">
      <c r="A21" s="9" t="s">
        <v>26</v>
      </c>
      <c r="B21" s="14"/>
      <c r="C21" s="9">
        <f>March!C21+B21</f>
        <v>0</v>
      </c>
      <c r="D21" s="15">
        <v>2</v>
      </c>
      <c r="E21" s="9">
        <f>March!E21+D21</f>
        <v>7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3</v>
      </c>
      <c r="P21" s="21"/>
    </row>
    <row r="22" spans="1:16" ht="18" customHeight="1">
      <c r="A22" s="9" t="s">
        <v>27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1"/>
    </row>
    <row r="23" spans="1:16" ht="18" customHeight="1">
      <c r="A23" s="9" t="s">
        <v>28</v>
      </c>
      <c r="B23" s="14"/>
      <c r="C23" s="9">
        <f>March!C23+B23</f>
        <v>0</v>
      </c>
      <c r="D23" s="15"/>
      <c r="E23" s="9">
        <f>March!E23+D23</f>
        <v>4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8</v>
      </c>
      <c r="P23" s="21"/>
    </row>
    <row r="24" spans="1:16" ht="18" customHeight="1">
      <c r="A24" s="9" t="s">
        <v>29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1"/>
    </row>
    <row r="25" spans="1:16" ht="18" customHeight="1">
      <c r="A25" s="9" t="s">
        <v>30</v>
      </c>
      <c r="B25" s="14"/>
      <c r="C25" s="9">
        <f>March!C25+B25</f>
        <v>0</v>
      </c>
      <c r="D25" s="15">
        <v>1</v>
      </c>
      <c r="E25" s="9">
        <f>March!E25+D25</f>
        <v>1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1"/>
    </row>
    <row r="26" spans="1:16" ht="18" customHeight="1">
      <c r="A26" s="9" t="s">
        <v>31</v>
      </c>
      <c r="B26" s="14"/>
      <c r="C26" s="9">
        <f>March!C26+B26</f>
        <v>0</v>
      </c>
      <c r="D26" s="15">
        <v>2</v>
      </c>
      <c r="E26" s="9">
        <f>March!E26+D26</f>
        <v>17</v>
      </c>
      <c r="F26" s="16">
        <v>1</v>
      </c>
      <c r="G26" s="9">
        <f>March!G26+F26</f>
        <v>1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1"/>
    </row>
    <row r="27" spans="1:16" ht="18" customHeight="1">
      <c r="A27" s="9" t="s">
        <v>32</v>
      </c>
      <c r="B27" s="14"/>
      <c r="C27" s="9">
        <f>March!C27+B27</f>
        <v>43</v>
      </c>
      <c r="D27" s="15">
        <v>118</v>
      </c>
      <c r="E27" s="9">
        <f>March!E27+D27</f>
        <v>286</v>
      </c>
      <c r="F27" s="16">
        <v>30</v>
      </c>
      <c r="G27" s="9">
        <f>March!G27+F27</f>
        <v>168</v>
      </c>
      <c r="H27" s="17"/>
      <c r="I27" s="9">
        <f>March!I27+H27</f>
        <v>0</v>
      </c>
      <c r="J27" s="18">
        <v>3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1"/>
    </row>
    <row r="29" spans="1:16" ht="18" customHeight="1">
      <c r="A29" s="9" t="s">
        <v>34</v>
      </c>
      <c r="B29" s="14"/>
      <c r="C29" s="9">
        <f>March!C29+B29</f>
        <v>15</v>
      </c>
      <c r="D29" s="15">
        <v>67</v>
      </c>
      <c r="E29" s="9">
        <f>March!E29+D29</f>
        <v>110</v>
      </c>
      <c r="F29" s="16">
        <v>82</v>
      </c>
      <c r="G29" s="9">
        <f>March!G29+F29</f>
        <v>82</v>
      </c>
      <c r="H29" s="17"/>
      <c r="I29" s="9">
        <f>March!I29+H29</f>
        <v>0</v>
      </c>
      <c r="J29" s="18"/>
      <c r="K29" s="9">
        <f>March!K29+J29</f>
        <v>1</v>
      </c>
      <c r="L29" s="19">
        <v>0</v>
      </c>
      <c r="M29" s="9">
        <f>March!M29+L29</f>
        <v>0</v>
      </c>
      <c r="N29" s="19">
        <v>1</v>
      </c>
      <c r="O29" s="9">
        <f>March!O29+N29</f>
        <v>1</v>
      </c>
      <c r="P29" s="21" t="s">
        <v>79</v>
      </c>
    </row>
    <row r="30" spans="1:16" ht="18" customHeight="1">
      <c r="A30" s="9" t="s">
        <v>35</v>
      </c>
      <c r="B30" s="14"/>
      <c r="C30" s="9">
        <f>March!C30+B30</f>
        <v>0</v>
      </c>
      <c r="D30" s="15">
        <v>18</v>
      </c>
      <c r="E30" s="9">
        <f>March!E30+D30</f>
        <v>27</v>
      </c>
      <c r="F30" s="16"/>
      <c r="G30" s="9">
        <f>March!G30+F30</f>
        <v>226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1"/>
    </row>
    <row r="31" spans="1:16" ht="18" customHeight="1">
      <c r="A31" s="9" t="s">
        <v>36</v>
      </c>
      <c r="B31" s="14"/>
      <c r="C31" s="9">
        <f>March!C31+B31</f>
        <v>1</v>
      </c>
      <c r="D31" s="15">
        <f>24+32</f>
        <v>56</v>
      </c>
      <c r="E31" s="9">
        <f>March!E31+D31</f>
        <v>87</v>
      </c>
      <c r="F31" s="16">
        <v>5</v>
      </c>
      <c r="G31" s="9">
        <f>March!G31+F31</f>
        <v>382</v>
      </c>
      <c r="H31" s="17"/>
      <c r="I31" s="9">
        <f>March!I31+H31</f>
        <v>6</v>
      </c>
      <c r="J31" s="18"/>
      <c r="K31" s="9">
        <f>March!K31+J31</f>
        <v>25</v>
      </c>
      <c r="L31" s="19"/>
      <c r="M31" s="9">
        <f>March!M31+L31</f>
        <v>5</v>
      </c>
      <c r="N31" s="19"/>
      <c r="O31" s="9">
        <f>March!O31+N31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1"/>
    </row>
    <row r="33" spans="1:16" ht="18" customHeight="1">
      <c r="A33" s="9" t="s">
        <v>38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1"/>
    </row>
    <row r="34" spans="1:16" ht="18" customHeight="1">
      <c r="A34" s="9" t="s">
        <v>39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1"/>
    </row>
    <row r="35" spans="1:16" ht="18" customHeight="1">
      <c r="A35" s="9" t="s">
        <v>40</v>
      </c>
      <c r="B35" s="14"/>
      <c r="C35" s="9">
        <f>March!C35+B35</f>
        <v>0</v>
      </c>
      <c r="D35" s="15"/>
      <c r="E35" s="9">
        <f>March!E35+D35</f>
        <v>3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1"/>
    </row>
    <row r="36" spans="1:16" ht="18" customHeight="1">
      <c r="A36" s="9" t="s">
        <v>41</v>
      </c>
      <c r="B36" s="14"/>
      <c r="C36" s="9">
        <f>March!C36+B36</f>
        <v>0</v>
      </c>
      <c r="D36" s="15"/>
      <c r="E36" s="9">
        <f>March!E36+D36</f>
        <v>2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1"/>
    </row>
    <row r="37" spans="1:16" ht="18" customHeight="1">
      <c r="A37" s="9" t="s">
        <v>42</v>
      </c>
      <c r="B37" s="14"/>
      <c r="C37" s="9">
        <f>March!C37+B37</f>
        <v>0</v>
      </c>
      <c r="D37" s="15">
        <v>2</v>
      </c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1"/>
    </row>
    <row r="38" spans="1:16" ht="18" customHeight="1">
      <c r="A38" s="9" t="s">
        <v>43</v>
      </c>
      <c r="B38" s="14"/>
      <c r="C38" s="9">
        <f>March!C38+B38</f>
        <v>0</v>
      </c>
      <c r="D38" s="15">
        <v>2</v>
      </c>
      <c r="E38" s="9">
        <f>March!E38+D38</f>
        <v>63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1"/>
    </row>
    <row r="39" spans="1:16" ht="18" customHeight="1">
      <c r="A39" s="9" t="s">
        <v>44</v>
      </c>
      <c r="B39" s="14"/>
      <c r="C39" s="9">
        <f>March!C39+B39</f>
        <v>3</v>
      </c>
      <c r="D39" s="15"/>
      <c r="E39" s="9">
        <f>March!E39+D39</f>
        <v>2</v>
      </c>
      <c r="F39" s="16">
        <v>16</v>
      </c>
      <c r="G39" s="9">
        <f>March!G39+F39</f>
        <v>40</v>
      </c>
      <c r="H39" s="17"/>
      <c r="I39" s="9">
        <f>March!I39+H39</f>
        <v>0</v>
      </c>
      <c r="J39" s="18"/>
      <c r="K39" s="9">
        <f>March!K39+J39</f>
        <v>0</v>
      </c>
      <c r="L39" s="19">
        <v>0</v>
      </c>
      <c r="M39" s="9">
        <v>1</v>
      </c>
      <c r="N39" s="19"/>
      <c r="O39" s="9">
        <f>March!O39+N39</f>
        <v>0</v>
      </c>
      <c r="P39" s="21" t="s">
        <v>79</v>
      </c>
    </row>
    <row r="40" spans="1:16" ht="18" customHeight="1">
      <c r="A40" s="9" t="s">
        <v>45</v>
      </c>
      <c r="B40" s="14"/>
      <c r="C40" s="9">
        <f>March!C40+B40</f>
        <v>1</v>
      </c>
      <c r="D40" s="15">
        <v>3</v>
      </c>
      <c r="E40" s="9">
        <f>March!E40+D40</f>
        <v>16</v>
      </c>
      <c r="F40" s="16"/>
      <c r="G40" s="9">
        <f>March!G40+F40</f>
        <v>1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1"/>
    </row>
    <row r="41" spans="1:16" ht="18" customHeight="1">
      <c r="A41" s="9" t="s">
        <v>46</v>
      </c>
      <c r="B41" s="14"/>
      <c r="C41" s="9">
        <f>March!C41+B41</f>
        <v>0</v>
      </c>
      <c r="D41" s="15">
        <v>1</v>
      </c>
      <c r="E41" s="9">
        <f>March!E41+D41</f>
        <v>3</v>
      </c>
      <c r="F41" s="16"/>
      <c r="G41" s="9">
        <f>March!G41+F41</f>
        <v>3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>
        <v>2</v>
      </c>
      <c r="O41" s="9">
        <f>March!O41+N41</f>
        <v>5</v>
      </c>
      <c r="P41" s="21"/>
    </row>
    <row r="42" spans="1:16" ht="18" customHeight="1">
      <c r="A42" s="9" t="s">
        <v>47</v>
      </c>
      <c r="B42" s="14"/>
      <c r="C42" s="9">
        <f>March!C42+B42</f>
        <v>6</v>
      </c>
      <c r="D42" s="15">
        <v>2</v>
      </c>
      <c r="E42" s="9">
        <f>March!E42+D42</f>
        <v>3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1"/>
    </row>
    <row r="43" spans="1:16" ht="18" customHeight="1">
      <c r="A43" s="9" t="s">
        <v>48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1"/>
    </row>
    <row r="44" spans="1:16" ht="18" customHeight="1">
      <c r="A44" s="9" t="s">
        <v>49</v>
      </c>
      <c r="B44" s="14"/>
      <c r="C44" s="9">
        <f>March!C44+B44</f>
        <v>0</v>
      </c>
      <c r="D44" s="15"/>
      <c r="E44" s="9">
        <f>March!E44+D44</f>
        <v>1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1"/>
    </row>
    <row r="45" spans="1:16" ht="18" customHeight="1">
      <c r="A45" s="9" t="s">
        <v>50</v>
      </c>
      <c r="B45" s="14"/>
      <c r="C45" s="9">
        <f>March!C45+B45</f>
        <v>0</v>
      </c>
      <c r="D45" s="15">
        <v>17</v>
      </c>
      <c r="E45" s="9">
        <f>March!E45+D45</f>
        <v>73</v>
      </c>
      <c r="F45" s="16">
        <v>190</v>
      </c>
      <c r="G45" s="9">
        <v>0</v>
      </c>
      <c r="H45" s="17"/>
      <c r="I45" s="9">
        <f>March!I45+H45</f>
        <v>1730</v>
      </c>
      <c r="J45" s="18">
        <v>22</v>
      </c>
      <c r="K45" s="9">
        <f>March!K45+J45</f>
        <v>671</v>
      </c>
      <c r="L45" s="19"/>
      <c r="M45" s="9">
        <f>March!M45+L45</f>
        <v>42</v>
      </c>
      <c r="N45" s="19"/>
      <c r="O45" s="9">
        <f>March!O45+N45</f>
        <v>0</v>
      </c>
      <c r="P45" s="21"/>
    </row>
    <row r="46" spans="1:16" ht="18" customHeight="1">
      <c r="A46" s="9" t="s">
        <v>51</v>
      </c>
      <c r="B46" s="14"/>
      <c r="C46" s="9">
        <f>March!C46+B46</f>
        <v>0</v>
      </c>
      <c r="D46" s="15">
        <v>1</v>
      </c>
      <c r="E46" s="9">
        <f>March!E46+D46</f>
        <v>7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1"/>
    </row>
    <row r="47" spans="1:16" ht="18" customHeight="1">
      <c r="A47" s="9" t="s">
        <v>52</v>
      </c>
      <c r="B47" s="14"/>
      <c r="C47" s="9">
        <f>March!C47+B47</f>
        <v>0</v>
      </c>
      <c r="D47" s="15">
        <v>6</v>
      </c>
      <c r="E47" s="9">
        <f>March!E47+D47</f>
        <v>19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/>
      <c r="O47" s="9">
        <f>March!O47+N47</f>
        <v>0</v>
      </c>
      <c r="P47" s="21"/>
    </row>
    <row r="48" spans="1:16" ht="18" customHeight="1">
      <c r="A48" s="9" t="s">
        <v>53</v>
      </c>
      <c r="B48" s="14"/>
      <c r="C48" s="9">
        <f>March!C48+B48</f>
        <v>0</v>
      </c>
      <c r="D48" s="15"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1"/>
    </row>
    <row r="49" spans="1:16" ht="18" customHeight="1">
      <c r="A49" s="9" t="s">
        <v>54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1"/>
    </row>
    <row r="50" spans="1:16" ht="18" customHeight="1">
      <c r="A50" s="9" t="s">
        <v>55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1"/>
    </row>
    <row r="51" spans="1:16" ht="18" customHeight="1">
      <c r="A51" s="9" t="s">
        <v>56</v>
      </c>
      <c r="B51" s="14"/>
      <c r="C51" s="9">
        <f>March!C51+B51</f>
        <v>0</v>
      </c>
      <c r="D51" s="15">
        <v>1</v>
      </c>
      <c r="E51" s="9">
        <f>March!E51+D51</f>
        <v>3</v>
      </c>
      <c r="F51" s="16"/>
      <c r="G51" s="9">
        <f>March!G51+F51</f>
        <v>0</v>
      </c>
      <c r="H51" s="17"/>
      <c r="I51" s="9">
        <f>March!I51+H51</f>
        <v>0</v>
      </c>
      <c r="J51" s="18">
        <v>1</v>
      </c>
      <c r="K51" s="9">
        <f>March!K51+J51</f>
        <v>1</v>
      </c>
      <c r="L51" s="19"/>
      <c r="M51" s="9">
        <f>March!M51+L51</f>
        <v>0</v>
      </c>
      <c r="N51" s="19">
        <v>1</v>
      </c>
      <c r="O51" s="9">
        <f>March!O51+N51</f>
        <v>1</v>
      </c>
      <c r="P51" s="21"/>
    </row>
    <row r="52" spans="1:16" ht="18" customHeight="1">
      <c r="A52" s="9" t="s">
        <v>57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3</v>
      </c>
      <c r="L52" s="19"/>
      <c r="M52" s="9">
        <f>March!M52+L52</f>
        <v>0</v>
      </c>
      <c r="N52" s="19"/>
      <c r="O52" s="9">
        <f>March!O52+N52</f>
        <v>0</v>
      </c>
      <c r="P52" s="21"/>
    </row>
    <row r="53" spans="1:16" ht="18" customHeight="1">
      <c r="A53" s="9" t="s">
        <v>58</v>
      </c>
      <c r="B53" s="14"/>
      <c r="C53" s="9">
        <f>March!C53+B53</f>
        <v>0</v>
      </c>
      <c r="D53" s="15">
        <v>49</v>
      </c>
      <c r="E53" s="9">
        <f>March!E53+D53</f>
        <v>125</v>
      </c>
      <c r="F53" s="16">
        <v>10</v>
      </c>
      <c r="G53" s="9">
        <f>March!G53+F53</f>
        <v>65</v>
      </c>
      <c r="H53" s="17"/>
      <c r="I53" s="9">
        <f>March!I53+H53</f>
        <v>0</v>
      </c>
      <c r="J53" s="18">
        <v>6</v>
      </c>
      <c r="K53" s="9">
        <f>March!K53+J53</f>
        <v>126</v>
      </c>
      <c r="L53" s="19"/>
      <c r="M53" s="9">
        <f>March!M53+L53</f>
        <v>0</v>
      </c>
      <c r="N53" s="19"/>
      <c r="O53" s="9">
        <f>March!O53+N53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March!C54+B54</f>
        <v>0</v>
      </c>
      <c r="D54" s="15"/>
      <c r="E54" s="9">
        <f>March!E54+D54</f>
        <v>1</v>
      </c>
      <c r="F54" s="16"/>
      <c r="G54" s="9">
        <f>March!G54+F54</f>
        <v>238</v>
      </c>
      <c r="H54" s="17"/>
      <c r="I54" s="9">
        <f>March!I54+H54</f>
        <v>0</v>
      </c>
      <c r="J54" s="18"/>
      <c r="K54" s="9">
        <f>March!K54+J54</f>
        <v>356</v>
      </c>
      <c r="L54" s="19"/>
      <c r="M54" s="9">
        <f>March!M54+L54</f>
        <v>0</v>
      </c>
      <c r="N54" s="19"/>
      <c r="O54" s="9">
        <f>March!O54+N54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452</v>
      </c>
      <c r="E55" s="11"/>
      <c r="F55" s="11">
        <f>SUM(F5:F54)</f>
        <v>338</v>
      </c>
      <c r="G55" s="11"/>
      <c r="H55" s="11">
        <f>SUM(H5:H54)</f>
        <v>1014</v>
      </c>
      <c r="I55" s="11"/>
      <c r="J55" s="11">
        <f>SUM(J5:J54)</f>
        <v>34</v>
      </c>
      <c r="K55" s="11"/>
      <c r="L55" s="11">
        <f>SUM(L5:L54)</f>
        <v>0</v>
      </c>
      <c r="M55" s="11"/>
      <c r="N55" s="11">
        <f>SUM(N5:N54)</f>
        <v>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March!C57+B55</f>
        <v>78</v>
      </c>
      <c r="D57" s="11"/>
      <c r="E57" s="11">
        <f>March!E57+D55</f>
        <v>1073</v>
      </c>
      <c r="F57" s="11"/>
      <c r="G57" s="11">
        <f>March!G57+F55</f>
        <v>13132</v>
      </c>
      <c r="H57" s="11"/>
      <c r="I57" s="11">
        <f>March!I57+H55</f>
        <v>2750</v>
      </c>
      <c r="J57" s="11"/>
      <c r="K57" s="11">
        <f>March!K57+J55</f>
        <v>1861</v>
      </c>
      <c r="L57" s="11"/>
      <c r="M57" s="11">
        <f>March!M57+L55</f>
        <v>47</v>
      </c>
      <c r="N57" s="11"/>
      <c r="O57" s="11">
        <f>March!O57+N55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70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39" t="s">
        <v>78</v>
      </c>
      <c r="O3" s="4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1"/>
    </row>
    <row r="6" spans="1:16" ht="18" customHeight="1">
      <c r="A6" s="9" t="s">
        <v>11</v>
      </c>
      <c r="B6" s="14"/>
      <c r="C6" s="9">
        <f>April!C6+B6</f>
        <v>0</v>
      </c>
      <c r="D6" s="15"/>
      <c r="E6" s="9">
        <f>April!E6+D6</f>
        <v>2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1"/>
    </row>
    <row r="7" spans="1:16" ht="18" customHeight="1">
      <c r="A7" s="9" t="s">
        <v>12</v>
      </c>
      <c r="B7" s="14"/>
      <c r="C7" s="9">
        <f>April!C7+B7</f>
        <v>0</v>
      </c>
      <c r="D7" s="15">
        <v>49</v>
      </c>
      <c r="E7" s="9">
        <f>April!E7+D7</f>
        <v>90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1"/>
    </row>
    <row r="8" spans="1:16" ht="18" customHeight="1">
      <c r="A8" s="9" t="s">
        <v>13</v>
      </c>
      <c r="B8" s="14"/>
      <c r="C8" s="9">
        <f>April!C8+B8</f>
        <v>0</v>
      </c>
      <c r="D8" s="15">
        <v>10</v>
      </c>
      <c r="E8" s="9">
        <f>April!E8+D8</f>
        <v>10</v>
      </c>
      <c r="F8" s="16">
        <v>3</v>
      </c>
      <c r="G8" s="9">
        <f>April!G8+F8</f>
        <v>3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1"/>
    </row>
    <row r="9" spans="1:16" ht="18" customHeight="1">
      <c r="A9" s="9" t="s">
        <v>14</v>
      </c>
      <c r="B9" s="14"/>
      <c r="C9" s="9">
        <f>April!C9+B9</f>
        <v>0</v>
      </c>
      <c r="D9" s="15">
        <v>2</v>
      </c>
      <c r="E9" s="9">
        <f>April!E9+D9</f>
        <v>8</v>
      </c>
      <c r="F9" s="16">
        <v>4</v>
      </c>
      <c r="G9" s="9">
        <f>April!G9+F9</f>
        <v>7</v>
      </c>
      <c r="H9" s="17"/>
      <c r="I9" s="9">
        <f>April!I9+H9</f>
        <v>0</v>
      </c>
      <c r="J9" s="18"/>
      <c r="K9" s="9">
        <f>April!K9+J9</f>
        <v>6</v>
      </c>
      <c r="L9" s="19"/>
      <c r="M9" s="9">
        <f>April!M9+L9</f>
        <v>0</v>
      </c>
      <c r="N9" s="19"/>
      <c r="O9" s="9">
        <f>April!O9+N9</f>
        <v>0</v>
      </c>
      <c r="P9" s="21"/>
    </row>
    <row r="10" spans="1:16" ht="18" customHeight="1">
      <c r="A10" s="9" t="s">
        <v>15</v>
      </c>
      <c r="B10" s="14"/>
      <c r="C10" s="9">
        <f>April!C10+B10</f>
        <v>0</v>
      </c>
      <c r="D10" s="15">
        <v>16</v>
      </c>
      <c r="E10" s="9">
        <f>April!E10+D10</f>
        <v>26</v>
      </c>
      <c r="F10" s="16"/>
      <c r="G10" s="9">
        <f>April!G10+F10</f>
        <v>0</v>
      </c>
      <c r="H10" s="17"/>
      <c r="I10" s="9">
        <f>April!I10+H10</f>
        <v>1014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1"/>
    </row>
    <row r="11" spans="1:16" ht="18" customHeight="1">
      <c r="A11" s="9" t="s">
        <v>16</v>
      </c>
      <c r="B11" s="14"/>
      <c r="C11" s="9">
        <f>April!C11+B11</f>
        <v>0</v>
      </c>
      <c r="D11" s="15">
        <v>3</v>
      </c>
      <c r="E11" s="9">
        <f>April!E11+D11</f>
        <v>19</v>
      </c>
      <c r="F11" s="16"/>
      <c r="G11" s="9">
        <f>April!G11+F11</f>
        <v>0</v>
      </c>
      <c r="H11" s="17"/>
      <c r="I11" s="9">
        <f>April!I11+H11</f>
        <v>0</v>
      </c>
      <c r="J11" s="18">
        <v>2</v>
      </c>
      <c r="K11" s="9">
        <f>April!K11+J11</f>
        <v>3</v>
      </c>
      <c r="L11" s="19"/>
      <c r="M11" s="9">
        <f>April!M11+L11</f>
        <v>0</v>
      </c>
      <c r="N11" s="19">
        <v>2</v>
      </c>
      <c r="O11" s="9">
        <f>April!O11+N11</f>
        <v>2</v>
      </c>
      <c r="P11" s="21"/>
    </row>
    <row r="12" spans="1:16" ht="18" customHeight="1">
      <c r="A12" s="9" t="s">
        <v>17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1"/>
    </row>
    <row r="13" spans="1:16" ht="18" customHeight="1">
      <c r="A13" s="9" t="s">
        <v>18</v>
      </c>
      <c r="B13" s="14"/>
      <c r="C13" s="9">
        <f>April!C13+B13</f>
        <v>0</v>
      </c>
      <c r="D13" s="15"/>
      <c r="E13" s="9">
        <f>April!E13+D13</f>
        <v>6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1"/>
    </row>
    <row r="14" spans="1:16" ht="18" customHeight="1">
      <c r="A14" s="9" t="s">
        <v>19</v>
      </c>
      <c r="B14" s="14"/>
      <c r="C14" s="9">
        <f>April!C14+B14</f>
        <v>0</v>
      </c>
      <c r="D14" s="15">
        <v>19</v>
      </c>
      <c r="E14" s="9">
        <f>April!E14+D14</f>
        <v>55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1"/>
    </row>
    <row r="15" spans="1:16" ht="18" customHeight="1">
      <c r="A15" s="9" t="s">
        <v>20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1"/>
    </row>
    <row r="16" spans="1:16" ht="18" customHeight="1">
      <c r="A16" s="9" t="s">
        <v>21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1"/>
    </row>
    <row r="17" spans="1:16" ht="18" customHeight="1">
      <c r="A17" s="9" t="s">
        <v>22</v>
      </c>
      <c r="B17" s="14"/>
      <c r="C17" s="9">
        <f>April!C17+B17</f>
        <v>0</v>
      </c>
      <c r="D17" s="15">
        <v>4</v>
      </c>
      <c r="E17" s="9">
        <f>April!E17+D17</f>
        <v>9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0</v>
      </c>
      <c r="P17" s="21"/>
    </row>
    <row r="18" spans="1:16" ht="18" customHeight="1">
      <c r="A18" s="9" t="s">
        <v>23</v>
      </c>
      <c r="B18" s="14"/>
      <c r="C18" s="9">
        <f>April!C18+B18</f>
        <v>2</v>
      </c>
      <c r="D18" s="15">
        <f>71+15</f>
        <v>86</v>
      </c>
      <c r="E18" s="9">
        <f>April!E18+D18</f>
        <v>149</v>
      </c>
      <c r="F18" s="16">
        <v>11</v>
      </c>
      <c r="G18" s="9">
        <f>April!G18+F18</f>
        <v>15</v>
      </c>
      <c r="H18" s="17"/>
      <c r="I18" s="9">
        <f>April!I18+H18</f>
        <v>0</v>
      </c>
      <c r="J18" s="18">
        <v>39</v>
      </c>
      <c r="K18" s="9">
        <f>April!K18+J18</f>
        <v>668</v>
      </c>
      <c r="L18" s="19"/>
      <c r="M18" s="9">
        <f>April!M18+L18</f>
        <v>0</v>
      </c>
      <c r="N18" s="19"/>
      <c r="O18" s="9">
        <f>April!O18+N18</f>
        <v>0</v>
      </c>
      <c r="P18" s="21"/>
    </row>
    <row r="19" spans="1:16" ht="18" customHeight="1">
      <c r="A19" s="9" t="s">
        <v>24</v>
      </c>
      <c r="B19" s="14"/>
      <c r="C19" s="9">
        <f>April!C19+B19</f>
        <v>7</v>
      </c>
      <c r="D19" s="15">
        <v>9</v>
      </c>
      <c r="E19" s="9">
        <f>April!E19+D19</f>
        <v>13</v>
      </c>
      <c r="F19" s="16"/>
      <c r="G19" s="9">
        <f>April!G19+F19</f>
        <v>2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1"/>
    </row>
    <row r="20" spans="1:16" ht="18" customHeight="1">
      <c r="A20" s="9" t="s">
        <v>25</v>
      </c>
      <c r="B20" s="14"/>
      <c r="C20" s="9">
        <f>April!C20+B20</f>
        <v>0</v>
      </c>
      <c r="D20" s="15">
        <v>30</v>
      </c>
      <c r="E20" s="9">
        <f>April!E20+D20</f>
        <v>41</v>
      </c>
      <c r="F20" s="16">
        <v>4</v>
      </c>
      <c r="G20" s="9">
        <f>April!G20+F20</f>
        <v>4</v>
      </c>
      <c r="H20" s="17"/>
      <c r="I20" s="9">
        <f>April!I20+H20</f>
        <v>0</v>
      </c>
      <c r="J20" s="18"/>
      <c r="K20" s="9">
        <f>April!K20+J20</f>
        <v>1</v>
      </c>
      <c r="L20" s="19"/>
      <c r="M20" s="9">
        <f>April!M20+L20</f>
        <v>0</v>
      </c>
      <c r="N20" s="19"/>
      <c r="O20" s="9">
        <f>April!O20+N20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April!C21+B21</f>
        <v>0</v>
      </c>
      <c r="D21" s="15">
        <v>21</v>
      </c>
      <c r="E21" s="9">
        <f>April!E21+D21</f>
        <v>28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3</v>
      </c>
      <c r="P21" s="21"/>
    </row>
    <row r="22" spans="1:16" ht="18" customHeight="1">
      <c r="A22" s="9" t="s">
        <v>27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1"/>
    </row>
    <row r="23" spans="1:16" ht="18" customHeight="1">
      <c r="A23" s="9" t="s">
        <v>28</v>
      </c>
      <c r="B23" s="14"/>
      <c r="C23" s="9">
        <f>April!C23+B23</f>
        <v>0</v>
      </c>
      <c r="D23" s="15"/>
      <c r="E23" s="9">
        <f>April!E23+D23</f>
        <v>4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8</v>
      </c>
      <c r="P23" s="21"/>
    </row>
    <row r="24" spans="1:16" ht="18" customHeight="1">
      <c r="A24" s="9" t="s">
        <v>29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1"/>
    </row>
    <row r="25" spans="1:16" ht="18" customHeight="1">
      <c r="A25" s="9" t="s">
        <v>30</v>
      </c>
      <c r="B25" s="14"/>
      <c r="C25" s="9">
        <f>April!C25+B25</f>
        <v>0</v>
      </c>
      <c r="D25" s="15"/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1"/>
    </row>
    <row r="26" spans="1:16" ht="18" customHeight="1">
      <c r="A26" s="9" t="s">
        <v>31</v>
      </c>
      <c r="B26" s="14"/>
      <c r="C26" s="9">
        <f>April!C26+B26</f>
        <v>0</v>
      </c>
      <c r="D26" s="15">
        <v>11</v>
      </c>
      <c r="E26" s="9">
        <f>April!E26+D26</f>
        <v>28</v>
      </c>
      <c r="F26" s="16"/>
      <c r="G26" s="9">
        <f>April!G26+F26</f>
        <v>1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1"/>
    </row>
    <row r="27" spans="1:16" ht="18" customHeight="1">
      <c r="A27" s="9" t="s">
        <v>32</v>
      </c>
      <c r="B27" s="14"/>
      <c r="C27" s="9">
        <f>April!C27+B27</f>
        <v>43</v>
      </c>
      <c r="D27" s="15">
        <f>173+28</f>
        <v>201</v>
      </c>
      <c r="E27" s="9">
        <f>April!E27+D27</f>
        <v>487</v>
      </c>
      <c r="F27" s="16">
        <v>43</v>
      </c>
      <c r="G27" s="9">
        <f>April!G27+F27</f>
        <v>211</v>
      </c>
      <c r="H27" s="17"/>
      <c r="I27" s="9">
        <f>April!I27+H27</f>
        <v>0</v>
      </c>
      <c r="J27" s="18">
        <v>83</v>
      </c>
      <c r="K27" s="9">
        <f>April!K27+J27</f>
        <v>124</v>
      </c>
      <c r="L27" s="19"/>
      <c r="M27" s="9">
        <f>April!M27+L27</f>
        <v>0</v>
      </c>
      <c r="N27" s="19">
        <v>16</v>
      </c>
      <c r="O27" s="9">
        <f>April!O27+N27</f>
        <v>16</v>
      </c>
      <c r="P27" s="21" t="s">
        <v>79</v>
      </c>
    </row>
    <row r="28" spans="1:16" ht="18" customHeight="1">
      <c r="A28" s="9" t="s">
        <v>33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1"/>
    </row>
    <row r="29" spans="1:16" ht="18" customHeight="1">
      <c r="A29" s="9" t="s">
        <v>34</v>
      </c>
      <c r="B29" s="14"/>
      <c r="C29" s="9">
        <f>April!C29+B29</f>
        <v>15</v>
      </c>
      <c r="D29" s="15">
        <f>78+2+7</f>
        <v>87</v>
      </c>
      <c r="E29" s="9">
        <f>April!E29+D29</f>
        <v>197</v>
      </c>
      <c r="F29" s="16">
        <v>7</v>
      </c>
      <c r="G29" s="9">
        <f>April!G29+F29</f>
        <v>89</v>
      </c>
      <c r="H29" s="17"/>
      <c r="I29" s="9">
        <f>April!I29+H29</f>
        <v>0</v>
      </c>
      <c r="J29" s="18"/>
      <c r="K29" s="9">
        <f>April!K29+J29</f>
        <v>1</v>
      </c>
      <c r="L29" s="19"/>
      <c r="M29" s="9">
        <f>April!M29+L29</f>
        <v>0</v>
      </c>
      <c r="N29" s="19">
        <v>2</v>
      </c>
      <c r="O29" s="9">
        <f>April!O29+N29</f>
        <v>3</v>
      </c>
      <c r="P29" s="21"/>
    </row>
    <row r="30" spans="1:16" ht="18" customHeight="1">
      <c r="A30" s="9" t="s">
        <v>35</v>
      </c>
      <c r="B30" s="14"/>
      <c r="C30" s="9">
        <f>April!C30+B30</f>
        <v>0</v>
      </c>
      <c r="D30" s="15">
        <v>1</v>
      </c>
      <c r="E30" s="9">
        <f>April!E30+D30</f>
        <v>28</v>
      </c>
      <c r="F30" s="16"/>
      <c r="G30" s="9">
        <f>April!G30+F30</f>
        <v>226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1"/>
    </row>
    <row r="31" spans="1:16" ht="18" customHeight="1">
      <c r="A31" s="9" t="s">
        <v>36</v>
      </c>
      <c r="B31" s="14"/>
      <c r="C31" s="9">
        <f>April!C31+B31</f>
        <v>1</v>
      </c>
      <c r="D31" s="15">
        <f>53+54</f>
        <v>107</v>
      </c>
      <c r="E31" s="9">
        <f>April!E31+D31</f>
        <v>194</v>
      </c>
      <c r="F31" s="16">
        <v>17</v>
      </c>
      <c r="G31" s="9">
        <f>April!G31+F31</f>
        <v>399</v>
      </c>
      <c r="H31" s="17"/>
      <c r="I31" s="9">
        <f>April!I31+H31</f>
        <v>6</v>
      </c>
      <c r="J31" s="18">
        <v>1</v>
      </c>
      <c r="K31" s="9">
        <f>April!K31+J31</f>
        <v>26</v>
      </c>
      <c r="L31" s="19"/>
      <c r="M31" s="9">
        <f>April!M31+L31</f>
        <v>5</v>
      </c>
      <c r="N31" s="19"/>
      <c r="O31" s="9">
        <f>April!O31+N31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1"/>
    </row>
    <row r="33" spans="1:16" ht="18" customHeight="1">
      <c r="A33" s="9" t="s">
        <v>38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1"/>
    </row>
    <row r="34" spans="1:16" ht="18" customHeight="1">
      <c r="A34" s="9" t="s">
        <v>39</v>
      </c>
      <c r="B34" s="14"/>
      <c r="C34" s="9">
        <f>April!C34+B34</f>
        <v>0</v>
      </c>
      <c r="D34" s="15"/>
      <c r="E34" s="9">
        <f>April!E34+D34</f>
        <v>1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1"/>
    </row>
    <row r="35" spans="1:16" ht="18" customHeight="1">
      <c r="A35" s="9" t="s">
        <v>40</v>
      </c>
      <c r="B35" s="14"/>
      <c r="C35" s="9">
        <f>April!C35+B35</f>
        <v>0</v>
      </c>
      <c r="D35" s="15"/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1"/>
    </row>
    <row r="36" spans="1:16" ht="18" customHeight="1">
      <c r="A36" s="9" t="s">
        <v>41</v>
      </c>
      <c r="B36" s="14"/>
      <c r="C36" s="9">
        <f>April!C36+B36</f>
        <v>0</v>
      </c>
      <c r="D36" s="15">
        <v>1</v>
      </c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1"/>
    </row>
    <row r="37" spans="1:16" ht="18" customHeight="1">
      <c r="A37" s="9" t="s">
        <v>42</v>
      </c>
      <c r="B37" s="14"/>
      <c r="C37" s="9">
        <f>April!C37+B37</f>
        <v>0</v>
      </c>
      <c r="D37" s="15">
        <v>1</v>
      </c>
      <c r="E37" s="9">
        <f>April!E37+D37</f>
        <v>5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1"/>
    </row>
    <row r="38" spans="1:16" ht="18" customHeight="1">
      <c r="A38" s="9" t="s">
        <v>43</v>
      </c>
      <c r="B38" s="14"/>
      <c r="C38" s="9">
        <f>April!C38+B38</f>
        <v>0</v>
      </c>
      <c r="D38" s="15"/>
      <c r="E38" s="9">
        <f>April!E38+D38</f>
        <v>63</v>
      </c>
      <c r="F38" s="16">
        <v>304</v>
      </c>
      <c r="G38" s="9">
        <f>April!G38+F38</f>
        <v>304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1"/>
    </row>
    <row r="39" spans="1:16" ht="18" customHeight="1">
      <c r="A39" s="9" t="s">
        <v>44</v>
      </c>
      <c r="B39" s="14"/>
      <c r="C39" s="9">
        <f>April!C39+B39</f>
        <v>3</v>
      </c>
      <c r="D39" s="15"/>
      <c r="E39" s="9">
        <f>April!E39+D39</f>
        <v>2</v>
      </c>
      <c r="F39" s="16">
        <v>2</v>
      </c>
      <c r="G39" s="9">
        <f>April!G39+F39</f>
        <v>42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1</v>
      </c>
      <c r="N39" s="19">
        <v>2</v>
      </c>
      <c r="O39" s="9">
        <f>April!O39+N39</f>
        <v>2</v>
      </c>
      <c r="P39" s="21"/>
    </row>
    <row r="40" spans="1:16" ht="18" customHeight="1">
      <c r="A40" s="9" t="s">
        <v>45</v>
      </c>
      <c r="B40" s="14"/>
      <c r="C40" s="9">
        <f>April!C40+B40</f>
        <v>1</v>
      </c>
      <c r="D40" s="15">
        <v>49</v>
      </c>
      <c r="E40" s="9">
        <f>April!E40+D40</f>
        <v>65</v>
      </c>
      <c r="F40" s="16">
        <v>19</v>
      </c>
      <c r="G40" s="9">
        <f>April!G40+F40</f>
        <v>20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>
        <v>1</v>
      </c>
      <c r="O40" s="9">
        <f>April!O40+N40</f>
        <v>1</v>
      </c>
      <c r="P40" s="21" t="s">
        <v>79</v>
      </c>
    </row>
    <row r="41" spans="1:16" ht="18" customHeight="1">
      <c r="A41" s="9" t="s">
        <v>46</v>
      </c>
      <c r="B41" s="14"/>
      <c r="C41" s="9">
        <f>April!C41+B41</f>
        <v>0</v>
      </c>
      <c r="D41" s="15"/>
      <c r="E41" s="9">
        <f>April!E41+D41</f>
        <v>3</v>
      </c>
      <c r="F41" s="16"/>
      <c r="G41" s="9">
        <f>April!G41+F41</f>
        <v>3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5</v>
      </c>
      <c r="P41" s="21"/>
    </row>
    <row r="42" spans="1:16" ht="18" customHeight="1">
      <c r="A42" s="9" t="s">
        <v>47</v>
      </c>
      <c r="B42" s="14"/>
      <c r="C42" s="9">
        <f>April!C42+B42</f>
        <v>6</v>
      </c>
      <c r="D42" s="15"/>
      <c r="E42" s="9">
        <f>April!E42+D42</f>
        <v>3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1"/>
    </row>
    <row r="43" spans="1:16" ht="18" customHeight="1">
      <c r="A43" s="9" t="s">
        <v>48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1"/>
    </row>
    <row r="44" spans="1:16" ht="18" customHeight="1">
      <c r="A44" s="9" t="s">
        <v>49</v>
      </c>
      <c r="B44" s="14"/>
      <c r="C44" s="9">
        <f>April!C44+B44</f>
        <v>0</v>
      </c>
      <c r="D44" s="15">
        <v>3</v>
      </c>
      <c r="E44" s="9">
        <f>April!E44+D44</f>
        <v>4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1"/>
    </row>
    <row r="45" spans="1:16" ht="18" customHeight="1">
      <c r="A45" s="9" t="s">
        <v>50</v>
      </c>
      <c r="B45" s="14"/>
      <c r="C45" s="9">
        <f>April!C45+B45</f>
        <v>0</v>
      </c>
      <c r="D45" s="15">
        <v>13</v>
      </c>
      <c r="E45" s="9">
        <f>April!E45+D45</f>
        <v>86</v>
      </c>
      <c r="F45" s="16">
        <v>129</v>
      </c>
      <c r="G45" s="9">
        <f>April!G45+F45</f>
        <v>129</v>
      </c>
      <c r="H45" s="17"/>
      <c r="I45" s="9">
        <f>April!I45+H45</f>
        <v>1730</v>
      </c>
      <c r="J45" s="18">
        <v>2</v>
      </c>
      <c r="K45" s="9">
        <f>April!K45+J45</f>
        <v>673</v>
      </c>
      <c r="L45" s="19"/>
      <c r="M45" s="9">
        <f>April!M45+L45</f>
        <v>42</v>
      </c>
      <c r="N45" s="19"/>
      <c r="O45" s="9">
        <f>April!O45+N45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April!C46+B46</f>
        <v>0</v>
      </c>
      <c r="D46" s="15">
        <v>1</v>
      </c>
      <c r="E46" s="9">
        <f>April!E46+D46</f>
        <v>8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April!C47+B47</f>
        <v>0</v>
      </c>
      <c r="D47" s="15">
        <v>15</v>
      </c>
      <c r="E47" s="9">
        <f>April!E47+D47</f>
        <v>34</v>
      </c>
      <c r="F47" s="16"/>
      <c r="G47" s="9">
        <f>April!G47+F47</f>
        <v>0</v>
      </c>
      <c r="H47" s="17">
        <v>214</v>
      </c>
      <c r="I47" s="9">
        <f>April!I47+H47</f>
        <v>214</v>
      </c>
      <c r="J47" s="18">
        <v>12</v>
      </c>
      <c r="K47" s="9">
        <f>April!K47+J47</f>
        <v>12</v>
      </c>
      <c r="L47" s="19">
        <v>214</v>
      </c>
      <c r="M47" s="9">
        <f>April!M47+L47</f>
        <v>214</v>
      </c>
      <c r="N47" s="19"/>
      <c r="O47" s="9">
        <f>April!O47+N47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1"/>
    </row>
    <row r="49" spans="1:16" ht="18" customHeight="1">
      <c r="A49" s="9" t="s">
        <v>54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1"/>
    </row>
    <row r="50" spans="1:16" ht="18" customHeight="1">
      <c r="A50" s="9" t="s">
        <v>55</v>
      </c>
      <c r="B50" s="14"/>
      <c r="C50" s="9">
        <f>April!C50+B50</f>
        <v>0</v>
      </c>
      <c r="D50" s="15">
        <v>1</v>
      </c>
      <c r="E50" s="9">
        <f>April!E50+D50</f>
        <v>1</v>
      </c>
      <c r="F50" s="16"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>
        <v>7</v>
      </c>
      <c r="O50" s="9">
        <f>April!O50+N50</f>
        <v>7</v>
      </c>
      <c r="P50" s="21"/>
    </row>
    <row r="51" spans="1:16" ht="18" customHeight="1">
      <c r="A51" s="9" t="s">
        <v>56</v>
      </c>
      <c r="B51" s="14"/>
      <c r="C51" s="9">
        <f>April!C51+B51</f>
        <v>0</v>
      </c>
      <c r="D51" s="15"/>
      <c r="E51" s="9">
        <f>April!E51+D51</f>
        <v>3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1</v>
      </c>
      <c r="P51" s="21"/>
    </row>
    <row r="52" spans="1:16" ht="18" customHeight="1">
      <c r="A52" s="9" t="s">
        <v>57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3</v>
      </c>
      <c r="L52" s="19"/>
      <c r="M52" s="9">
        <f>April!M52+L52</f>
        <v>0</v>
      </c>
      <c r="N52" s="19"/>
      <c r="O52" s="9">
        <f>April!O52+N52</f>
        <v>0</v>
      </c>
      <c r="P52" s="21"/>
    </row>
    <row r="53" spans="1:16" ht="18" customHeight="1">
      <c r="A53" s="9" t="s">
        <v>58</v>
      </c>
      <c r="B53" s="14"/>
      <c r="C53" s="9">
        <f>April!C53+B53</f>
        <v>0</v>
      </c>
      <c r="D53" s="15">
        <f>168+63</f>
        <v>231</v>
      </c>
      <c r="E53" s="9">
        <f>April!E53+D53</f>
        <v>356</v>
      </c>
      <c r="F53" s="16"/>
      <c r="G53" s="9">
        <f>April!G53+F53</f>
        <v>65</v>
      </c>
      <c r="H53" s="17"/>
      <c r="I53" s="9">
        <f>April!I53+H53</f>
        <v>0</v>
      </c>
      <c r="J53" s="18"/>
      <c r="K53" s="9">
        <f>April!K53+J53</f>
        <v>126</v>
      </c>
      <c r="L53" s="19"/>
      <c r="M53" s="9">
        <f>April!M53+L53</f>
        <v>0</v>
      </c>
      <c r="N53" s="19">
        <v>18</v>
      </c>
      <c r="O53" s="9">
        <f>April!O53+N53</f>
        <v>18</v>
      </c>
      <c r="P53" s="21"/>
    </row>
    <row r="54" spans="1:16" ht="18" customHeight="1" thickBot="1">
      <c r="A54" s="10" t="s">
        <v>59</v>
      </c>
      <c r="B54" s="14"/>
      <c r="C54" s="9">
        <f>April!C54+B54</f>
        <v>0</v>
      </c>
      <c r="D54" s="15">
        <v>4</v>
      </c>
      <c r="E54" s="9">
        <f>April!E54+D54</f>
        <v>5</v>
      </c>
      <c r="F54" s="16"/>
      <c r="G54" s="9">
        <f>April!G54+F54</f>
        <v>238</v>
      </c>
      <c r="H54" s="17"/>
      <c r="I54" s="9">
        <f>April!I54+H54</f>
        <v>0</v>
      </c>
      <c r="J54" s="18"/>
      <c r="K54" s="9">
        <f>April!K54+J54</f>
        <v>356</v>
      </c>
      <c r="L54" s="19"/>
      <c r="M54" s="9">
        <f>April!M54+L54</f>
        <v>0</v>
      </c>
      <c r="N54" s="19"/>
      <c r="O54" s="9">
        <f>April!O54+N54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975</v>
      </c>
      <c r="E55" s="11"/>
      <c r="F55" s="11">
        <f>SUM(F5:F54)</f>
        <v>544</v>
      </c>
      <c r="G55" s="11"/>
      <c r="H55" s="11">
        <f>SUM(H5:H54)</f>
        <v>214</v>
      </c>
      <c r="I55" s="11"/>
      <c r="J55" s="11">
        <f>SUM(J5:J54)</f>
        <v>139</v>
      </c>
      <c r="K55" s="11"/>
      <c r="L55" s="11">
        <f>SUM(L5:L54)</f>
        <v>214</v>
      </c>
      <c r="M55" s="11"/>
      <c r="N55" s="11">
        <f>SUM(N5:N54)</f>
        <v>48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April!C57+B55</f>
        <v>78</v>
      </c>
      <c r="D57" s="11"/>
      <c r="E57" s="11">
        <f>April!E57+D55</f>
        <v>2048</v>
      </c>
      <c r="F57" s="11"/>
      <c r="G57" s="11">
        <f>April!G57+F55</f>
        <v>13676</v>
      </c>
      <c r="H57" s="11"/>
      <c r="I57" s="11">
        <f>April!I57+H55</f>
        <v>2964</v>
      </c>
      <c r="J57" s="11"/>
      <c r="K57" s="11">
        <f>April!K57+J55</f>
        <v>2000</v>
      </c>
      <c r="L57" s="11"/>
      <c r="M57" s="11">
        <f>April!M57+L55</f>
        <v>261</v>
      </c>
      <c r="N57" s="11"/>
      <c r="O57" s="11">
        <f>April!O57+N55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2" sqref="F82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71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1"/>
    </row>
    <row r="6" spans="1:16" ht="18" customHeight="1">
      <c r="A6" s="9" t="s">
        <v>11</v>
      </c>
      <c r="B6" s="14"/>
      <c r="C6" s="9">
        <f>May!C6+B6</f>
        <v>0</v>
      </c>
      <c r="D6" s="15"/>
      <c r="E6" s="9">
        <f>May!E6+D6</f>
        <v>2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1"/>
    </row>
    <row r="7" spans="1:16" ht="18" customHeight="1">
      <c r="A7" s="9" t="s">
        <v>12</v>
      </c>
      <c r="B7" s="14"/>
      <c r="C7" s="9">
        <f>May!C7+B7</f>
        <v>0</v>
      </c>
      <c r="D7" s="15">
        <v>10</v>
      </c>
      <c r="E7" s="9">
        <f>May!E7+D7</f>
        <v>100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1"/>
    </row>
    <row r="8" spans="1:16" ht="18" customHeight="1">
      <c r="A8" s="9" t="s">
        <v>13</v>
      </c>
      <c r="B8" s="14"/>
      <c r="C8" s="9">
        <f>May!C8+B8</f>
        <v>0</v>
      </c>
      <c r="D8" s="15">
        <v>29</v>
      </c>
      <c r="E8" s="9">
        <f>May!E8+D8</f>
        <v>39</v>
      </c>
      <c r="F8" s="16"/>
      <c r="G8" s="9">
        <f>May!G8+F8</f>
        <v>3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1"/>
    </row>
    <row r="9" spans="1:16" ht="18" customHeight="1">
      <c r="A9" s="9" t="s">
        <v>14</v>
      </c>
      <c r="B9" s="14"/>
      <c r="C9" s="9">
        <f>May!C9+B9</f>
        <v>0</v>
      </c>
      <c r="D9" s="15">
        <f>2</f>
        <v>2</v>
      </c>
      <c r="E9" s="9">
        <f>May!E9+D9</f>
        <v>10</v>
      </c>
      <c r="F9" s="16">
        <v>1</v>
      </c>
      <c r="G9" s="9">
        <f>May!G9+F9</f>
        <v>8</v>
      </c>
      <c r="H9" s="17"/>
      <c r="I9" s="9">
        <f>May!I9+H9</f>
        <v>0</v>
      </c>
      <c r="J9" s="18"/>
      <c r="K9" s="9">
        <f>May!K9+J9</f>
        <v>6</v>
      </c>
      <c r="L9" s="19"/>
      <c r="M9" s="9">
        <f>May!M9+L9</f>
        <v>0</v>
      </c>
      <c r="N9" s="19">
        <v>1</v>
      </c>
      <c r="O9" s="9">
        <f>May!O9+N9</f>
        <v>1</v>
      </c>
      <c r="P9" s="21"/>
    </row>
    <row r="10" spans="1:16" ht="18" customHeight="1">
      <c r="A10" s="9" t="s">
        <v>15</v>
      </c>
      <c r="B10" s="14"/>
      <c r="C10" s="9">
        <f>May!C10+B10</f>
        <v>0</v>
      </c>
      <c r="D10" s="15">
        <f>6+1</f>
        <v>7</v>
      </c>
      <c r="E10" s="9">
        <f>May!E10+D10</f>
        <v>33</v>
      </c>
      <c r="F10" s="16"/>
      <c r="G10" s="9">
        <f>May!G10+F10</f>
        <v>0</v>
      </c>
      <c r="H10" s="17"/>
      <c r="I10" s="9">
        <f>May!I10+H10</f>
        <v>1014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1"/>
    </row>
    <row r="11" spans="1:16" ht="18" customHeight="1">
      <c r="A11" s="9" t="s">
        <v>16</v>
      </c>
      <c r="B11" s="14"/>
      <c r="C11" s="9">
        <f>May!C11+B11</f>
        <v>0</v>
      </c>
      <c r="D11" s="15">
        <v>1</v>
      </c>
      <c r="E11" s="9">
        <f>May!E11+D11</f>
        <v>20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3</v>
      </c>
      <c r="L11" s="19"/>
      <c r="M11" s="9">
        <f>May!M11+L11</f>
        <v>0</v>
      </c>
      <c r="N11" s="19"/>
      <c r="O11" s="9">
        <f>May!O11+N11</f>
        <v>2</v>
      </c>
      <c r="P11" s="21"/>
    </row>
    <row r="12" spans="1:16" ht="18" customHeight="1">
      <c r="A12" s="9" t="s">
        <v>17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1"/>
    </row>
    <row r="13" spans="1:16" ht="18" customHeight="1">
      <c r="A13" s="9" t="s">
        <v>18</v>
      </c>
      <c r="B13" s="14"/>
      <c r="C13" s="9">
        <f>May!C13+B13</f>
        <v>0</v>
      </c>
      <c r="D13" s="15"/>
      <c r="E13" s="9">
        <f>May!E13+D13</f>
        <v>6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1"/>
    </row>
    <row r="14" spans="1:16" ht="18" customHeight="1">
      <c r="A14" s="9" t="s">
        <v>19</v>
      </c>
      <c r="B14" s="14"/>
      <c r="C14" s="9">
        <f>May!C14+B14</f>
        <v>0</v>
      </c>
      <c r="D14" s="15">
        <f>8</f>
        <v>8</v>
      </c>
      <c r="E14" s="9">
        <f>May!E14+D14</f>
        <v>63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1"/>
    </row>
    <row r="15" spans="1:16" ht="18" customHeight="1">
      <c r="A15" s="9" t="s">
        <v>20</v>
      </c>
      <c r="B15" s="14"/>
      <c r="C15" s="9">
        <f>May!C15+B15</f>
        <v>0</v>
      </c>
      <c r="D15" s="15">
        <f>2</f>
        <v>2</v>
      </c>
      <c r="E15" s="9">
        <f>May!E15+D15</f>
        <v>5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1"/>
    </row>
    <row r="16" spans="1:16" ht="18" customHeight="1">
      <c r="A16" s="9" t="s">
        <v>21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1"/>
    </row>
    <row r="17" spans="1:16" ht="18" customHeight="1">
      <c r="A17" s="9" t="s">
        <v>22</v>
      </c>
      <c r="B17" s="14"/>
      <c r="C17" s="9">
        <f>May!C17+B17</f>
        <v>0</v>
      </c>
      <c r="D17" s="15">
        <f>1</f>
        <v>1</v>
      </c>
      <c r="E17" s="9">
        <f>May!E17+D17</f>
        <v>10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0</v>
      </c>
      <c r="P17" s="21"/>
    </row>
    <row r="18" spans="1:16" ht="18" customHeight="1">
      <c r="A18" s="9" t="s">
        <v>23</v>
      </c>
      <c r="B18" s="14"/>
      <c r="C18" s="9">
        <f>May!C18+B18</f>
        <v>2</v>
      </c>
      <c r="D18" s="15">
        <v>73</v>
      </c>
      <c r="E18" s="9">
        <f>May!E18+D18</f>
        <v>222</v>
      </c>
      <c r="F18" s="16">
        <f>12+10+2</f>
        <v>24</v>
      </c>
      <c r="G18" s="9">
        <f>May!G18+F18</f>
        <v>39</v>
      </c>
      <c r="H18" s="17"/>
      <c r="I18" s="9">
        <f>May!I18+H18</f>
        <v>0</v>
      </c>
      <c r="J18" s="18">
        <v>188</v>
      </c>
      <c r="K18" s="9">
        <f>May!K18+J18</f>
        <v>856</v>
      </c>
      <c r="L18" s="19"/>
      <c r="M18" s="9">
        <f>May!M18+L18</f>
        <v>0</v>
      </c>
      <c r="N18" s="19">
        <v>4</v>
      </c>
      <c r="O18" s="9">
        <f>May!O18+N18</f>
        <v>4</v>
      </c>
      <c r="P18" s="21"/>
    </row>
    <row r="19" spans="1:16" ht="18" customHeight="1">
      <c r="A19" s="9" t="s">
        <v>24</v>
      </c>
      <c r="B19" s="14"/>
      <c r="C19" s="9">
        <f>May!C19+B19</f>
        <v>7</v>
      </c>
      <c r="D19" s="15">
        <v>13</v>
      </c>
      <c r="E19" s="9">
        <f>May!E19+D19</f>
        <v>26</v>
      </c>
      <c r="F19" s="16"/>
      <c r="G19" s="9">
        <f>May!G19+F19</f>
        <v>2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1"/>
    </row>
    <row r="20" spans="1:16" ht="18" customHeight="1">
      <c r="A20" s="9" t="s">
        <v>25</v>
      </c>
      <c r="B20" s="14"/>
      <c r="C20" s="9">
        <f>May!C20+B20</f>
        <v>0</v>
      </c>
      <c r="D20" s="15">
        <v>49</v>
      </c>
      <c r="E20" s="9">
        <f>May!E20+D20</f>
        <v>90</v>
      </c>
      <c r="F20" s="16"/>
      <c r="G20" s="9">
        <f>May!G20+F20</f>
        <v>4</v>
      </c>
      <c r="H20" s="17"/>
      <c r="I20" s="9">
        <f>May!I20+H20</f>
        <v>0</v>
      </c>
      <c r="J20" s="18"/>
      <c r="K20" s="9">
        <f>May!K20+J20</f>
        <v>1</v>
      </c>
      <c r="L20" s="19"/>
      <c r="M20" s="9">
        <f>May!M20+L20</f>
        <v>0</v>
      </c>
      <c r="N20" s="19">
        <v>4</v>
      </c>
      <c r="O20" s="9">
        <f>May!O20+N20</f>
        <v>4</v>
      </c>
      <c r="P20" s="21"/>
    </row>
    <row r="21" spans="1:16" ht="18" customHeight="1">
      <c r="A21" s="9" t="s">
        <v>26</v>
      </c>
      <c r="B21" s="14"/>
      <c r="C21" s="9">
        <f>May!C21+B21</f>
        <v>0</v>
      </c>
      <c r="D21" s="15">
        <f>4+1+4+1+1+2+1+2+1+1+3+2+1</f>
        <v>24</v>
      </c>
      <c r="E21" s="9">
        <f>May!E21+D21</f>
        <v>52</v>
      </c>
      <c r="F21" s="16">
        <f>2</f>
        <v>2</v>
      </c>
      <c r="G21" s="9">
        <f>May!G21+F21</f>
        <v>2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>
        <v>5</v>
      </c>
      <c r="O21" s="9">
        <f>May!O21+N21</f>
        <v>8</v>
      </c>
      <c r="P21" s="21"/>
    </row>
    <row r="22" spans="1:16" ht="18" customHeight="1">
      <c r="A22" s="9" t="s">
        <v>27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1"/>
    </row>
    <row r="23" spans="1:16" ht="18" customHeight="1">
      <c r="A23" s="9" t="s">
        <v>28</v>
      </c>
      <c r="B23" s="14"/>
      <c r="C23" s="9">
        <f>May!C23+B23</f>
        <v>0</v>
      </c>
      <c r="D23" s="15"/>
      <c r="E23" s="9">
        <f>May!E23+D23</f>
        <v>4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8</v>
      </c>
      <c r="P23" s="21"/>
    </row>
    <row r="24" spans="1:16" ht="18" customHeight="1">
      <c r="A24" s="9" t="s">
        <v>29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1"/>
    </row>
    <row r="25" spans="1:16" ht="18" customHeight="1">
      <c r="A25" s="9" t="s">
        <v>30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1"/>
    </row>
    <row r="26" spans="1:16" ht="18" customHeight="1">
      <c r="A26" s="9" t="s">
        <v>31</v>
      </c>
      <c r="B26" s="14"/>
      <c r="C26" s="9">
        <f>May!C26+B26</f>
        <v>0</v>
      </c>
      <c r="D26" s="15">
        <v>2</v>
      </c>
      <c r="E26" s="9">
        <f>May!E26+D26</f>
        <v>30</v>
      </c>
      <c r="F26" s="16"/>
      <c r="G26" s="9">
        <f>May!G26+F26</f>
        <v>1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1"/>
    </row>
    <row r="27" spans="1:16" ht="18" customHeight="1">
      <c r="A27" s="9" t="s">
        <v>32</v>
      </c>
      <c r="B27" s="14"/>
      <c r="C27" s="9">
        <f>May!C27+B27</f>
        <v>43</v>
      </c>
      <c r="D27" s="15">
        <v>173</v>
      </c>
      <c r="E27" s="9">
        <f>May!E27+D27</f>
        <v>660</v>
      </c>
      <c r="F27" s="16">
        <f>14+23+3+3+10+4</f>
        <v>57</v>
      </c>
      <c r="G27" s="9">
        <f>May!G27+F27</f>
        <v>268</v>
      </c>
      <c r="H27" s="17"/>
      <c r="I27" s="9">
        <f>May!I27+H27</f>
        <v>0</v>
      </c>
      <c r="J27" s="18">
        <f>36+2+7</f>
        <v>45</v>
      </c>
      <c r="K27" s="9">
        <f>May!K27+J27</f>
        <v>169</v>
      </c>
      <c r="L27" s="19"/>
      <c r="M27" s="9">
        <f>May!M27+L27</f>
        <v>0</v>
      </c>
      <c r="N27" s="19">
        <f>8+2+12+7+3</f>
        <v>32</v>
      </c>
      <c r="O27" s="9">
        <f>May!O27+N27</f>
        <v>48</v>
      </c>
      <c r="P27" s="21"/>
    </row>
    <row r="28" spans="1:16" ht="18" customHeight="1">
      <c r="A28" s="9" t="s">
        <v>33</v>
      </c>
      <c r="B28" s="14"/>
      <c r="C28" s="9">
        <f>May!C28+B28</f>
        <v>0</v>
      </c>
      <c r="D28" s="15">
        <f>7</f>
        <v>7</v>
      </c>
      <c r="E28" s="9">
        <f>May!E28+D28</f>
        <v>7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1"/>
    </row>
    <row r="29" spans="1:16" ht="18" customHeight="1">
      <c r="A29" s="9" t="s">
        <v>34</v>
      </c>
      <c r="B29" s="14"/>
      <c r="C29" s="9">
        <f>May!C29+B29</f>
        <v>15</v>
      </c>
      <c r="D29" s="15">
        <f>1+2+1+2+1+4+1+1+2+1+1+9+2+3+30+3+1+4+1+4+1+6+2+2+2+2+6+2+1+1+1+1</f>
        <v>101</v>
      </c>
      <c r="E29" s="9">
        <f>May!E29+D29</f>
        <v>298</v>
      </c>
      <c r="F29" s="16">
        <f>81+1+2+1+1+1+1+20+5+17</f>
        <v>130</v>
      </c>
      <c r="G29" s="9">
        <f>May!G29+F29</f>
        <v>219</v>
      </c>
      <c r="H29" s="17"/>
      <c r="I29" s="9">
        <f>May!I29+H29</f>
        <v>0</v>
      </c>
      <c r="J29" s="18">
        <f>2+2</f>
        <v>4</v>
      </c>
      <c r="K29" s="9">
        <f>May!K29+J29</f>
        <v>5</v>
      </c>
      <c r="L29" s="19"/>
      <c r="M29" s="9">
        <f>May!M29+L29</f>
        <v>0</v>
      </c>
      <c r="N29" s="19"/>
      <c r="O29" s="9">
        <f>May!O29+N29</f>
        <v>3</v>
      </c>
      <c r="P29" s="21"/>
    </row>
    <row r="30" spans="1:16" ht="18" customHeight="1">
      <c r="A30" s="9" t="s">
        <v>35</v>
      </c>
      <c r="B30" s="14"/>
      <c r="C30" s="9">
        <f>May!C30+B30</f>
        <v>0</v>
      </c>
      <c r="D30" s="15">
        <f>5</f>
        <v>5</v>
      </c>
      <c r="E30" s="9">
        <f>May!E30+D30</f>
        <v>33</v>
      </c>
      <c r="F30" s="16">
        <f>5</f>
        <v>5</v>
      </c>
      <c r="G30" s="9">
        <f>May!G30+F30</f>
        <v>231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1"/>
    </row>
    <row r="31" spans="1:16" ht="18" customHeight="1">
      <c r="A31" s="9" t="s">
        <v>36</v>
      </c>
      <c r="B31" s="14"/>
      <c r="C31" s="9">
        <f>May!C31+B31</f>
        <v>1</v>
      </c>
      <c r="D31" s="15">
        <f>62+1+4+29</f>
        <v>96</v>
      </c>
      <c r="E31" s="9">
        <f>May!E31+D31</f>
        <v>290</v>
      </c>
      <c r="F31" s="16">
        <f>77</f>
        <v>77</v>
      </c>
      <c r="G31" s="9">
        <f>May!G31+F31</f>
        <v>476</v>
      </c>
      <c r="H31" s="17"/>
      <c r="I31" s="9">
        <f>May!I31+H31</f>
        <v>6</v>
      </c>
      <c r="J31" s="18">
        <v>12</v>
      </c>
      <c r="K31" s="9">
        <f>May!K31+J31</f>
        <v>38</v>
      </c>
      <c r="L31" s="19"/>
      <c r="M31" s="9">
        <f>May!M31+L31</f>
        <v>5</v>
      </c>
      <c r="N31" s="19"/>
      <c r="O31" s="9">
        <f>May!O31+N31</f>
        <v>0</v>
      </c>
      <c r="P31" s="21"/>
    </row>
    <row r="32" spans="1:16" ht="18" customHeight="1">
      <c r="A32" s="9" t="s">
        <v>37</v>
      </c>
      <c r="B32" s="14"/>
      <c r="C32" s="9">
        <f>May!C32+B32</f>
        <v>0</v>
      </c>
      <c r="D32" s="15"/>
      <c r="E32" s="9">
        <f>May!E32+D32</f>
        <v>0</v>
      </c>
      <c r="F32" s="16">
        <f>5</f>
        <v>5</v>
      </c>
      <c r="G32" s="9">
        <f>May!G32+F32</f>
        <v>5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1"/>
    </row>
    <row r="33" spans="1:16" ht="18" customHeight="1">
      <c r="A33" s="9" t="s">
        <v>38</v>
      </c>
      <c r="B33" s="14"/>
      <c r="C33" s="9">
        <f>May!C33+B33</f>
        <v>0</v>
      </c>
      <c r="D33" s="15">
        <v>1</v>
      </c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1"/>
    </row>
    <row r="34" spans="1:16" ht="18" customHeight="1">
      <c r="A34" s="9" t="s">
        <v>39</v>
      </c>
      <c r="B34" s="14"/>
      <c r="C34" s="9">
        <f>May!C34+B34</f>
        <v>0</v>
      </c>
      <c r="D34" s="15">
        <v>1</v>
      </c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1"/>
    </row>
    <row r="35" spans="1:16" ht="18" customHeight="1">
      <c r="A35" s="9" t="s">
        <v>40</v>
      </c>
      <c r="B35" s="14"/>
      <c r="C35" s="9">
        <f>May!C35+B35</f>
        <v>0</v>
      </c>
      <c r="D35" s="15">
        <f>7</f>
        <v>7</v>
      </c>
      <c r="E35" s="9">
        <f>May!E35+D35</f>
        <v>10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1"/>
    </row>
    <row r="36" spans="1:16" ht="18" customHeight="1">
      <c r="A36" s="9" t="s">
        <v>41</v>
      </c>
      <c r="B36" s="14"/>
      <c r="C36" s="9">
        <f>May!C36+B36</f>
        <v>0</v>
      </c>
      <c r="D36" s="15">
        <f>1</f>
        <v>1</v>
      </c>
      <c r="E36" s="9">
        <f>May!E36+D36</f>
        <v>4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1"/>
    </row>
    <row r="37" spans="1:16" ht="18" customHeight="1">
      <c r="A37" s="9" t="s">
        <v>42</v>
      </c>
      <c r="B37" s="14"/>
      <c r="C37" s="9">
        <f>May!C37+B37</f>
        <v>0</v>
      </c>
      <c r="D37" s="15">
        <f>2</f>
        <v>2</v>
      </c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1"/>
    </row>
    <row r="38" spans="1:16" ht="18" customHeight="1">
      <c r="A38" s="9" t="s">
        <v>43</v>
      </c>
      <c r="B38" s="14"/>
      <c r="C38" s="9">
        <f>May!C38+B38</f>
        <v>0</v>
      </c>
      <c r="D38" s="15">
        <f>16</f>
        <v>16</v>
      </c>
      <c r="E38" s="9">
        <f>May!E38+D38</f>
        <v>79</v>
      </c>
      <c r="F38" s="16"/>
      <c r="G38" s="9">
        <f>May!G38+F38</f>
        <v>304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1"/>
    </row>
    <row r="39" spans="1:16" ht="18" customHeight="1">
      <c r="A39" s="9" t="s">
        <v>44</v>
      </c>
      <c r="B39" s="14"/>
      <c r="C39" s="9">
        <f>May!C39+B39</f>
        <v>3</v>
      </c>
      <c r="D39" s="15">
        <v>4</v>
      </c>
      <c r="E39" s="9">
        <f>May!E39+D39</f>
        <v>6</v>
      </c>
      <c r="F39" s="16"/>
      <c r="G39" s="9">
        <f>May!G39+F39</f>
        <v>42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1</v>
      </c>
      <c r="N39" s="19">
        <f>10</f>
        <v>10</v>
      </c>
      <c r="O39" s="9">
        <f>May!O39+N39</f>
        <v>12</v>
      </c>
      <c r="P39" s="21"/>
    </row>
    <row r="40" spans="1:16" ht="18" customHeight="1">
      <c r="A40" s="9" t="s">
        <v>45</v>
      </c>
      <c r="B40" s="14"/>
      <c r="C40" s="9">
        <f>May!C40+B40</f>
        <v>1</v>
      </c>
      <c r="D40" s="15"/>
      <c r="E40" s="9">
        <f>May!E40+D40</f>
        <v>65</v>
      </c>
      <c r="F40" s="16"/>
      <c r="G40" s="9">
        <f>May!G40+F40</f>
        <v>20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1</v>
      </c>
      <c r="P40" s="21"/>
    </row>
    <row r="41" spans="1:16" ht="18" customHeight="1">
      <c r="A41" s="9" t="s">
        <v>46</v>
      </c>
      <c r="B41" s="14"/>
      <c r="C41" s="9">
        <f>May!C41+B41</f>
        <v>0</v>
      </c>
      <c r="D41" s="15">
        <v>1</v>
      </c>
      <c r="E41" s="9">
        <f>May!E41+D41</f>
        <v>4</v>
      </c>
      <c r="F41" s="16">
        <f>44</f>
        <v>44</v>
      </c>
      <c r="G41" s="9">
        <f>May!G41+F41</f>
        <v>47</v>
      </c>
      <c r="H41" s="17"/>
      <c r="I41" s="9">
        <f>May!I41+H41</f>
        <v>0</v>
      </c>
      <c r="J41" s="18">
        <v>1</v>
      </c>
      <c r="K41" s="9">
        <f>May!K41+J41</f>
        <v>1</v>
      </c>
      <c r="L41" s="19"/>
      <c r="M41" s="9">
        <f>May!M41+L41</f>
        <v>0</v>
      </c>
      <c r="N41" s="19">
        <v>6</v>
      </c>
      <c r="O41" s="9">
        <f>May!O41+N41</f>
        <v>11</v>
      </c>
      <c r="P41" s="21"/>
    </row>
    <row r="42" spans="1:16" ht="18" customHeight="1">
      <c r="A42" s="9" t="s">
        <v>47</v>
      </c>
      <c r="B42" s="14"/>
      <c r="C42" s="9">
        <f>May!C42+B42</f>
        <v>6</v>
      </c>
      <c r="D42" s="15">
        <v>1</v>
      </c>
      <c r="E42" s="9">
        <f>May!E42+D42</f>
        <v>4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1"/>
    </row>
    <row r="43" spans="1:16" ht="18" customHeight="1">
      <c r="A43" s="9" t="s">
        <v>48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1"/>
    </row>
    <row r="44" spans="1:16" ht="18" customHeight="1">
      <c r="A44" s="9" t="s">
        <v>49</v>
      </c>
      <c r="B44" s="14"/>
      <c r="C44" s="9">
        <f>May!C44+B44</f>
        <v>0</v>
      </c>
      <c r="D44" s="15"/>
      <c r="E44" s="9">
        <f>May!E44+D44</f>
        <v>4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1"/>
    </row>
    <row r="45" spans="1:16" ht="18" customHeight="1">
      <c r="A45" s="9" t="s">
        <v>50</v>
      </c>
      <c r="B45" s="14"/>
      <c r="C45" s="9">
        <f>May!C45+B45</f>
        <v>0</v>
      </c>
      <c r="D45" s="15">
        <f>54+2+1+1</f>
        <v>58</v>
      </c>
      <c r="E45" s="9">
        <f>May!E45+D45</f>
        <v>144</v>
      </c>
      <c r="F45" s="16">
        <f>62+4+74+52+36+22+142+89+134+4+65+28+56+81+2+81+228+30+4+41+59+107+82+25+16+89+37+7+23+8+39+19+29+5+51+14+25+37+39+8+61+128+161+1+107+151+49</f>
        <v>2612</v>
      </c>
      <c r="G45" s="9">
        <f>May!G45+F45</f>
        <v>2741</v>
      </c>
      <c r="H45" s="17"/>
      <c r="I45" s="9">
        <f>May!I45+H45</f>
        <v>1730</v>
      </c>
      <c r="J45" s="18">
        <f>1+4+9+13+3+17+23+7+7+7+2+2+20</f>
        <v>115</v>
      </c>
      <c r="K45" s="9">
        <f>May!K45+J45</f>
        <v>788</v>
      </c>
      <c r="L45" s="19"/>
      <c r="M45" s="9">
        <f>May!M45+L45</f>
        <v>42</v>
      </c>
      <c r="N45" s="19">
        <v>0</v>
      </c>
      <c r="O45" s="9">
        <f>May!O45+N45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May!C46+B46</f>
        <v>0</v>
      </c>
      <c r="D46" s="15">
        <v>1</v>
      </c>
      <c r="E46" s="9">
        <f>May!E46+D46</f>
        <v>9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v>1</v>
      </c>
      <c r="P46" s="21"/>
    </row>
    <row r="47" spans="1:16" ht="18" customHeight="1">
      <c r="A47" s="9" t="s">
        <v>52</v>
      </c>
      <c r="B47" s="14"/>
      <c r="C47" s="9">
        <f>May!C47+B47</f>
        <v>0</v>
      </c>
      <c r="D47" s="15">
        <v>12</v>
      </c>
      <c r="E47" s="9">
        <f>May!E47+D47</f>
        <v>46</v>
      </c>
      <c r="F47" s="16">
        <v>3</v>
      </c>
      <c r="G47" s="9">
        <f>May!G47+F47</f>
        <v>3</v>
      </c>
      <c r="H47" s="17"/>
      <c r="I47" s="9">
        <f>May!I47+H47</f>
        <v>214</v>
      </c>
      <c r="J47" s="18">
        <v>1</v>
      </c>
      <c r="K47" s="9">
        <f>May!K47+J47</f>
        <v>13</v>
      </c>
      <c r="L47" s="19"/>
      <c r="M47" s="9">
        <f>May!M47+L47</f>
        <v>214</v>
      </c>
      <c r="N47" s="19"/>
      <c r="O47" s="9">
        <f>May!O47+N47</f>
        <v>0</v>
      </c>
      <c r="P47" s="21"/>
    </row>
    <row r="48" spans="1:16" ht="18" customHeight="1">
      <c r="A48" s="9" t="s">
        <v>53</v>
      </c>
      <c r="B48" s="14"/>
      <c r="C48" s="9">
        <f>May!C48+B48</f>
        <v>0</v>
      </c>
      <c r="D48" s="15">
        <v>4</v>
      </c>
      <c r="E48" s="9">
        <f>May!E48+D48</f>
        <v>8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1"/>
    </row>
    <row r="49" spans="1:16" ht="18" customHeight="1">
      <c r="A49" s="9" t="s">
        <v>54</v>
      </c>
      <c r="B49" s="14"/>
      <c r="C49" s="9">
        <f>May!C49+B49</f>
        <v>0</v>
      </c>
      <c r="D49" s="15">
        <v>1</v>
      </c>
      <c r="E49" s="9">
        <f>May!E49+D49</f>
        <v>1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1"/>
    </row>
    <row r="50" spans="1:16" ht="18" customHeight="1">
      <c r="A50" s="9" t="s">
        <v>55</v>
      </c>
      <c r="B50" s="14"/>
      <c r="C50" s="9">
        <f>May!C50+B50</f>
        <v>0</v>
      </c>
      <c r="D50" s="15"/>
      <c r="E50" s="9">
        <f>May!E50+D50</f>
        <v>1</v>
      </c>
      <c r="F50" s="16">
        <f>4</f>
        <v>4</v>
      </c>
      <c r="G50" s="9">
        <f>May!G50+F50</f>
        <v>5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7</v>
      </c>
      <c r="P50" s="21"/>
    </row>
    <row r="51" spans="1:16" ht="18" customHeight="1">
      <c r="A51" s="9" t="s">
        <v>56</v>
      </c>
      <c r="B51" s="14"/>
      <c r="C51" s="9">
        <f>May!C51+B51</f>
        <v>0</v>
      </c>
      <c r="D51" s="15"/>
      <c r="E51" s="9">
        <f>May!E51+D51</f>
        <v>3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>
        <f>2</f>
        <v>2</v>
      </c>
      <c r="O51" s="9">
        <f>May!O51+N51</f>
        <v>3</v>
      </c>
      <c r="P51" s="21" t="s">
        <v>79</v>
      </c>
    </row>
    <row r="52" spans="1:16" ht="18" customHeight="1">
      <c r="A52" s="9" t="s">
        <v>57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3</v>
      </c>
      <c r="L52" s="19"/>
      <c r="M52" s="9">
        <f>May!M52+L52</f>
        <v>0</v>
      </c>
      <c r="N52" s="19"/>
      <c r="O52" s="9">
        <f>May!O52+N52</f>
        <v>0</v>
      </c>
      <c r="P52" s="21"/>
    </row>
    <row r="53" spans="1:16" ht="18" customHeight="1">
      <c r="A53" s="9" t="s">
        <v>58</v>
      </c>
      <c r="B53" s="14"/>
      <c r="C53" s="9">
        <f>May!C53+B53</f>
        <v>0</v>
      </c>
      <c r="D53" s="15">
        <f>19+3+1+3+2+5+17+2+1+1+1+1+2+2+1+2+2+1+1+1+1+20+4+4+18+9+1+2+2+3+2+1+4+3+2+3+1+1+1+1+1+58</f>
        <v>210</v>
      </c>
      <c r="E53" s="9">
        <f>May!E53+D53</f>
        <v>566</v>
      </c>
      <c r="F53" s="16">
        <v>31</v>
      </c>
      <c r="G53" s="9">
        <f>May!G53+F53</f>
        <v>96</v>
      </c>
      <c r="H53" s="17"/>
      <c r="I53" s="9">
        <f>May!I53+H53</f>
        <v>0</v>
      </c>
      <c r="J53" s="18">
        <v>1</v>
      </c>
      <c r="K53" s="9">
        <f>May!K53+J53</f>
        <v>127</v>
      </c>
      <c r="L53" s="19"/>
      <c r="M53" s="9">
        <f>May!M53+L53</f>
        <v>0</v>
      </c>
      <c r="N53" s="19">
        <f>5+2+2+3+4+6+4+4+2+2+2+3+4+6+6+1+7+4+7+6+12+2</f>
        <v>94</v>
      </c>
      <c r="O53" s="9">
        <f>May!O53+N53</f>
        <v>112</v>
      </c>
      <c r="P53" s="21"/>
    </row>
    <row r="54" spans="1:16" ht="18" customHeight="1" thickBot="1">
      <c r="A54" s="10" t="s">
        <v>59</v>
      </c>
      <c r="B54" s="14"/>
      <c r="C54" s="9">
        <f>May!C54+B54</f>
        <v>0</v>
      </c>
      <c r="D54" s="15">
        <f>1+1+1+2+2+3+2+1+1</f>
        <v>14</v>
      </c>
      <c r="E54" s="9">
        <f>May!E54+D54</f>
        <v>19</v>
      </c>
      <c r="F54" s="16"/>
      <c r="G54" s="9">
        <f>May!G54+F54</f>
        <v>238</v>
      </c>
      <c r="H54" s="17"/>
      <c r="I54" s="9">
        <f>May!I54+H54</f>
        <v>0</v>
      </c>
      <c r="J54" s="18"/>
      <c r="K54" s="9">
        <f>May!K54+J54</f>
        <v>356</v>
      </c>
      <c r="L54" s="19"/>
      <c r="M54" s="9">
        <f>May!M54+L54</f>
        <v>0</v>
      </c>
      <c r="N54" s="19"/>
      <c r="O54" s="9">
        <f>May!O54+N54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937</v>
      </c>
      <c r="E55" s="11"/>
      <c r="F55" s="11">
        <f>SUM(F5:F54)</f>
        <v>2995</v>
      </c>
      <c r="G55" s="11"/>
      <c r="H55" s="11">
        <f>SUM(H5:H54)</f>
        <v>0</v>
      </c>
      <c r="I55" s="11"/>
      <c r="J55" s="11">
        <f>SUM(J5:J54)</f>
        <v>367</v>
      </c>
      <c r="K55" s="11"/>
      <c r="L55" s="11">
        <f>SUM(L5:L54)</f>
        <v>0</v>
      </c>
      <c r="M55" s="11"/>
      <c r="N55" s="11">
        <f>SUM(N5:N54)</f>
        <v>158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May!C57+B55</f>
        <v>78</v>
      </c>
      <c r="D57" s="11"/>
      <c r="E57" s="11">
        <f>May!E57+D55</f>
        <v>2985</v>
      </c>
      <c r="F57" s="11"/>
      <c r="G57" s="11">
        <f>May!G57+F55</f>
        <v>16671</v>
      </c>
      <c r="H57" s="11"/>
      <c r="I57" s="11">
        <f>May!I57+H55</f>
        <v>2964</v>
      </c>
      <c r="J57" s="11"/>
      <c r="K57" s="11">
        <f>May!K57+J55</f>
        <v>2367</v>
      </c>
      <c r="L57" s="11"/>
      <c r="M57" s="11">
        <f>May!M57+L55</f>
        <v>261</v>
      </c>
      <c r="N57" s="11"/>
      <c r="O57" s="11">
        <f>May!O57+N55</f>
        <v>224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1" sqref="D4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72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1"/>
    </row>
    <row r="6" spans="1:16" ht="18" customHeight="1">
      <c r="A6" s="9" t="s">
        <v>11</v>
      </c>
      <c r="B6" s="14"/>
      <c r="C6" s="9">
        <f>June!C6+B6</f>
        <v>0</v>
      </c>
      <c r="D6" s="15"/>
      <c r="E6" s="9">
        <f>June!E6+D6</f>
        <v>2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1"/>
    </row>
    <row r="7" spans="1:16" ht="18" customHeight="1">
      <c r="A7" s="9" t="s">
        <v>12</v>
      </c>
      <c r="B7" s="14"/>
      <c r="C7" s="9">
        <f>June!C7+B7</f>
        <v>0</v>
      </c>
      <c r="D7" s="15"/>
      <c r="E7" s="9">
        <f>June!E7+D7</f>
        <v>100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1"/>
    </row>
    <row r="8" spans="1:16" ht="18" customHeight="1">
      <c r="A8" s="9" t="s">
        <v>13</v>
      </c>
      <c r="B8" s="14"/>
      <c r="C8" s="9">
        <f>June!C8+B8</f>
        <v>0</v>
      </c>
      <c r="D8" s="15">
        <f>35</f>
        <v>35</v>
      </c>
      <c r="E8" s="9">
        <f>June!E8+D8</f>
        <v>74</v>
      </c>
      <c r="F8" s="16"/>
      <c r="G8" s="9">
        <f>June!G8+F8</f>
        <v>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1"/>
    </row>
    <row r="9" spans="1:16" ht="18" customHeight="1">
      <c r="A9" s="9" t="s">
        <v>14</v>
      </c>
      <c r="B9" s="14"/>
      <c r="C9" s="9">
        <f>June!C9+B9</f>
        <v>0</v>
      </c>
      <c r="D9" s="15">
        <f>8</f>
        <v>8</v>
      </c>
      <c r="E9" s="9">
        <f>June!E9+D9</f>
        <v>18</v>
      </c>
      <c r="F9" s="16">
        <v>1</v>
      </c>
      <c r="G9" s="9">
        <f>June!G9+F9</f>
        <v>9</v>
      </c>
      <c r="H9" s="17"/>
      <c r="I9" s="9">
        <f>June!I9+H9</f>
        <v>0</v>
      </c>
      <c r="J9" s="18"/>
      <c r="K9" s="9">
        <f>June!K9+J9</f>
        <v>6</v>
      </c>
      <c r="L9" s="19"/>
      <c r="M9" s="9">
        <f>June!M9+L9</f>
        <v>0</v>
      </c>
      <c r="N9" s="19"/>
      <c r="O9" s="9">
        <f>June!O9+N9</f>
        <v>1</v>
      </c>
      <c r="P9" s="21"/>
    </row>
    <row r="10" spans="1:16" ht="18" customHeight="1">
      <c r="A10" s="9" t="s">
        <v>15</v>
      </c>
      <c r="B10" s="14"/>
      <c r="C10" s="9">
        <f>June!C10+B10</f>
        <v>0</v>
      </c>
      <c r="D10" s="15">
        <v>4</v>
      </c>
      <c r="E10" s="9">
        <f>June!E10+D10</f>
        <v>37</v>
      </c>
      <c r="F10" s="16"/>
      <c r="G10" s="9">
        <f>June!G10+F10</f>
        <v>0</v>
      </c>
      <c r="H10" s="17"/>
      <c r="I10" s="9">
        <f>June!I10+H10</f>
        <v>1014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1"/>
    </row>
    <row r="11" spans="1:16" ht="18" customHeight="1">
      <c r="A11" s="9" t="s">
        <v>16</v>
      </c>
      <c r="B11" s="14"/>
      <c r="C11" s="9">
        <f>June!C11+B11</f>
        <v>0</v>
      </c>
      <c r="D11" s="15">
        <v>6</v>
      </c>
      <c r="E11" s="9">
        <f>June!E11+D11</f>
        <v>26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3</v>
      </c>
      <c r="L11" s="19"/>
      <c r="M11" s="9">
        <f>June!M11+L11</f>
        <v>0</v>
      </c>
      <c r="N11" s="19"/>
      <c r="O11" s="9">
        <f>June!O11+N11</f>
        <v>2</v>
      </c>
      <c r="P11" s="21"/>
    </row>
    <row r="12" spans="1:16" ht="18" customHeight="1">
      <c r="A12" s="9" t="s">
        <v>17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1"/>
    </row>
    <row r="13" spans="1:16" ht="18" customHeight="1">
      <c r="A13" s="9" t="s">
        <v>18</v>
      </c>
      <c r="B13" s="14"/>
      <c r="C13" s="9">
        <f>June!C13+B13</f>
        <v>0</v>
      </c>
      <c r="D13" s="15"/>
      <c r="E13" s="9">
        <f>June!E13+D13</f>
        <v>6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1"/>
    </row>
    <row r="14" spans="1:16" ht="18" customHeight="1">
      <c r="A14" s="9" t="s">
        <v>19</v>
      </c>
      <c r="B14" s="14"/>
      <c r="C14" s="9">
        <f>June!C14+B14</f>
        <v>0</v>
      </c>
      <c r="D14" s="15">
        <v>9</v>
      </c>
      <c r="E14" s="9">
        <f>June!E14+D14</f>
        <v>72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1"/>
    </row>
    <row r="15" spans="1:16" ht="18" customHeight="1">
      <c r="A15" s="9" t="s">
        <v>20</v>
      </c>
      <c r="B15" s="14"/>
      <c r="C15" s="9">
        <f>June!C15+B15</f>
        <v>0</v>
      </c>
      <c r="D15" s="15"/>
      <c r="E15" s="9">
        <f>June!E15+D15</f>
        <v>5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1"/>
    </row>
    <row r="16" spans="1:16" ht="18" customHeight="1">
      <c r="A16" s="9" t="s">
        <v>21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1"/>
    </row>
    <row r="17" spans="1:16" ht="18" customHeight="1">
      <c r="A17" s="9" t="s">
        <v>22</v>
      </c>
      <c r="B17" s="14"/>
      <c r="C17" s="9">
        <f>June!C17+B17</f>
        <v>0</v>
      </c>
      <c r="D17" s="15"/>
      <c r="E17" s="9">
        <f>June!E17+D17</f>
        <v>10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0</v>
      </c>
      <c r="P17" s="21"/>
    </row>
    <row r="18" spans="1:16" ht="18" customHeight="1">
      <c r="A18" s="9" t="s">
        <v>23</v>
      </c>
      <c r="B18" s="14"/>
      <c r="C18" s="9">
        <f>June!C18+B18</f>
        <v>2</v>
      </c>
      <c r="D18" s="15">
        <f>75+23</f>
        <v>98</v>
      </c>
      <c r="E18" s="9">
        <f>June!E18+D18</f>
        <v>320</v>
      </c>
      <c r="F18" s="16">
        <v>422</v>
      </c>
      <c r="G18" s="9">
        <f>June!G18+F18</f>
        <v>461</v>
      </c>
      <c r="H18" s="17"/>
      <c r="I18" s="9">
        <f>June!I18+H18</f>
        <v>0</v>
      </c>
      <c r="J18" s="18">
        <v>20</v>
      </c>
      <c r="K18" s="9">
        <f>June!K18+J18</f>
        <v>876</v>
      </c>
      <c r="L18" s="19"/>
      <c r="M18" s="9">
        <f>June!M18+L18</f>
        <v>0</v>
      </c>
      <c r="N18" s="19">
        <v>2</v>
      </c>
      <c r="O18" s="9">
        <f>June!O18+N18</f>
        <v>6</v>
      </c>
      <c r="P18" s="21" t="s">
        <v>79</v>
      </c>
    </row>
    <row r="19" spans="1:16" ht="18" customHeight="1">
      <c r="A19" s="9" t="s">
        <v>24</v>
      </c>
      <c r="B19" s="14"/>
      <c r="C19" s="9">
        <f>June!C19+B19</f>
        <v>7</v>
      </c>
      <c r="D19" s="15">
        <f>23+7</f>
        <v>30</v>
      </c>
      <c r="E19" s="9">
        <f>June!E19+D19</f>
        <v>56</v>
      </c>
      <c r="F19" s="16"/>
      <c r="G19" s="9">
        <f>June!G19+F19</f>
        <v>2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>
        <f>6+24</f>
        <v>30</v>
      </c>
      <c r="O19" s="9">
        <f>June!O19+N19</f>
        <v>30</v>
      </c>
      <c r="P19" s="21"/>
    </row>
    <row r="20" spans="1:16" ht="18" customHeight="1">
      <c r="A20" s="9" t="s">
        <v>25</v>
      </c>
      <c r="B20" s="14"/>
      <c r="C20" s="9">
        <f>June!C20+B20</f>
        <v>0</v>
      </c>
      <c r="D20" s="15">
        <f>61+4</f>
        <v>65</v>
      </c>
      <c r="E20" s="9">
        <f>June!E20+D20</f>
        <v>155</v>
      </c>
      <c r="F20" s="16"/>
      <c r="G20" s="9">
        <f>June!G20+F20</f>
        <v>4</v>
      </c>
      <c r="H20" s="17"/>
      <c r="I20" s="9">
        <f>June!I20+H20</f>
        <v>0</v>
      </c>
      <c r="J20" s="18"/>
      <c r="K20" s="9">
        <f>June!K20+J20</f>
        <v>1</v>
      </c>
      <c r="L20" s="19"/>
      <c r="M20" s="9">
        <f>June!M20+L20</f>
        <v>0</v>
      </c>
      <c r="N20" s="19"/>
      <c r="O20" s="9">
        <f>June!O20+N20</f>
        <v>4</v>
      </c>
      <c r="P20" s="21"/>
    </row>
    <row r="21" spans="1:16" ht="18" customHeight="1">
      <c r="A21" s="9" t="s">
        <v>26</v>
      </c>
      <c r="B21" s="14"/>
      <c r="C21" s="9">
        <f>June!C21+B21</f>
        <v>0</v>
      </c>
      <c r="D21" s="15">
        <f>20</f>
        <v>20</v>
      </c>
      <c r="E21" s="9">
        <f>June!E21+D21</f>
        <v>72</v>
      </c>
      <c r="F21" s="16"/>
      <c r="G21" s="9">
        <f>June!G21+F21</f>
        <v>2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8</v>
      </c>
      <c r="P21" s="21"/>
    </row>
    <row r="22" spans="1:16" ht="18" customHeight="1">
      <c r="A22" s="9" t="s">
        <v>27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1"/>
    </row>
    <row r="23" spans="1:16" ht="18" customHeight="1">
      <c r="A23" s="9" t="s">
        <v>28</v>
      </c>
      <c r="B23" s="14"/>
      <c r="C23" s="9">
        <f>June!C23+B23</f>
        <v>0</v>
      </c>
      <c r="D23" s="15"/>
      <c r="E23" s="9">
        <f>June!E23+D23</f>
        <v>4</v>
      </c>
      <c r="F23" s="16">
        <v>5</v>
      </c>
      <c r="G23" s="9">
        <f>June!G23+F23</f>
        <v>5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8</v>
      </c>
      <c r="P23" s="21"/>
    </row>
    <row r="24" spans="1:16" ht="18" customHeight="1">
      <c r="A24" s="9" t="s">
        <v>29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1"/>
    </row>
    <row r="25" spans="1:16" ht="18" customHeight="1">
      <c r="A25" s="9" t="s">
        <v>30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1"/>
    </row>
    <row r="26" spans="1:16" ht="18" customHeight="1">
      <c r="A26" s="9" t="s">
        <v>31</v>
      </c>
      <c r="B26" s="14"/>
      <c r="C26" s="9">
        <f>June!C26+B26</f>
        <v>0</v>
      </c>
      <c r="D26" s="15">
        <v>6</v>
      </c>
      <c r="E26" s="9">
        <f>June!E26+D26</f>
        <v>36</v>
      </c>
      <c r="F26" s="16"/>
      <c r="G26" s="9">
        <f>June!G26+F26</f>
        <v>1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1+3+10</f>
        <v>14</v>
      </c>
      <c r="O26" s="9">
        <f>June!O26+N26</f>
        <v>14</v>
      </c>
      <c r="P26" s="21"/>
    </row>
    <row r="27" spans="1:16" ht="18" customHeight="1">
      <c r="A27" s="9" t="s">
        <v>32</v>
      </c>
      <c r="B27" s="14"/>
      <c r="C27" s="9">
        <f>June!C27+B27</f>
        <v>43</v>
      </c>
      <c r="D27" s="15">
        <f>3+216+7</f>
        <v>226</v>
      </c>
      <c r="E27" s="9">
        <f>June!E27+D27</f>
        <v>886</v>
      </c>
      <c r="F27" s="16">
        <v>74</v>
      </c>
      <c r="G27" s="9">
        <f>June!G27+F27</f>
        <v>342</v>
      </c>
      <c r="H27" s="17"/>
      <c r="I27" s="9">
        <f>June!I27+H27</f>
        <v>0</v>
      </c>
      <c r="J27" s="18">
        <f>10+12+10+4</f>
        <v>36</v>
      </c>
      <c r="K27" s="9">
        <f>June!K27+J27</f>
        <v>205</v>
      </c>
      <c r="L27" s="19"/>
      <c r="M27" s="9">
        <f>June!M27+L27</f>
        <v>0</v>
      </c>
      <c r="N27" s="19">
        <v>6</v>
      </c>
      <c r="O27" s="9">
        <f>June!O27+N27</f>
        <v>54</v>
      </c>
      <c r="P27" s="21"/>
    </row>
    <row r="28" spans="1:16" ht="18" customHeight="1">
      <c r="A28" s="9" t="s">
        <v>33</v>
      </c>
      <c r="B28" s="14"/>
      <c r="C28" s="9">
        <f>June!C28+B28</f>
        <v>0</v>
      </c>
      <c r="D28" s="15"/>
      <c r="E28" s="9">
        <f>June!E28+D28</f>
        <v>7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1"/>
    </row>
    <row r="29" spans="1:16" ht="18" customHeight="1">
      <c r="A29" s="9" t="s">
        <v>34</v>
      </c>
      <c r="B29" s="14"/>
      <c r="C29" s="9">
        <f>June!C29+B29</f>
        <v>15</v>
      </c>
      <c r="D29" s="15">
        <f>86+21</f>
        <v>107</v>
      </c>
      <c r="E29" s="9">
        <f>June!E29+D29</f>
        <v>405</v>
      </c>
      <c r="F29" s="16">
        <v>288</v>
      </c>
      <c r="G29" s="9">
        <f>June!G29+F29</f>
        <v>507</v>
      </c>
      <c r="H29" s="17"/>
      <c r="I29" s="9">
        <f>June!I29+H29</f>
        <v>0</v>
      </c>
      <c r="J29" s="18">
        <v>32</v>
      </c>
      <c r="K29" s="9">
        <f>June!K29+J29</f>
        <v>37</v>
      </c>
      <c r="L29" s="19"/>
      <c r="M29" s="9">
        <f>June!M29+L29</f>
        <v>0</v>
      </c>
      <c r="N29" s="19">
        <f>6+2</f>
        <v>8</v>
      </c>
      <c r="O29" s="9">
        <f>June!O29+N29</f>
        <v>11</v>
      </c>
      <c r="P29" s="21" t="s">
        <v>81</v>
      </c>
    </row>
    <row r="30" spans="1:16" ht="18" customHeight="1">
      <c r="A30" s="9" t="s">
        <v>35</v>
      </c>
      <c r="B30" s="14"/>
      <c r="C30" s="9">
        <f>June!C30+B30</f>
        <v>0</v>
      </c>
      <c r="D30" s="15">
        <v>23</v>
      </c>
      <c r="E30" s="9">
        <f>June!E30+D30</f>
        <v>56</v>
      </c>
      <c r="F30" s="16">
        <f>224</f>
        <v>224</v>
      </c>
      <c r="G30" s="9">
        <f>June!G30+F30</f>
        <v>455</v>
      </c>
      <c r="H30" s="17">
        <f>45</f>
        <v>45</v>
      </c>
      <c r="I30" s="9">
        <f>June!I30+H30</f>
        <v>45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1"/>
    </row>
    <row r="31" spans="1:16" ht="18" customHeight="1">
      <c r="A31" s="9" t="s">
        <v>36</v>
      </c>
      <c r="B31" s="14"/>
      <c r="C31" s="9">
        <f>June!C31+B31</f>
        <v>1</v>
      </c>
      <c r="D31" s="15">
        <v>45</v>
      </c>
      <c r="E31" s="9">
        <f>June!E31+D31</f>
        <v>335</v>
      </c>
      <c r="F31" s="16">
        <v>13</v>
      </c>
      <c r="G31" s="9">
        <f>June!G31+F31</f>
        <v>489</v>
      </c>
      <c r="H31" s="17"/>
      <c r="I31" s="9">
        <f>June!I31+H31</f>
        <v>6</v>
      </c>
      <c r="J31" s="18">
        <v>21</v>
      </c>
      <c r="K31" s="9">
        <f>June!K31+J31</f>
        <v>59</v>
      </c>
      <c r="L31" s="19"/>
      <c r="M31" s="9">
        <f>June!M31+L31</f>
        <v>5</v>
      </c>
      <c r="N31" s="19"/>
      <c r="O31" s="9">
        <f>June!O31+N31</f>
        <v>0</v>
      </c>
      <c r="P31" s="21" t="s">
        <v>81</v>
      </c>
    </row>
    <row r="32" spans="1:16" ht="18" customHeight="1">
      <c r="A32" s="9" t="s">
        <v>37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5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1"/>
    </row>
    <row r="33" spans="1:16" ht="18" customHeight="1">
      <c r="A33" s="9" t="s">
        <v>38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1"/>
    </row>
    <row r="34" spans="1:16" ht="18" customHeight="1">
      <c r="A34" s="9" t="s">
        <v>39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1"/>
    </row>
    <row r="35" spans="1:16" ht="18" customHeight="1">
      <c r="A35" s="9" t="s">
        <v>40</v>
      </c>
      <c r="B35" s="14"/>
      <c r="C35" s="9">
        <f>June!C35+B35</f>
        <v>0</v>
      </c>
      <c r="D35" s="15"/>
      <c r="E35" s="9">
        <f>June!E35+D35</f>
        <v>10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1"/>
    </row>
    <row r="36" spans="1:16" ht="18" customHeight="1">
      <c r="A36" s="9" t="s">
        <v>41</v>
      </c>
      <c r="B36" s="14"/>
      <c r="C36" s="9">
        <f>June!C36+B36</f>
        <v>0</v>
      </c>
      <c r="D36" s="15">
        <v>3</v>
      </c>
      <c r="E36" s="9">
        <f>June!E36+D36</f>
        <v>7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1"/>
    </row>
    <row r="37" spans="1:16" ht="18" customHeight="1">
      <c r="A37" s="9" t="s">
        <v>42</v>
      </c>
      <c r="B37" s="14"/>
      <c r="C37" s="9">
        <f>June!C37+B37</f>
        <v>0</v>
      </c>
      <c r="D37" s="15">
        <v>4</v>
      </c>
      <c r="E37" s="9">
        <f>June!E37+D37</f>
        <v>11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>
        <f>1</f>
        <v>1</v>
      </c>
      <c r="O37" s="9">
        <f>June!O37+N37</f>
        <v>1</v>
      </c>
      <c r="P37" s="21"/>
    </row>
    <row r="38" spans="1:16" ht="18" customHeight="1">
      <c r="A38" s="9" t="s">
        <v>43</v>
      </c>
      <c r="B38" s="14"/>
      <c r="C38" s="9">
        <f>June!C38+B38</f>
        <v>0</v>
      </c>
      <c r="D38" s="15">
        <v>6</v>
      </c>
      <c r="E38" s="9">
        <f>June!E38+D38</f>
        <v>85</v>
      </c>
      <c r="F38" s="16">
        <f>60+203</f>
        <v>263</v>
      </c>
      <c r="G38" s="9">
        <f>June!G38+F38</f>
        <v>567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1"/>
    </row>
    <row r="39" spans="1:16" ht="18" customHeight="1">
      <c r="A39" s="9" t="s">
        <v>44</v>
      </c>
      <c r="B39" s="14"/>
      <c r="C39" s="9">
        <f>June!C39+B39</f>
        <v>3</v>
      </c>
      <c r="D39" s="15">
        <f>5+7</f>
        <v>12</v>
      </c>
      <c r="E39" s="9">
        <f>June!E39+D39</f>
        <v>18</v>
      </c>
      <c r="F39" s="16">
        <v>5</v>
      </c>
      <c r="G39" s="9">
        <f>June!G39+F39</f>
        <v>47</v>
      </c>
      <c r="H39" s="17"/>
      <c r="I39" s="9">
        <f>June!I39+H39</f>
        <v>0</v>
      </c>
      <c r="J39" s="18">
        <v>9</v>
      </c>
      <c r="K39" s="9">
        <f>June!K39+J39</f>
        <v>9</v>
      </c>
      <c r="L39" s="19"/>
      <c r="M39" s="9">
        <f>June!M39+L39</f>
        <v>1</v>
      </c>
      <c r="N39" s="19"/>
      <c r="O39" s="9">
        <f>June!O39+N39</f>
        <v>12</v>
      </c>
      <c r="P39" s="21"/>
    </row>
    <row r="40" spans="1:16" ht="18" customHeight="1">
      <c r="A40" s="9" t="s">
        <v>45</v>
      </c>
      <c r="B40" s="14"/>
      <c r="C40" s="9">
        <f>June!C40+B40</f>
        <v>1</v>
      </c>
      <c r="D40" s="15">
        <f>1+2+1+2+1+2+2+1+2+5+1+1+4+2+1+1</f>
        <v>29</v>
      </c>
      <c r="E40" s="9">
        <f>June!E40+D40</f>
        <v>94</v>
      </c>
      <c r="F40" s="16"/>
      <c r="G40" s="9">
        <f>June!G40+F40</f>
        <v>20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1</v>
      </c>
      <c r="P40" s="21"/>
    </row>
    <row r="41" spans="1:16" ht="18" customHeight="1">
      <c r="A41" s="9" t="s">
        <v>46</v>
      </c>
      <c r="B41" s="14"/>
      <c r="C41" s="9">
        <f>June!C41+B41</f>
        <v>0</v>
      </c>
      <c r="D41" s="15">
        <f>1+1+1+1+1+5</f>
        <v>10</v>
      </c>
      <c r="E41" s="9">
        <f>June!E41+D41</f>
        <v>14</v>
      </c>
      <c r="F41" s="16"/>
      <c r="G41" s="9">
        <f>June!G41+F41</f>
        <v>47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11</v>
      </c>
      <c r="P41" s="21"/>
    </row>
    <row r="42" spans="1:16" ht="18" customHeight="1">
      <c r="A42" s="9" t="s">
        <v>47</v>
      </c>
      <c r="B42" s="14"/>
      <c r="C42" s="9">
        <f>June!C42+B42</f>
        <v>6</v>
      </c>
      <c r="D42" s="15">
        <f>1+2</f>
        <v>3</v>
      </c>
      <c r="E42" s="9">
        <f>June!E42+D42</f>
        <v>7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1"/>
    </row>
    <row r="43" spans="1:16" ht="18" customHeight="1">
      <c r="A43" s="9" t="s">
        <v>48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1"/>
    </row>
    <row r="44" spans="1:16" ht="18" customHeight="1">
      <c r="A44" s="9" t="s">
        <v>49</v>
      </c>
      <c r="B44" s="14"/>
      <c r="C44" s="9">
        <f>June!C44+B44</f>
        <v>0</v>
      </c>
      <c r="D44" s="15"/>
      <c r="E44" s="9">
        <f>June!E44+D44</f>
        <v>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1"/>
    </row>
    <row r="45" spans="1:16" ht="18" customHeight="1">
      <c r="A45" s="9" t="s">
        <v>50</v>
      </c>
      <c r="B45" s="14"/>
      <c r="C45" s="9">
        <f>June!C45+B45</f>
        <v>0</v>
      </c>
      <c r="D45" s="15">
        <v>8</v>
      </c>
      <c r="E45" s="9">
        <f>June!E45+D45</f>
        <v>152</v>
      </c>
      <c r="F45" s="16">
        <v>1266</v>
      </c>
      <c r="G45" s="9">
        <f>June!G45+F45</f>
        <v>4007</v>
      </c>
      <c r="H45" s="17"/>
      <c r="I45" s="9">
        <f>June!I45+H45</f>
        <v>1730</v>
      </c>
      <c r="J45" s="18">
        <v>7</v>
      </c>
      <c r="K45" s="9">
        <f>June!K45+J45</f>
        <v>795</v>
      </c>
      <c r="L45" s="19"/>
      <c r="M45" s="9">
        <f>June!M45+L45</f>
        <v>42</v>
      </c>
      <c r="N45" s="19"/>
      <c r="O45" s="9">
        <f>June!O45+N45</f>
        <v>0</v>
      </c>
      <c r="P45" s="21"/>
    </row>
    <row r="46" spans="1:16" ht="18" customHeight="1">
      <c r="A46" s="9" t="s">
        <v>51</v>
      </c>
      <c r="B46" s="14"/>
      <c r="C46" s="9">
        <f>June!C46+B46</f>
        <v>0</v>
      </c>
      <c r="D46" s="15">
        <v>17</v>
      </c>
      <c r="E46" s="9">
        <f>June!E46+D46</f>
        <v>26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1</v>
      </c>
      <c r="P46" s="21"/>
    </row>
    <row r="47" spans="1:16" ht="18" customHeight="1">
      <c r="A47" s="9" t="s">
        <v>52</v>
      </c>
      <c r="B47" s="14"/>
      <c r="C47" s="9">
        <f>June!C47+B47</f>
        <v>0</v>
      </c>
      <c r="D47" s="15">
        <f>93+9</f>
        <v>102</v>
      </c>
      <c r="E47" s="9">
        <f>June!E47+D47</f>
        <v>148</v>
      </c>
      <c r="F47" s="16"/>
      <c r="G47" s="9">
        <f>June!G47+F47</f>
        <v>3</v>
      </c>
      <c r="H47" s="17"/>
      <c r="I47" s="9">
        <f>June!I47+H47</f>
        <v>214</v>
      </c>
      <c r="J47" s="18">
        <v>36</v>
      </c>
      <c r="K47" s="9">
        <f>June!K47+J47</f>
        <v>49</v>
      </c>
      <c r="L47" s="19"/>
      <c r="M47" s="9">
        <f>June!M47+L47</f>
        <v>214</v>
      </c>
      <c r="N47" s="19">
        <v>20</v>
      </c>
      <c r="O47" s="9">
        <f>June!O47+N47</f>
        <v>20</v>
      </c>
      <c r="P47" s="21" t="s">
        <v>81</v>
      </c>
    </row>
    <row r="48" spans="1:16" ht="18" customHeight="1">
      <c r="A48" s="9" t="s">
        <v>53</v>
      </c>
      <c r="B48" s="14"/>
      <c r="C48" s="9">
        <f>June!C48+B48</f>
        <v>0</v>
      </c>
      <c r="D48" s="15">
        <v>36</v>
      </c>
      <c r="E48" s="9">
        <f>June!E48+D48</f>
        <v>44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1"/>
    </row>
    <row r="49" spans="1:16" ht="18" customHeight="1">
      <c r="A49" s="9" t="s">
        <v>54</v>
      </c>
      <c r="B49" s="14"/>
      <c r="C49" s="9">
        <f>June!C49+B49</f>
        <v>0</v>
      </c>
      <c r="D49" s="15"/>
      <c r="E49" s="9">
        <f>June!E49+D49</f>
        <v>1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1"/>
    </row>
    <row r="50" spans="1:16" ht="18" customHeight="1">
      <c r="A50" s="9" t="s">
        <v>55</v>
      </c>
      <c r="B50" s="14"/>
      <c r="C50" s="9">
        <f>June!C50+B50</f>
        <v>0</v>
      </c>
      <c r="D50" s="15">
        <v>1</v>
      </c>
      <c r="E50" s="9">
        <f>June!E50+D50</f>
        <v>2</v>
      </c>
      <c r="F50" s="16"/>
      <c r="G50" s="9">
        <f>June!G50+F50</f>
        <v>5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7</v>
      </c>
      <c r="P50" s="21"/>
    </row>
    <row r="51" spans="1:16" ht="18" customHeight="1">
      <c r="A51" s="9" t="s">
        <v>56</v>
      </c>
      <c r="B51" s="14"/>
      <c r="C51" s="9">
        <f>June!C51+B51</f>
        <v>0</v>
      </c>
      <c r="D51" s="15">
        <v>17</v>
      </c>
      <c r="E51" s="9">
        <f>June!E51+D51</f>
        <v>20</v>
      </c>
      <c r="F51" s="16"/>
      <c r="G51" s="9">
        <f>June!G51+F51</f>
        <v>0</v>
      </c>
      <c r="H51" s="17"/>
      <c r="I51" s="9">
        <f>June!I51+H51</f>
        <v>0</v>
      </c>
      <c r="J51" s="18">
        <f>1</f>
        <v>1</v>
      </c>
      <c r="K51" s="9">
        <f>June!K51+J51</f>
        <v>2</v>
      </c>
      <c r="L51" s="19"/>
      <c r="M51" s="9">
        <f>June!M51+L51</f>
        <v>0</v>
      </c>
      <c r="N51" s="19"/>
      <c r="O51" s="9">
        <f>June!O51+N51</f>
        <v>3</v>
      </c>
      <c r="P51" s="21"/>
    </row>
    <row r="52" spans="1:16" ht="18" customHeight="1">
      <c r="A52" s="9" t="s">
        <v>57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3</v>
      </c>
      <c r="L52" s="19"/>
      <c r="M52" s="9">
        <f>June!M52+L52</f>
        <v>0</v>
      </c>
      <c r="N52" s="19"/>
      <c r="O52" s="9">
        <f>June!O52+N52</f>
        <v>0</v>
      </c>
      <c r="P52" s="21"/>
    </row>
    <row r="53" spans="1:16" ht="18" customHeight="1">
      <c r="A53" s="9" t="s">
        <v>58</v>
      </c>
      <c r="B53" s="14"/>
      <c r="C53" s="9">
        <f>June!C53+B53</f>
        <v>0</v>
      </c>
      <c r="D53" s="15">
        <f>7+23</f>
        <v>30</v>
      </c>
      <c r="E53" s="9">
        <f>June!E53+D53</f>
        <v>596</v>
      </c>
      <c r="F53" s="16">
        <v>28</v>
      </c>
      <c r="G53" s="9">
        <f>June!G53+F53</f>
        <v>124</v>
      </c>
      <c r="H53" s="17"/>
      <c r="I53" s="9">
        <f>June!I53+H53</f>
        <v>0</v>
      </c>
      <c r="J53" s="18">
        <v>20</v>
      </c>
      <c r="K53" s="9">
        <f>June!K53+J53</f>
        <v>147</v>
      </c>
      <c r="L53" s="19"/>
      <c r="M53" s="9">
        <f>June!M53+L53</f>
        <v>0</v>
      </c>
      <c r="N53" s="19"/>
      <c r="O53" s="9">
        <f>June!O53+N53</f>
        <v>112</v>
      </c>
      <c r="P53" s="21" t="s">
        <v>81</v>
      </c>
    </row>
    <row r="54" spans="1:16" ht="18" customHeight="1" thickBot="1">
      <c r="A54" s="10" t="s">
        <v>59</v>
      </c>
      <c r="B54" s="14"/>
      <c r="C54" s="9">
        <f>June!C54+B54</f>
        <v>0</v>
      </c>
      <c r="D54" s="15">
        <v>66</v>
      </c>
      <c r="E54" s="9">
        <f>June!E54+D54</f>
        <v>85</v>
      </c>
      <c r="F54" s="16"/>
      <c r="G54" s="9">
        <f>June!G54+F54</f>
        <v>238</v>
      </c>
      <c r="H54" s="17"/>
      <c r="I54" s="9">
        <f>June!I54+H54</f>
        <v>0</v>
      </c>
      <c r="J54" s="18"/>
      <c r="K54" s="9">
        <f>June!K54+J54</f>
        <v>356</v>
      </c>
      <c r="L54" s="19"/>
      <c r="M54" s="9">
        <f>June!M54+L54</f>
        <v>0</v>
      </c>
      <c r="N54" s="19"/>
      <c r="O54" s="9">
        <f>June!O54+N54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1026</v>
      </c>
      <c r="E55" s="11"/>
      <c r="F55" s="11">
        <f>SUM(F5:F54)</f>
        <v>2589</v>
      </c>
      <c r="G55" s="11"/>
      <c r="H55" s="11">
        <f>SUM(H5:H54)</f>
        <v>45</v>
      </c>
      <c r="I55" s="11"/>
      <c r="J55" s="11">
        <f>SUM(J5:J54)</f>
        <v>182</v>
      </c>
      <c r="K55" s="11"/>
      <c r="L55" s="11">
        <f>SUM(L5:L54)</f>
        <v>0</v>
      </c>
      <c r="M55" s="11"/>
      <c r="N55" s="11">
        <f>SUM(N5:N54)</f>
        <v>81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June!C57+B55</f>
        <v>78</v>
      </c>
      <c r="D57" s="11"/>
      <c r="E57" s="11">
        <f>June!E57+D55</f>
        <v>4011</v>
      </c>
      <c r="F57" s="11"/>
      <c r="G57" s="11">
        <f>June!G57+F55</f>
        <v>19260</v>
      </c>
      <c r="H57" s="11"/>
      <c r="I57" s="11">
        <f>June!I57+H55</f>
        <v>3009</v>
      </c>
      <c r="J57" s="11"/>
      <c r="K57" s="11">
        <f>June!K57+J55</f>
        <v>2549</v>
      </c>
      <c r="L57" s="11"/>
      <c r="M57" s="11">
        <f>June!M57+L55</f>
        <v>261</v>
      </c>
      <c r="N57" s="11"/>
      <c r="O57" s="11">
        <f>June!O57+N55</f>
        <v>305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9" sqref="G6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73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July!C5+B5</f>
        <v>0</v>
      </c>
      <c r="D5" s="15">
        <f>3</f>
        <v>3</v>
      </c>
      <c r="E5" s="9">
        <f>July!E5+D5</f>
        <v>4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1"/>
    </row>
    <row r="6" spans="1:16" ht="18" customHeight="1">
      <c r="A6" s="9" t="s">
        <v>11</v>
      </c>
      <c r="B6" s="14"/>
      <c r="C6" s="9">
        <f>July!C6+B6</f>
        <v>0</v>
      </c>
      <c r="D6" s="15"/>
      <c r="E6" s="9">
        <f>July!E6+D6</f>
        <v>2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July!C7+B7</f>
        <v>0</v>
      </c>
      <c r="D7" s="15">
        <f>3</f>
        <v>3</v>
      </c>
      <c r="E7" s="9">
        <f>July!E7+D7</f>
        <v>103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1"/>
    </row>
    <row r="8" spans="1:16" ht="18" customHeight="1">
      <c r="A8" s="9" t="s">
        <v>13</v>
      </c>
      <c r="B8" s="14"/>
      <c r="C8" s="9">
        <f>July!C8+B8</f>
        <v>0</v>
      </c>
      <c r="D8" s="15">
        <f>2+7+3</f>
        <v>12</v>
      </c>
      <c r="E8" s="9">
        <f>July!E8+D8</f>
        <v>86</v>
      </c>
      <c r="F8" s="16"/>
      <c r="G8" s="9">
        <f>July!G8+F8</f>
        <v>3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1"/>
    </row>
    <row r="9" spans="1:16" ht="18" customHeight="1">
      <c r="A9" s="9" t="s">
        <v>14</v>
      </c>
      <c r="B9" s="14"/>
      <c r="C9" s="9">
        <f>July!C9+B9</f>
        <v>0</v>
      </c>
      <c r="D9" s="15">
        <f>5</f>
        <v>5</v>
      </c>
      <c r="E9" s="9">
        <f>July!E9+D9</f>
        <v>23</v>
      </c>
      <c r="F9" s="16"/>
      <c r="G9" s="9">
        <f>July!G9+F9</f>
        <v>9</v>
      </c>
      <c r="H9" s="17"/>
      <c r="I9" s="9">
        <f>July!I9+H9</f>
        <v>0</v>
      </c>
      <c r="J9" s="18"/>
      <c r="K9" s="9">
        <f>July!K9+J9</f>
        <v>6</v>
      </c>
      <c r="L9" s="19"/>
      <c r="M9" s="9">
        <f>July!M9+L9</f>
        <v>0</v>
      </c>
      <c r="N9" s="19"/>
      <c r="O9" s="9">
        <f>July!O9+N9</f>
        <v>1</v>
      </c>
      <c r="P9" s="21"/>
    </row>
    <row r="10" spans="1:16" ht="18" customHeight="1">
      <c r="A10" s="9" t="s">
        <v>15</v>
      </c>
      <c r="B10" s="14"/>
      <c r="C10" s="9">
        <f>July!C10+B10</f>
        <v>0</v>
      </c>
      <c r="D10" s="15">
        <f>1</f>
        <v>1</v>
      </c>
      <c r="E10" s="9">
        <f>July!E10+D10</f>
        <v>38</v>
      </c>
      <c r="F10" s="16"/>
      <c r="G10" s="9">
        <f>July!G10+F10</f>
        <v>0</v>
      </c>
      <c r="H10" s="17"/>
      <c r="I10" s="9">
        <f>July!I10+H10</f>
        <v>1014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1"/>
    </row>
    <row r="11" spans="1:16" ht="18" customHeight="1">
      <c r="A11" s="9" t="s">
        <v>16</v>
      </c>
      <c r="B11" s="14"/>
      <c r="C11" s="9">
        <f>July!C11+B11</f>
        <v>0</v>
      </c>
      <c r="D11" s="15"/>
      <c r="E11" s="9">
        <f>July!E11+D11</f>
        <v>26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3</v>
      </c>
      <c r="L11" s="19"/>
      <c r="M11" s="9">
        <f>July!M11+L11</f>
        <v>0</v>
      </c>
      <c r="N11" s="19"/>
      <c r="O11" s="9">
        <f>July!O11+N11</f>
        <v>2</v>
      </c>
      <c r="P11" s="21"/>
    </row>
    <row r="12" spans="1:16" ht="18" customHeight="1">
      <c r="A12" s="9" t="s">
        <v>17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1"/>
    </row>
    <row r="13" spans="1:16" ht="18" customHeight="1">
      <c r="A13" s="9" t="s">
        <v>18</v>
      </c>
      <c r="B13" s="14"/>
      <c r="C13" s="9">
        <f>July!C13+B13</f>
        <v>0</v>
      </c>
      <c r="D13" s="15"/>
      <c r="E13" s="9">
        <f>July!E13+D13</f>
        <v>6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1"/>
    </row>
    <row r="14" spans="1:16" ht="18" customHeight="1">
      <c r="A14" s="9" t="s">
        <v>19</v>
      </c>
      <c r="B14" s="14"/>
      <c r="C14" s="9">
        <f>July!C14+B14</f>
        <v>0</v>
      </c>
      <c r="D14" s="15">
        <f>2+7</f>
        <v>9</v>
      </c>
      <c r="E14" s="9">
        <f>July!E14+D14</f>
        <v>81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July!C15+B15</f>
        <v>0</v>
      </c>
      <c r="D15" s="15"/>
      <c r="E15" s="9">
        <f>July!E15+D15</f>
        <v>5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1"/>
    </row>
    <row r="16" spans="1:16" ht="18" customHeight="1">
      <c r="A16" s="9" t="s">
        <v>21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1"/>
    </row>
    <row r="17" spans="1:16" ht="18" customHeight="1">
      <c r="A17" s="9" t="s">
        <v>22</v>
      </c>
      <c r="B17" s="14"/>
      <c r="C17" s="9">
        <f>July!C17+B17</f>
        <v>0</v>
      </c>
      <c r="D17" s="15">
        <v>2</v>
      </c>
      <c r="E17" s="9">
        <f>July!E17+D17</f>
        <v>12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>
        <f>3+1</f>
        <v>4</v>
      </c>
      <c r="O17" s="9">
        <f>July!O17+N17</f>
        <v>4</v>
      </c>
      <c r="P17" s="21"/>
    </row>
    <row r="18" spans="1:16" ht="18" customHeight="1">
      <c r="A18" s="9" t="s">
        <v>23</v>
      </c>
      <c r="B18" s="14"/>
      <c r="C18" s="9">
        <f>July!C18+B18</f>
        <v>2</v>
      </c>
      <c r="D18" s="15">
        <f>5+6+1+1+2+6+3+6+2+1+1+5+4+1+2+2+5+2+10+3+9+1+6+6+8+20</f>
        <v>118</v>
      </c>
      <c r="E18" s="9">
        <f>July!E18+D18</f>
        <v>438</v>
      </c>
      <c r="F18" s="16">
        <f>2+1+1+1+1+1+1+1+1</f>
        <v>10</v>
      </c>
      <c r="G18" s="9">
        <f>July!G18+F18</f>
        <v>471</v>
      </c>
      <c r="H18" s="17"/>
      <c r="I18" s="9">
        <f>July!I18+H18</f>
        <v>0</v>
      </c>
      <c r="J18" s="18">
        <f>11+12+12+9+6+10</f>
        <v>60</v>
      </c>
      <c r="K18" s="9">
        <f>July!K18+J18</f>
        <v>936</v>
      </c>
      <c r="L18" s="19"/>
      <c r="M18" s="9">
        <f>July!M18+L18</f>
        <v>0</v>
      </c>
      <c r="N18" s="19"/>
      <c r="O18" s="9">
        <f>July!O18+N18</f>
        <v>6</v>
      </c>
      <c r="P18" s="21"/>
    </row>
    <row r="19" spans="1:16" ht="18" customHeight="1">
      <c r="A19" s="9" t="s">
        <v>24</v>
      </c>
      <c r="B19" s="14"/>
      <c r="C19" s="9">
        <f>July!C19+B19</f>
        <v>7</v>
      </c>
      <c r="D19" s="15">
        <f>3+1+1+9+9+5+9+5+2+1</f>
        <v>45</v>
      </c>
      <c r="E19" s="9">
        <f>July!E19+D19</f>
        <v>101</v>
      </c>
      <c r="F19" s="16">
        <f>10</f>
        <v>10</v>
      </c>
      <c r="G19" s="9">
        <f>July!G19+F19</f>
        <v>12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>
        <v>4</v>
      </c>
      <c r="O19" s="9">
        <f>July!O19+N19</f>
        <v>34</v>
      </c>
      <c r="P19" s="21" t="s">
        <v>79</v>
      </c>
    </row>
    <row r="20" spans="1:16" ht="18" customHeight="1">
      <c r="A20" s="9" t="s">
        <v>25</v>
      </c>
      <c r="B20" s="14"/>
      <c r="C20" s="9">
        <f>July!C20+B20</f>
        <v>0</v>
      </c>
      <c r="D20" s="15">
        <f>2+6+1+4+10+3+10+1+1+3</f>
        <v>41</v>
      </c>
      <c r="E20" s="9">
        <f>July!E20+D20</f>
        <v>196</v>
      </c>
      <c r="F20" s="16">
        <f>1+1+1+220+1+1+7</f>
        <v>232</v>
      </c>
      <c r="G20" s="9">
        <f>July!G20+F20</f>
        <v>236</v>
      </c>
      <c r="H20" s="17"/>
      <c r="I20" s="9">
        <f>July!I20+H20</f>
        <v>0</v>
      </c>
      <c r="J20" s="18"/>
      <c r="K20" s="9">
        <f>July!K20+J20</f>
        <v>1</v>
      </c>
      <c r="L20" s="19"/>
      <c r="M20" s="9">
        <f>July!M20+L20</f>
        <v>0</v>
      </c>
      <c r="N20" s="19"/>
      <c r="O20" s="9">
        <f>July!O20+N20</f>
        <v>4</v>
      </c>
      <c r="P20" s="21"/>
    </row>
    <row r="21" spans="1:16" ht="18" customHeight="1">
      <c r="A21" s="9" t="s">
        <v>26</v>
      </c>
      <c r="B21" s="14"/>
      <c r="C21" s="9">
        <f>July!C21+B21</f>
        <v>0</v>
      </c>
      <c r="D21" s="15">
        <f>3+1+7+1+1</f>
        <v>13</v>
      </c>
      <c r="E21" s="9">
        <f>July!E21+D21</f>
        <v>85</v>
      </c>
      <c r="F21" s="16"/>
      <c r="G21" s="9">
        <f>July!G21+F21</f>
        <v>2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8</v>
      </c>
      <c r="P21" s="21"/>
    </row>
    <row r="22" spans="1:16" ht="18" customHeight="1">
      <c r="A22" s="9" t="s">
        <v>27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1"/>
    </row>
    <row r="23" spans="1:16" ht="18" customHeight="1">
      <c r="A23" s="9" t="s">
        <v>28</v>
      </c>
      <c r="B23" s="14"/>
      <c r="C23" s="9">
        <f>July!C23+B23</f>
        <v>0</v>
      </c>
      <c r="D23" s="15"/>
      <c r="E23" s="9">
        <f>July!E23+D23</f>
        <v>4</v>
      </c>
      <c r="F23" s="16"/>
      <c r="G23" s="9">
        <f>July!G23+F23</f>
        <v>5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>
        <v>1</v>
      </c>
      <c r="O23" s="9">
        <f>July!O23+N23</f>
        <v>9</v>
      </c>
      <c r="P23" s="21"/>
    </row>
    <row r="24" spans="1:16" ht="18" customHeight="1">
      <c r="A24" s="9" t="s">
        <v>29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1"/>
    </row>
    <row r="25" spans="1:16" ht="18" customHeight="1">
      <c r="A25" s="9" t="s">
        <v>30</v>
      </c>
      <c r="B25" s="14"/>
      <c r="C25" s="9">
        <f>July!C25+B25</f>
        <v>0</v>
      </c>
      <c r="D25" s="15"/>
      <c r="E25" s="9">
        <f>July!E25+D25</f>
        <v>1</v>
      </c>
      <c r="F25" s="16"/>
      <c r="G25" s="9">
        <f>July!G25+F25</f>
        <v>0</v>
      </c>
      <c r="H25" s="17"/>
      <c r="I25" s="9">
        <f>July!I25+H25</f>
        <v>0</v>
      </c>
      <c r="J25" s="18">
        <f>1+1</f>
        <v>2</v>
      </c>
      <c r="K25" s="9">
        <f>July!K25+J25</f>
        <v>2</v>
      </c>
      <c r="L25" s="19"/>
      <c r="M25" s="9">
        <f>July!M25+L25</f>
        <v>0</v>
      </c>
      <c r="N25" s="19"/>
      <c r="O25" s="9">
        <f>July!O25+N25</f>
        <v>0</v>
      </c>
      <c r="P25" s="21"/>
    </row>
    <row r="26" spans="1:16" ht="18" customHeight="1">
      <c r="A26" s="9" t="s">
        <v>31</v>
      </c>
      <c r="B26" s="14"/>
      <c r="C26" s="9">
        <f>July!C26+B26</f>
        <v>0</v>
      </c>
      <c r="D26" s="15">
        <f>1+3+1+1+1+3</f>
        <v>10</v>
      </c>
      <c r="E26" s="9">
        <f>July!E26+D26</f>
        <v>46</v>
      </c>
      <c r="F26" s="16">
        <f>6+1+1+1+1+1+1+1+1+1+1+1+1+1+1+1+1+1+2+2+1+1+1+6+1+1+1+1+1+1+1+1+1+1+1+1+1+1+1</f>
        <v>51</v>
      </c>
      <c r="G26" s="9">
        <f>July!G26+F26</f>
        <v>52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14</v>
      </c>
      <c r="P26" s="21"/>
    </row>
    <row r="27" spans="1:16" ht="18" customHeight="1">
      <c r="A27" s="9" t="s">
        <v>32</v>
      </c>
      <c r="B27" s="14"/>
      <c r="C27" s="9">
        <f>July!C27+B27</f>
        <v>43</v>
      </c>
      <c r="D27" s="15">
        <f>1+1+1+1+2+1+1+2+1+1+1+5+2+2+2+1+1+2+1+4+2+5+3+1+2+2+3+3+2+2+2+2+26+2+3+1+12+5+4+9+6+9+2+4+1+1+3+6+24</f>
        <v>180</v>
      </c>
      <c r="E27" s="9">
        <f>July!E27+D27</f>
        <v>1066</v>
      </c>
      <c r="F27" s="16">
        <f>157+48+6+20+14+2+1+2+2+1+1+1+1+4+7+9+11+81+81+1+1+1+1+1+1+9+11+11+9</f>
        <v>495</v>
      </c>
      <c r="G27" s="9">
        <f>July!G27+F27</f>
        <v>837</v>
      </c>
      <c r="H27" s="17"/>
      <c r="I27" s="9">
        <f>July!I27+H27</f>
        <v>0</v>
      </c>
      <c r="J27" s="18">
        <f>11+6+11+1+19+5+12+6+1+45+3</f>
        <v>120</v>
      </c>
      <c r="K27" s="9">
        <f>July!K27+J27</f>
        <v>325</v>
      </c>
      <c r="L27" s="19"/>
      <c r="M27" s="9">
        <f>3</f>
        <v>3</v>
      </c>
      <c r="N27" s="19">
        <f>3+3</f>
        <v>6</v>
      </c>
      <c r="O27" s="9">
        <f>July!O27+N27</f>
        <v>60</v>
      </c>
      <c r="P27" s="21" t="s">
        <v>81</v>
      </c>
    </row>
    <row r="28" spans="1:16" ht="18" customHeight="1">
      <c r="A28" s="9" t="s">
        <v>33</v>
      </c>
      <c r="B28" s="14"/>
      <c r="C28" s="9">
        <f>July!C28+B28</f>
        <v>0</v>
      </c>
      <c r="D28" s="15">
        <f>1</f>
        <v>1</v>
      </c>
      <c r="E28" s="9">
        <f>July!E28+D28</f>
        <v>8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1"/>
    </row>
    <row r="29" spans="1:16" ht="18" customHeight="1">
      <c r="A29" s="9" t="s">
        <v>34</v>
      </c>
      <c r="B29" s="14">
        <f>1</f>
        <v>1</v>
      </c>
      <c r="C29" s="9">
        <f>July!C29+B29</f>
        <v>16</v>
      </c>
      <c r="D29" s="15">
        <f>5+1+2+2+1+1+1+1+2+1+4+1+3+3+4+1+1+1+1+1+1+3+1+3+1+2+2+5+1+4+1+1+1+1+6+1+18</f>
        <v>89</v>
      </c>
      <c r="E29" s="9">
        <f>July!E29+D29</f>
        <v>494</v>
      </c>
      <c r="F29" s="16">
        <f>1+1+1+1+1+5+2+1+1+1+1+1+9+3</f>
        <v>29</v>
      </c>
      <c r="G29" s="9">
        <f>July!G29+F29</f>
        <v>536</v>
      </c>
      <c r="H29" s="17"/>
      <c r="I29" s="9">
        <f>July!I29+H29</f>
        <v>0</v>
      </c>
      <c r="J29" s="18">
        <f>9+8+13+12+6+11</f>
        <v>59</v>
      </c>
      <c r="K29" s="9">
        <f>July!K29+J29</f>
        <v>96</v>
      </c>
      <c r="L29" s="19"/>
      <c r="M29" s="9">
        <f>July!M29+L29</f>
        <v>0</v>
      </c>
      <c r="N29" s="19">
        <f>3</f>
        <v>3</v>
      </c>
      <c r="O29" s="9">
        <f>July!O29+N29</f>
        <v>14</v>
      </c>
      <c r="P29" s="21"/>
    </row>
    <row r="30" spans="1:16" ht="18" customHeight="1">
      <c r="A30" s="9" t="s">
        <v>35</v>
      </c>
      <c r="B30" s="14"/>
      <c r="C30" s="9">
        <f>July!C30+B30</f>
        <v>0</v>
      </c>
      <c r="D30" s="15">
        <f>1+1+1+1+1+1</f>
        <v>6</v>
      </c>
      <c r="E30" s="9">
        <f>July!E30+D30</f>
        <v>62</v>
      </c>
      <c r="F30" s="16">
        <f>56+1+4+1250+4+89</f>
        <v>1404</v>
      </c>
      <c r="G30" s="9">
        <f>July!G30+F30</f>
        <v>1859</v>
      </c>
      <c r="H30" s="17">
        <f>200</f>
        <v>200</v>
      </c>
      <c r="I30" s="9">
        <f>July!I30+H30</f>
        <v>245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1"/>
    </row>
    <row r="31" spans="1:16" ht="18" customHeight="1">
      <c r="A31" s="9" t="s">
        <v>36</v>
      </c>
      <c r="B31" s="14"/>
      <c r="C31" s="9">
        <f>July!C31+B31</f>
        <v>1</v>
      </c>
      <c r="D31" s="15">
        <f>3+2+1+1+1+1+2+1+1+2+4+4+1+2+31</f>
        <v>57</v>
      </c>
      <c r="E31" s="9">
        <f>July!E31+D31</f>
        <v>392</v>
      </c>
      <c r="F31" s="16">
        <f>3+26</f>
        <v>29</v>
      </c>
      <c r="G31" s="9">
        <f>July!G31+F31</f>
        <v>518</v>
      </c>
      <c r="H31" s="17"/>
      <c r="I31" s="9">
        <f>July!I31+H31</f>
        <v>6</v>
      </c>
      <c r="J31" s="18">
        <f>4+11+3</f>
        <v>18</v>
      </c>
      <c r="K31" s="9">
        <f>July!K31+J31</f>
        <v>77</v>
      </c>
      <c r="L31" s="19"/>
      <c r="M31" s="9">
        <f>July!M31+L31</f>
        <v>5</v>
      </c>
      <c r="N31" s="19"/>
      <c r="O31" s="9">
        <f>July!O31+N31</f>
        <v>0</v>
      </c>
      <c r="P31" s="21"/>
    </row>
    <row r="32" spans="1:16" ht="18" customHeight="1">
      <c r="A32" s="9" t="s">
        <v>37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5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1"/>
    </row>
    <row r="33" spans="1:16" ht="18" customHeight="1">
      <c r="A33" s="9" t="s">
        <v>38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1"/>
    </row>
    <row r="34" spans="1:16" ht="18" customHeight="1">
      <c r="A34" s="9" t="s">
        <v>39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1"/>
    </row>
    <row r="35" spans="1:16" ht="18" customHeight="1">
      <c r="A35" s="9" t="s">
        <v>40</v>
      </c>
      <c r="B35" s="14"/>
      <c r="C35" s="9">
        <f>July!C35+B35</f>
        <v>0</v>
      </c>
      <c r="D35" s="15">
        <f>1</f>
        <v>1</v>
      </c>
      <c r="E35" s="9">
        <f>July!E35+D35</f>
        <v>11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1"/>
    </row>
    <row r="36" spans="1:16" ht="18" customHeight="1">
      <c r="A36" s="9" t="s">
        <v>41</v>
      </c>
      <c r="B36" s="14"/>
      <c r="C36" s="9">
        <f>July!C36+B36</f>
        <v>0</v>
      </c>
      <c r="D36" s="15"/>
      <c r="E36" s="9">
        <f>July!E36+D36</f>
        <v>7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>
        <f>1</f>
        <v>1</v>
      </c>
      <c r="O36" s="9">
        <f>July!O36+N36</f>
        <v>1</v>
      </c>
      <c r="P36" s="21"/>
    </row>
    <row r="37" spans="1:16" ht="18" customHeight="1">
      <c r="A37" s="9" t="s">
        <v>42</v>
      </c>
      <c r="B37" s="14"/>
      <c r="C37" s="9">
        <f>July!C37+B37</f>
        <v>0</v>
      </c>
      <c r="D37" s="15">
        <v>2</v>
      </c>
      <c r="E37" s="9">
        <f>July!E37+D37</f>
        <v>13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1</v>
      </c>
      <c r="P37" s="21" t="s">
        <v>81</v>
      </c>
    </row>
    <row r="38" spans="1:16" ht="18" customHeight="1">
      <c r="A38" s="9" t="s">
        <v>43</v>
      </c>
      <c r="B38" s="14"/>
      <c r="C38" s="9">
        <f>July!C38+B38</f>
        <v>0</v>
      </c>
      <c r="D38" s="15">
        <f>1+3+1+1+1</f>
        <v>7</v>
      </c>
      <c r="E38" s="9">
        <f>July!E38+D38</f>
        <v>92</v>
      </c>
      <c r="F38" s="16">
        <f>65+101</f>
        <v>166</v>
      </c>
      <c r="G38" s="9">
        <f>July!G38+F38</f>
        <v>733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1"/>
    </row>
    <row r="39" spans="1:16" ht="18" customHeight="1">
      <c r="A39" s="9" t="s">
        <v>44</v>
      </c>
      <c r="B39" s="14">
        <f>1</f>
        <v>1</v>
      </c>
      <c r="C39" s="9">
        <f>July!C39+B39</f>
        <v>4</v>
      </c>
      <c r="D39" s="15">
        <f>1+9+3+3</f>
        <v>16</v>
      </c>
      <c r="E39" s="9">
        <f>July!E39+D39</f>
        <v>34</v>
      </c>
      <c r="F39" s="16">
        <f>3+3+3</f>
        <v>9</v>
      </c>
      <c r="G39" s="9">
        <f>July!G39+F39</f>
        <v>56</v>
      </c>
      <c r="H39" s="17"/>
      <c r="I39" s="9">
        <f>July!I39+H39</f>
        <v>0</v>
      </c>
      <c r="J39" s="18"/>
      <c r="K39" s="9">
        <f>July!K39+J39</f>
        <v>9</v>
      </c>
      <c r="L39" s="19"/>
      <c r="M39" s="9">
        <f>July!M39+L39</f>
        <v>1</v>
      </c>
      <c r="N39" s="19">
        <f>1</f>
        <v>1</v>
      </c>
      <c r="O39" s="9">
        <f>July!O39+N39</f>
        <v>13</v>
      </c>
      <c r="P39" s="21"/>
    </row>
    <row r="40" spans="1:16" ht="18" customHeight="1">
      <c r="A40" s="9" t="s">
        <v>45</v>
      </c>
      <c r="B40" s="14"/>
      <c r="C40" s="9">
        <f>July!C40+B40</f>
        <v>1</v>
      </c>
      <c r="D40" s="15">
        <f>3+4+1+3+1+3+3+10+4+3+2+1+1+1</f>
        <v>40</v>
      </c>
      <c r="E40" s="9">
        <f>July!E40+D40</f>
        <v>134</v>
      </c>
      <c r="F40" s="16">
        <f>10+9+10+10</f>
        <v>39</v>
      </c>
      <c r="G40" s="9">
        <f>July!G40+F40</f>
        <v>59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1</v>
      </c>
      <c r="P40" s="21"/>
    </row>
    <row r="41" spans="1:16" ht="18" customHeight="1">
      <c r="A41" s="9" t="s">
        <v>46</v>
      </c>
      <c r="B41" s="14"/>
      <c r="C41" s="9">
        <f>July!C41+B41</f>
        <v>0</v>
      </c>
      <c r="D41" s="15"/>
      <c r="E41" s="9">
        <f>July!E41+D41</f>
        <v>14</v>
      </c>
      <c r="F41" s="16"/>
      <c r="G41" s="9">
        <f>July!G41+F41</f>
        <v>47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11</v>
      </c>
      <c r="P41" s="21"/>
    </row>
    <row r="42" spans="1:16" ht="18" customHeight="1">
      <c r="A42" s="9" t="s">
        <v>47</v>
      </c>
      <c r="B42" s="14"/>
      <c r="C42" s="9">
        <f>July!C42+B42</f>
        <v>6</v>
      </c>
      <c r="D42" s="15">
        <f>1+4</f>
        <v>5</v>
      </c>
      <c r="E42" s="9">
        <f>July!E42+D42</f>
        <v>12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1"/>
    </row>
    <row r="43" spans="1:16" ht="18" customHeight="1">
      <c r="A43" s="9" t="s">
        <v>48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1"/>
    </row>
    <row r="44" spans="1:16" ht="18" customHeight="1">
      <c r="A44" s="9" t="s">
        <v>49</v>
      </c>
      <c r="B44" s="14"/>
      <c r="C44" s="9">
        <f>July!C44+B44</f>
        <v>0</v>
      </c>
      <c r="D44" s="15">
        <f>2+1+1</f>
        <v>4</v>
      </c>
      <c r="E44" s="9">
        <f>July!E44+D44</f>
        <v>8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1"/>
    </row>
    <row r="45" spans="1:16" ht="18" customHeight="1">
      <c r="A45" s="9" t="s">
        <v>50</v>
      </c>
      <c r="B45" s="14"/>
      <c r="C45" s="9">
        <f>July!C45+B45</f>
        <v>0</v>
      </c>
      <c r="D45" s="15">
        <f>1+1+1+1+1+1+1+1+1+4+5</f>
        <v>18</v>
      </c>
      <c r="E45" s="9">
        <f>July!E45+D45</f>
        <v>170</v>
      </c>
      <c r="F45" s="16">
        <f>100+14+250+250+550+108+59+29+23+14+14+7+2+53+13+36+1+19+12+1+132+73+48+158+26+16+1+14+10+19+53+15+103+8+1+27+207</f>
        <v>2466</v>
      </c>
      <c r="G45" s="9">
        <f>July!G45+F45</f>
        <v>6473</v>
      </c>
      <c r="H45" s="17"/>
      <c r="I45" s="9">
        <f>July!I45+H45</f>
        <v>1730</v>
      </c>
      <c r="J45" s="18">
        <f>21+19+15+18+5+7+1+3+9+12</f>
        <v>110</v>
      </c>
      <c r="K45" s="9">
        <f>July!K45+J45</f>
        <v>905</v>
      </c>
      <c r="L45" s="19"/>
      <c r="M45" s="9">
        <f>July!M45+L45</f>
        <v>42</v>
      </c>
      <c r="N45" s="19"/>
      <c r="O45" s="9">
        <f>July!O45+N45</f>
        <v>0</v>
      </c>
      <c r="P45" s="21"/>
    </row>
    <row r="46" spans="1:16" ht="18" customHeight="1">
      <c r="A46" s="9" t="s">
        <v>51</v>
      </c>
      <c r="B46" s="14"/>
      <c r="C46" s="9">
        <f>July!C46+B46</f>
        <v>0</v>
      </c>
      <c r="D46" s="15">
        <f>1+1</f>
        <v>2</v>
      </c>
      <c r="E46" s="9">
        <f>July!E46+D46</f>
        <v>28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1</v>
      </c>
      <c r="P46" s="21"/>
    </row>
    <row r="47" spans="1:16" ht="18" customHeight="1">
      <c r="A47" s="9" t="s">
        <v>52</v>
      </c>
      <c r="B47" s="14"/>
      <c r="C47" s="9">
        <f>July!C47+B47</f>
        <v>0</v>
      </c>
      <c r="D47" s="15">
        <f>3+2+2+8+1+2+1+1+2+3+5+9+1+1+1+6+1</f>
        <v>49</v>
      </c>
      <c r="E47" s="9">
        <f>July!E47+D47</f>
        <v>197</v>
      </c>
      <c r="F47" s="16"/>
      <c r="G47" s="9">
        <f>July!G47+F47</f>
        <v>3</v>
      </c>
      <c r="H47" s="17"/>
      <c r="I47" s="9">
        <f>July!I47+H47</f>
        <v>214</v>
      </c>
      <c r="J47" s="18">
        <f>488+446</f>
        <v>934</v>
      </c>
      <c r="K47" s="9">
        <f>July!K47+J47</f>
        <v>983</v>
      </c>
      <c r="L47" s="19"/>
      <c r="M47" s="9">
        <f>July!M47+L47</f>
        <v>214</v>
      </c>
      <c r="N47" s="19"/>
      <c r="O47" s="9">
        <f>July!O47+N47</f>
        <v>20</v>
      </c>
      <c r="P47" s="21"/>
    </row>
    <row r="48" spans="1:16" ht="18" customHeight="1">
      <c r="A48" s="9" t="s">
        <v>53</v>
      </c>
      <c r="B48" s="14"/>
      <c r="C48" s="9">
        <f>July!C48+B48</f>
        <v>0</v>
      </c>
      <c r="D48" s="15">
        <f>1</f>
        <v>1</v>
      </c>
      <c r="E48" s="9">
        <f>July!E48+D48</f>
        <v>45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1"/>
    </row>
    <row r="49" spans="1:16" ht="18" customHeight="1">
      <c r="A49" s="9" t="s">
        <v>54</v>
      </c>
      <c r="B49" s="14"/>
      <c r="C49" s="9">
        <f>July!C49+B49</f>
        <v>0</v>
      </c>
      <c r="D49" s="15"/>
      <c r="E49" s="9">
        <f>July!E49+D49</f>
        <v>1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1"/>
    </row>
    <row r="50" spans="1:16" ht="18" customHeight="1">
      <c r="A50" s="9" t="s">
        <v>55</v>
      </c>
      <c r="B50" s="14"/>
      <c r="C50" s="9">
        <f>July!C50+B50</f>
        <v>0</v>
      </c>
      <c r="D50" s="15">
        <f>3</f>
        <v>3</v>
      </c>
      <c r="E50" s="9">
        <f>July!E50+D50</f>
        <v>5</v>
      </c>
      <c r="F50" s="16"/>
      <c r="G50" s="9">
        <f>July!G50+F50</f>
        <v>5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7</v>
      </c>
      <c r="P50" s="21"/>
    </row>
    <row r="51" spans="1:16" ht="18" customHeight="1">
      <c r="A51" s="9" t="s">
        <v>56</v>
      </c>
      <c r="B51" s="14"/>
      <c r="C51" s="9">
        <f>July!C51+B51</f>
        <v>0</v>
      </c>
      <c r="D51" s="15"/>
      <c r="E51" s="9">
        <f>July!E51+D51</f>
        <v>20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2</v>
      </c>
      <c r="L51" s="19"/>
      <c r="M51" s="9">
        <f>July!M51+L51</f>
        <v>0</v>
      </c>
      <c r="N51" s="19"/>
      <c r="O51" s="9">
        <f>July!O51+N51</f>
        <v>3</v>
      </c>
      <c r="P51" s="21"/>
    </row>
    <row r="52" spans="1:16" ht="18" customHeight="1">
      <c r="A52" s="9" t="s">
        <v>57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3</v>
      </c>
      <c r="L52" s="19"/>
      <c r="M52" s="9">
        <f>July!M52+L52</f>
        <v>0</v>
      </c>
      <c r="N52" s="19"/>
      <c r="O52" s="9">
        <f>July!O52+N52</f>
        <v>0</v>
      </c>
      <c r="P52" s="21"/>
    </row>
    <row r="53" spans="1:16" ht="18" customHeight="1">
      <c r="A53" s="9" t="s">
        <v>58</v>
      </c>
      <c r="B53" s="14"/>
      <c r="C53" s="9">
        <f>July!C53+B53</f>
        <v>0</v>
      </c>
      <c r="D53" s="15">
        <f>1+1+2+1+1+1+2+8+3+3+3+2+2+8+2+2+1+8+1+1+3+3+1+3+3+1+2+3+1+6+5+7+1+1+12+3+1+1+8+1+2+1+1+1+1+1+1+2+1+2+9+1+4+2+4+1+1+1+88</f>
        <v>243</v>
      </c>
      <c r="E53" s="9">
        <f>July!E53+D53</f>
        <v>839</v>
      </c>
      <c r="F53" s="16">
        <f>4+4+30+1+1+16+13+11+4+6+11+1+3+2+2+3+1+1+1+1+1+3+3+3+11+2</f>
        <v>139</v>
      </c>
      <c r="G53" s="9">
        <f>July!G53+F53</f>
        <v>263</v>
      </c>
      <c r="H53" s="17"/>
      <c r="I53" s="9">
        <f>July!I53+H53</f>
        <v>0</v>
      </c>
      <c r="J53" s="18">
        <f>24+26</f>
        <v>50</v>
      </c>
      <c r="K53" s="9">
        <f>July!K53+J53</f>
        <v>197</v>
      </c>
      <c r="L53" s="19"/>
      <c r="M53" s="9">
        <f>July!M53+L53</f>
        <v>0</v>
      </c>
      <c r="N53" s="19">
        <f>3+7+5</f>
        <v>15</v>
      </c>
      <c r="O53" s="9">
        <f>July!O53+N53</f>
        <v>127</v>
      </c>
      <c r="P53" s="21" t="s">
        <v>82</v>
      </c>
    </row>
    <row r="54" spans="1:16" ht="18" customHeight="1" thickBot="1">
      <c r="A54" s="10" t="s">
        <v>59</v>
      </c>
      <c r="B54" s="14"/>
      <c r="C54" s="9">
        <f>July!C54+B54</f>
        <v>0</v>
      </c>
      <c r="D54" s="15">
        <v>1</v>
      </c>
      <c r="E54" s="9">
        <f>1</f>
        <v>1</v>
      </c>
      <c r="F54" s="16"/>
      <c r="G54" s="9">
        <f>July!G54+F54</f>
        <v>238</v>
      </c>
      <c r="H54" s="17"/>
      <c r="I54" s="9">
        <f>July!I54+H54</f>
        <v>0</v>
      </c>
      <c r="J54" s="18"/>
      <c r="K54" s="9">
        <f>July!K54+J54</f>
        <v>356</v>
      </c>
      <c r="L54" s="19"/>
      <c r="M54" s="9">
        <f>July!M54+L54</f>
        <v>0</v>
      </c>
      <c r="N54" s="19"/>
      <c r="O54" s="9">
        <f>July!O54+N54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2</v>
      </c>
      <c r="C55" s="11"/>
      <c r="D55" s="11">
        <f>SUM(D5:D54)</f>
        <v>987</v>
      </c>
      <c r="E55" s="11"/>
      <c r="F55" s="11">
        <f>SUM(F5:F54)</f>
        <v>5079</v>
      </c>
      <c r="G55" s="11"/>
      <c r="H55" s="11">
        <f>SUM(H5:H54)</f>
        <v>200</v>
      </c>
      <c r="I55" s="11"/>
      <c r="J55" s="11">
        <f>SUM(J5:J54)</f>
        <v>1353</v>
      </c>
      <c r="K55" s="11"/>
      <c r="L55" s="11">
        <f>SUM(L5:L54)</f>
        <v>0</v>
      </c>
      <c r="M55" s="11"/>
      <c r="N55" s="11">
        <f>SUM(N5:N54)</f>
        <v>35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July!C57+B55</f>
        <v>80</v>
      </c>
      <c r="D57" s="11"/>
      <c r="E57" s="11">
        <f>July!E57+D55</f>
        <v>4998</v>
      </c>
      <c r="F57" s="11"/>
      <c r="G57" s="11">
        <f>July!G57+F55</f>
        <v>24339</v>
      </c>
      <c r="H57" s="11"/>
      <c r="I57" s="11">
        <f>July!I57+H55</f>
        <v>3209</v>
      </c>
      <c r="J57" s="11"/>
      <c r="K57" s="11">
        <f>July!K57+J55</f>
        <v>3902</v>
      </c>
      <c r="L57" s="11"/>
      <c r="M57" s="11">
        <f>July!M57+L55</f>
        <v>261</v>
      </c>
      <c r="N57" s="11"/>
      <c r="O57" s="11">
        <f>July!O57+N55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>
        <v>228</v>
      </c>
      <c r="C60" s="3"/>
      <c r="D60" s="3"/>
      <c r="E60" s="3"/>
      <c r="F60" s="3">
        <v>100</v>
      </c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63</v>
      </c>
      <c r="C62" s="4">
        <v>228</v>
      </c>
      <c r="G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1" activePane="bottomLeft" state="frozen"/>
      <selection pane="topLeft" activeCell="A1" sqref="A1"/>
      <selection pane="bottomLeft" activeCell="A51" sqref="A5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74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August!C5+B5</f>
        <v>0</v>
      </c>
      <c r="D5" s="15">
        <f>4</f>
        <v>4</v>
      </c>
      <c r="E5" s="9">
        <f>August!E5+D5</f>
        <v>8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1"/>
    </row>
    <row r="6" spans="1:16" ht="18" customHeight="1">
      <c r="A6" s="9" t="s">
        <v>11</v>
      </c>
      <c r="B6" s="14"/>
      <c r="C6" s="9">
        <f>August!C6+B6</f>
        <v>0</v>
      </c>
      <c r="D6" s="15">
        <f>7</f>
        <v>7</v>
      </c>
      <c r="E6" s="9">
        <f>August!E6+D6</f>
        <v>9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1"/>
    </row>
    <row r="7" spans="1:16" ht="18" customHeight="1">
      <c r="A7" s="9" t="s">
        <v>12</v>
      </c>
      <c r="B7" s="14"/>
      <c r="C7" s="9">
        <f>August!C7+B7</f>
        <v>0</v>
      </c>
      <c r="D7" s="15"/>
      <c r="E7" s="9">
        <f>August!E7+D7</f>
        <v>103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1"/>
    </row>
    <row r="8" spans="1:16" ht="18" customHeight="1">
      <c r="A8" s="9" t="s">
        <v>13</v>
      </c>
      <c r="B8" s="14"/>
      <c r="C8" s="9">
        <f>August!C8+B8</f>
        <v>0</v>
      </c>
      <c r="D8" s="15">
        <f>25</f>
        <v>25</v>
      </c>
      <c r="E8" s="9">
        <f>August!E8+D8</f>
        <v>111</v>
      </c>
      <c r="F8" s="16"/>
      <c r="G8" s="9">
        <f>August!G8+F8</f>
        <v>3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1"/>
    </row>
    <row r="9" spans="1:16" ht="18" customHeight="1">
      <c r="A9" s="9" t="s">
        <v>14</v>
      </c>
      <c r="B9" s="14"/>
      <c r="C9" s="9">
        <f>August!C9+B9</f>
        <v>0</v>
      </c>
      <c r="D9" s="15">
        <v>1</v>
      </c>
      <c r="E9" s="9">
        <f>August!E9+D9</f>
        <v>24</v>
      </c>
      <c r="F9" s="16"/>
      <c r="G9" s="9">
        <f>August!G9+F9</f>
        <v>9</v>
      </c>
      <c r="H9" s="17"/>
      <c r="I9" s="9">
        <f>August!I9+H9</f>
        <v>0</v>
      </c>
      <c r="J9" s="18">
        <f>7</f>
        <v>7</v>
      </c>
      <c r="K9" s="9">
        <f>August!K9+J9</f>
        <v>13</v>
      </c>
      <c r="L9" s="19"/>
      <c r="M9" s="9">
        <f>August!M9+L9</f>
        <v>0</v>
      </c>
      <c r="N9" s="19"/>
      <c r="O9" s="9">
        <f>August!O9+N9</f>
        <v>1</v>
      </c>
      <c r="P9" s="21"/>
    </row>
    <row r="10" spans="1:16" ht="18" customHeight="1">
      <c r="A10" s="9" t="s">
        <v>15</v>
      </c>
      <c r="B10" s="14"/>
      <c r="C10" s="9">
        <f>August!C10+B10</f>
        <v>0</v>
      </c>
      <c r="D10" s="15">
        <v>7</v>
      </c>
      <c r="E10" s="9">
        <f>August!E10+D10</f>
        <v>45</v>
      </c>
      <c r="F10" s="16"/>
      <c r="G10" s="9">
        <f>August!G10+F10</f>
        <v>0</v>
      </c>
      <c r="H10" s="17"/>
      <c r="I10" s="9">
        <f>August!I10+H10</f>
        <v>1014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1"/>
    </row>
    <row r="11" spans="1:16" ht="18" customHeight="1">
      <c r="A11" s="9" t="s">
        <v>16</v>
      </c>
      <c r="B11" s="14"/>
      <c r="C11" s="9">
        <f>August!C11+B11</f>
        <v>0</v>
      </c>
      <c r="D11" s="15">
        <v>2</v>
      </c>
      <c r="E11" s="9">
        <f>August!E11+D11</f>
        <v>28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3</v>
      </c>
      <c r="L11" s="19"/>
      <c r="M11" s="9">
        <f>August!M11+L11</f>
        <v>0</v>
      </c>
      <c r="N11" s="19"/>
      <c r="O11" s="9">
        <f>August!O11+N11</f>
        <v>2</v>
      </c>
      <c r="P11" s="21"/>
    </row>
    <row r="12" spans="1:16" ht="18" customHeight="1">
      <c r="A12" s="9" t="s">
        <v>17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1"/>
    </row>
    <row r="13" spans="1:16" ht="18" customHeight="1">
      <c r="A13" s="9" t="s">
        <v>18</v>
      </c>
      <c r="B13" s="14"/>
      <c r="C13" s="9">
        <f>August!C13+B13</f>
        <v>0</v>
      </c>
      <c r="D13" s="15"/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1"/>
    </row>
    <row r="14" spans="1:16" ht="18" customHeight="1">
      <c r="A14" s="9" t="s">
        <v>19</v>
      </c>
      <c r="B14" s="14"/>
      <c r="C14" s="9">
        <f>August!C14+B14</f>
        <v>0</v>
      </c>
      <c r="D14" s="15">
        <f>12+10</f>
        <v>22</v>
      </c>
      <c r="E14" s="9">
        <f>August!E14+D14</f>
        <v>103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August!C15+B15</f>
        <v>0</v>
      </c>
      <c r="D15" s="15"/>
      <c r="E15" s="9">
        <f>August!E15+D15</f>
        <v>5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1"/>
    </row>
    <row r="16" spans="1:16" ht="18" customHeight="1">
      <c r="A16" s="9" t="s">
        <v>21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1"/>
    </row>
    <row r="17" spans="1:16" ht="18" customHeight="1">
      <c r="A17" s="9" t="s">
        <v>22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4</v>
      </c>
      <c r="P17" s="21"/>
    </row>
    <row r="18" spans="1:16" ht="18" customHeight="1">
      <c r="A18" s="9" t="s">
        <v>23</v>
      </c>
      <c r="B18" s="14">
        <f>3</f>
        <v>3</v>
      </c>
      <c r="C18" s="9">
        <f>August!C18+B18</f>
        <v>5</v>
      </c>
      <c r="D18" s="15">
        <f>13+15+16+10+14+14+2+1+10+8</f>
        <v>103</v>
      </c>
      <c r="E18" s="9">
        <f>August!E18+D18</f>
        <v>541</v>
      </c>
      <c r="F18" s="16">
        <f>10+11+15</f>
        <v>36</v>
      </c>
      <c r="G18" s="9">
        <f>August!G18+F18</f>
        <v>507</v>
      </c>
      <c r="H18" s="17"/>
      <c r="I18" s="9">
        <f>August!I18+H18</f>
        <v>0</v>
      </c>
      <c r="J18" s="18">
        <f>3+17</f>
        <v>20</v>
      </c>
      <c r="K18" s="9">
        <f>August!K18+J18</f>
        <v>956</v>
      </c>
      <c r="L18" s="19"/>
      <c r="M18" s="9">
        <f>August!M18+L18</f>
        <v>0</v>
      </c>
      <c r="N18" s="19"/>
      <c r="O18" s="9">
        <f>August!O18+N18</f>
        <v>6</v>
      </c>
      <c r="P18" s="21"/>
    </row>
    <row r="19" spans="1:16" ht="18" customHeight="1">
      <c r="A19" s="9" t="s">
        <v>24</v>
      </c>
      <c r="B19" s="14">
        <f>11+1+1+1</f>
        <v>14</v>
      </c>
      <c r="C19" s="9">
        <f>August!C19+B19</f>
        <v>21</v>
      </c>
      <c r="D19" s="15">
        <f>9+7+2</f>
        <v>18</v>
      </c>
      <c r="E19" s="9">
        <f>August!E19+D19</f>
        <v>119</v>
      </c>
      <c r="F19" s="16"/>
      <c r="G19" s="9">
        <f>August!G19+F19</f>
        <v>12</v>
      </c>
      <c r="H19" s="17"/>
      <c r="I19" s="9">
        <f>August!I19+H19</f>
        <v>0</v>
      </c>
      <c r="J19" s="18">
        <f>7+9</f>
        <v>16</v>
      </c>
      <c r="K19" s="9">
        <f>August!K19+J19</f>
        <v>16</v>
      </c>
      <c r="L19" s="19"/>
      <c r="M19" s="9">
        <f>August!M19+L19</f>
        <v>0</v>
      </c>
      <c r="N19" s="19">
        <v>4</v>
      </c>
      <c r="O19" s="9">
        <f>August!O19+N19</f>
        <v>38</v>
      </c>
      <c r="P19" s="21"/>
    </row>
    <row r="20" spans="1:16" ht="18" customHeight="1">
      <c r="A20" s="9" t="s">
        <v>25</v>
      </c>
      <c r="B20" s="14"/>
      <c r="C20" s="9">
        <f>August!C20+B20</f>
        <v>0</v>
      </c>
      <c r="D20" s="15">
        <f>10+12+6+7+10+2+4</f>
        <v>51</v>
      </c>
      <c r="E20" s="9">
        <f>August!E20+D20</f>
        <v>247</v>
      </c>
      <c r="F20" s="16"/>
      <c r="G20" s="9">
        <f>August!G20+F20</f>
        <v>236</v>
      </c>
      <c r="H20" s="17"/>
      <c r="I20" s="9">
        <f>August!I20+H20</f>
        <v>0</v>
      </c>
      <c r="J20" s="18">
        <f>2</f>
        <v>2</v>
      </c>
      <c r="K20" s="9">
        <f>August!K20+J20</f>
        <v>3</v>
      </c>
      <c r="L20" s="19"/>
      <c r="M20" s="9">
        <f>August!M20+L20</f>
        <v>0</v>
      </c>
      <c r="N20" s="19"/>
      <c r="O20" s="9">
        <f>August!O20+N20</f>
        <v>4</v>
      </c>
      <c r="P20" s="21" t="s">
        <v>79</v>
      </c>
    </row>
    <row r="21" spans="1:16" ht="18" customHeight="1">
      <c r="A21" s="9" t="s">
        <v>26</v>
      </c>
      <c r="B21" s="14"/>
      <c r="C21" s="9">
        <f>August!C21+B21</f>
        <v>0</v>
      </c>
      <c r="D21" s="15">
        <f>9</f>
        <v>9</v>
      </c>
      <c r="E21" s="9">
        <f>August!E21+D21</f>
        <v>94</v>
      </c>
      <c r="F21" s="16"/>
      <c r="G21" s="9">
        <f>August!G21+F21</f>
        <v>2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8</v>
      </c>
      <c r="P21" s="21"/>
    </row>
    <row r="22" spans="1:16" ht="18" customHeight="1">
      <c r="A22" s="9" t="s">
        <v>27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1"/>
    </row>
    <row r="23" spans="1:16" ht="18" customHeight="1">
      <c r="A23" s="9" t="s">
        <v>28</v>
      </c>
      <c r="B23" s="14"/>
      <c r="C23" s="9">
        <f>August!C23+B23</f>
        <v>0</v>
      </c>
      <c r="D23" s="15"/>
      <c r="E23" s="9">
        <f>August!E23+D23</f>
        <v>4</v>
      </c>
      <c r="F23" s="16"/>
      <c r="G23" s="9">
        <f>August!G23+F23</f>
        <v>5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9</v>
      </c>
      <c r="P23" s="21"/>
    </row>
    <row r="24" spans="1:16" ht="18" customHeight="1">
      <c r="A24" s="9" t="s">
        <v>29</v>
      </c>
      <c r="B24" s="14"/>
      <c r="C24" s="9">
        <f>August!C24+B24</f>
        <v>0</v>
      </c>
      <c r="D24" s="15">
        <f>1+1</f>
        <v>2</v>
      </c>
      <c r="E24" s="9">
        <f>August!E24+D24</f>
        <v>2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1"/>
    </row>
    <row r="25" spans="1:16" ht="18" customHeight="1">
      <c r="A25" s="9" t="s">
        <v>30</v>
      </c>
      <c r="B25" s="14"/>
      <c r="C25" s="9">
        <f>August!C25+B25</f>
        <v>0</v>
      </c>
      <c r="D25" s="15"/>
      <c r="E25" s="9">
        <f>August!E25+D25</f>
        <v>1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2</v>
      </c>
      <c r="L25" s="19"/>
      <c r="M25" s="9">
        <f>August!M25+L25</f>
        <v>0</v>
      </c>
      <c r="N25" s="19"/>
      <c r="O25" s="9">
        <f>August!O25+N25</f>
        <v>0</v>
      </c>
      <c r="P25" s="21"/>
    </row>
    <row r="26" spans="1:16" ht="18" customHeight="1">
      <c r="A26" s="9" t="s">
        <v>31</v>
      </c>
      <c r="B26" s="14"/>
      <c r="C26" s="9">
        <f>August!C26+B26</f>
        <v>0</v>
      </c>
      <c r="D26" s="15">
        <f>8</f>
        <v>8</v>
      </c>
      <c r="E26" s="9">
        <f>August!E26+D26</f>
        <v>54</v>
      </c>
      <c r="F26" s="16">
        <f>13</f>
        <v>13</v>
      </c>
      <c r="G26" s="9">
        <f>August!G26+F26</f>
        <v>65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14</v>
      </c>
      <c r="P26" s="21" t="s">
        <v>79</v>
      </c>
    </row>
    <row r="27" spans="1:16" ht="18" customHeight="1">
      <c r="A27" s="9" t="s">
        <v>32</v>
      </c>
      <c r="B27" s="14"/>
      <c r="C27" s="9">
        <f>August!C27+B27</f>
        <v>43</v>
      </c>
      <c r="D27" s="15">
        <f>18+13+15+9+11+15+1+20+7+4+13+12+3+11+9+3+5+16+3+3+14+9+3+9+21+14+7+1+2+3+2+6+1+22</f>
        <v>305</v>
      </c>
      <c r="E27" s="9">
        <f>August!E27+D27</f>
        <v>1371</v>
      </c>
      <c r="F27" s="16">
        <f>6+2+5+8+1+4+10+11+7+12+3</f>
        <v>69</v>
      </c>
      <c r="G27" s="9">
        <f>August!G27+F27</f>
        <v>906</v>
      </c>
      <c r="H27" s="17"/>
      <c r="I27" s="9">
        <f>August!I27+H27</f>
        <v>0</v>
      </c>
      <c r="J27" s="18">
        <f>21+7+3+19+5</f>
        <v>55</v>
      </c>
      <c r="K27" s="9">
        <f>August!K27+J27</f>
        <v>380</v>
      </c>
      <c r="L27" s="19"/>
      <c r="M27" s="9">
        <f>August!M27+L27</f>
        <v>3</v>
      </c>
      <c r="N27" s="19">
        <f>8</f>
        <v>8</v>
      </c>
      <c r="O27" s="9">
        <f>August!O27+N27</f>
        <v>68</v>
      </c>
      <c r="P27" s="21" t="s">
        <v>79</v>
      </c>
    </row>
    <row r="28" spans="1:16" ht="18" customHeight="1">
      <c r="A28" s="9" t="s">
        <v>33</v>
      </c>
      <c r="B28" s="14"/>
      <c r="C28" s="9">
        <f>August!C28+B28</f>
        <v>0</v>
      </c>
      <c r="D28" s="15">
        <v>0</v>
      </c>
      <c r="E28" s="9">
        <f>August!E28+D28</f>
        <v>8</v>
      </c>
      <c r="F28" s="16">
        <v>0</v>
      </c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1"/>
    </row>
    <row r="29" spans="1:16" ht="18" customHeight="1">
      <c r="A29" s="9" t="s">
        <v>34</v>
      </c>
      <c r="B29" s="14"/>
      <c r="C29" s="9">
        <f>August!C29+B29</f>
        <v>16</v>
      </c>
      <c r="D29" s="15">
        <f>8+21+32+15+15+8+14</f>
        <v>113</v>
      </c>
      <c r="E29" s="9">
        <f>August!E29+D29</f>
        <v>607</v>
      </c>
      <c r="F29" s="16"/>
      <c r="G29" s="9">
        <f>August!G29+F29</f>
        <v>536</v>
      </c>
      <c r="H29" s="17"/>
      <c r="I29" s="9">
        <f>August!I29+H29</f>
        <v>0</v>
      </c>
      <c r="J29" s="18"/>
      <c r="K29" s="9">
        <f>August!K29+J29</f>
        <v>96</v>
      </c>
      <c r="L29" s="19">
        <v>15</v>
      </c>
      <c r="M29" s="9">
        <f>August!M29+L29</f>
        <v>15</v>
      </c>
      <c r="N29" s="19"/>
      <c r="O29" s="9">
        <f>August!O29+N29</f>
        <v>14</v>
      </c>
      <c r="P29" s="21"/>
    </row>
    <row r="30" spans="1:16" ht="18" customHeight="1">
      <c r="A30" s="9" t="s">
        <v>35</v>
      </c>
      <c r="B30" s="14"/>
      <c r="C30" s="9">
        <f>August!C30+B30</f>
        <v>0</v>
      </c>
      <c r="D30" s="15">
        <f>8+6+6+1</f>
        <v>21</v>
      </c>
      <c r="E30" s="9">
        <f>August!E30+D30</f>
        <v>83</v>
      </c>
      <c r="F30" s="16">
        <f>497+117+190+368</f>
        <v>1172</v>
      </c>
      <c r="G30" s="9">
        <f>August!G30+F30</f>
        <v>3031</v>
      </c>
      <c r="H30" s="17"/>
      <c r="I30" s="9">
        <f>August!I30+H30</f>
        <v>245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1"/>
    </row>
    <row r="31" spans="1:16" ht="18" customHeight="1">
      <c r="A31" s="9" t="s">
        <v>36</v>
      </c>
      <c r="B31" s="14"/>
      <c r="C31" s="9">
        <f>August!C31+B31</f>
        <v>1</v>
      </c>
      <c r="D31" s="15">
        <f>12+5+1+4+2+5+6+12+3+1+9+6+2+54</f>
        <v>122</v>
      </c>
      <c r="E31" s="9">
        <f>August!E31+D31</f>
        <v>514</v>
      </c>
      <c r="F31" s="16">
        <f>6+8+6+36+7+4+1+4+4</f>
        <v>76</v>
      </c>
      <c r="G31" s="9">
        <f>August!G31+F31</f>
        <v>594</v>
      </c>
      <c r="H31" s="17"/>
      <c r="I31" s="9">
        <f>August!I31+H31</f>
        <v>6</v>
      </c>
      <c r="J31" s="18">
        <v>18</v>
      </c>
      <c r="K31" s="9">
        <f>August!K31+J31</f>
        <v>95</v>
      </c>
      <c r="L31" s="19"/>
      <c r="M31" s="9">
        <f>August!M31+L31</f>
        <v>5</v>
      </c>
      <c r="N31" s="19"/>
      <c r="O31" s="9">
        <f>August!O31+N31</f>
        <v>0</v>
      </c>
      <c r="P31" s="21"/>
    </row>
    <row r="32" spans="1:16" ht="18" customHeight="1">
      <c r="A32" s="9" t="s">
        <v>37</v>
      </c>
      <c r="B32" s="14"/>
      <c r="C32" s="9">
        <f>August!C32+B32</f>
        <v>0</v>
      </c>
      <c r="D32" s="15"/>
      <c r="E32" s="9">
        <f>August!E32+D32</f>
        <v>0</v>
      </c>
      <c r="F32" s="16">
        <f>14</f>
        <v>14</v>
      </c>
      <c r="G32" s="9">
        <f>August!G32+F32</f>
        <v>19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1"/>
    </row>
    <row r="33" spans="1:16" ht="18" customHeight="1">
      <c r="A33" s="9" t="s">
        <v>38</v>
      </c>
      <c r="B33" s="14"/>
      <c r="C33" s="9">
        <f>August!C33+B33</f>
        <v>0</v>
      </c>
      <c r="D33" s="15">
        <f>1</f>
        <v>1</v>
      </c>
      <c r="E33" s="9">
        <f>August!E33+D33</f>
        <v>2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1"/>
    </row>
    <row r="34" spans="1:16" ht="18" customHeight="1">
      <c r="A34" s="9" t="s">
        <v>39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1"/>
    </row>
    <row r="35" spans="1:16" ht="18" customHeight="1">
      <c r="A35" s="9" t="s">
        <v>40</v>
      </c>
      <c r="B35" s="14"/>
      <c r="C35" s="9">
        <f>August!C35+B35</f>
        <v>0</v>
      </c>
      <c r="D35" s="15">
        <f>1+2</f>
        <v>3</v>
      </c>
      <c r="E35" s="9">
        <f>August!E35+D35</f>
        <v>14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1"/>
    </row>
    <row r="36" spans="1:16" ht="18" customHeight="1">
      <c r="A36" s="9" t="s">
        <v>41</v>
      </c>
      <c r="B36" s="14"/>
      <c r="C36" s="9">
        <f>August!C36+B36</f>
        <v>0</v>
      </c>
      <c r="D36" s="15"/>
      <c r="E36" s="9">
        <f>August!E36+D36</f>
        <v>7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1</v>
      </c>
      <c r="P36" s="21"/>
    </row>
    <row r="37" spans="1:16" ht="18" customHeight="1">
      <c r="A37" s="9" t="s">
        <v>42</v>
      </c>
      <c r="B37" s="14"/>
      <c r="C37" s="9">
        <f>August!C37+B37</f>
        <v>0</v>
      </c>
      <c r="D37" s="15"/>
      <c r="E37" s="9">
        <f>August!E37+D37</f>
        <v>13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1</v>
      </c>
      <c r="P37" s="21"/>
    </row>
    <row r="38" spans="1:16" ht="18" customHeight="1">
      <c r="A38" s="9" t="s">
        <v>43</v>
      </c>
      <c r="B38" s="14"/>
      <c r="C38" s="9">
        <f>August!C38+B38</f>
        <v>0</v>
      </c>
      <c r="D38" s="15">
        <f>4+1</f>
        <v>5</v>
      </c>
      <c r="E38" s="9">
        <f>August!E38+D38</f>
        <v>97</v>
      </c>
      <c r="F38" s="16"/>
      <c r="G38" s="9">
        <f>August!G38+F38</f>
        <v>733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1"/>
    </row>
    <row r="39" spans="1:16" ht="18" customHeight="1">
      <c r="A39" s="9" t="s">
        <v>44</v>
      </c>
      <c r="B39" s="14"/>
      <c r="C39" s="9">
        <f>August!C39+B39</f>
        <v>4</v>
      </c>
      <c r="D39" s="15"/>
      <c r="E39" s="9">
        <f>August!E39+D39</f>
        <v>34</v>
      </c>
      <c r="F39" s="16"/>
      <c r="G39" s="9">
        <f>August!G39+F39</f>
        <v>56</v>
      </c>
      <c r="H39" s="17"/>
      <c r="I39" s="9">
        <f>August!I39+H39</f>
        <v>0</v>
      </c>
      <c r="J39" s="18"/>
      <c r="K39" s="9">
        <f>August!K39+J39</f>
        <v>9</v>
      </c>
      <c r="L39" s="19"/>
      <c r="M39" s="9">
        <f>August!M39+L39</f>
        <v>1</v>
      </c>
      <c r="N39" s="19">
        <f>6</f>
        <v>6</v>
      </c>
      <c r="O39" s="9">
        <f>August!O39+N39</f>
        <v>19</v>
      </c>
      <c r="P39" s="21"/>
    </row>
    <row r="40" spans="1:16" ht="18" customHeight="1">
      <c r="A40" s="9" t="s">
        <v>45</v>
      </c>
      <c r="B40" s="14"/>
      <c r="C40" s="9">
        <f>August!C40+B40</f>
        <v>1</v>
      </c>
      <c r="D40" s="15">
        <f>2+1+4+3+1+1+1+3+2+1+2+1</f>
        <v>22</v>
      </c>
      <c r="E40" s="9">
        <f>August!E40+D40</f>
        <v>156</v>
      </c>
      <c r="F40" s="16">
        <f>5</f>
        <v>5</v>
      </c>
      <c r="G40" s="9">
        <f>August!G40+F40</f>
        <v>64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>
        <f>2</f>
        <v>2</v>
      </c>
      <c r="O40" s="9">
        <f>August!O40+N40</f>
        <v>3</v>
      </c>
      <c r="P40" s="21"/>
    </row>
    <row r="41" spans="1:16" ht="18" customHeight="1">
      <c r="A41" s="9" t="s">
        <v>46</v>
      </c>
      <c r="B41" s="14"/>
      <c r="C41" s="9">
        <f>August!C41+B41</f>
        <v>0</v>
      </c>
      <c r="D41" s="15"/>
      <c r="E41" s="9">
        <f>August!E41+D41</f>
        <v>14</v>
      </c>
      <c r="F41" s="16">
        <f>5</f>
        <v>5</v>
      </c>
      <c r="G41" s="9">
        <f>August!G41+F41</f>
        <v>52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>
        <f>9</f>
        <v>9</v>
      </c>
      <c r="O41" s="9">
        <f>August!O41+N41</f>
        <v>20</v>
      </c>
      <c r="P41" s="21"/>
    </row>
    <row r="42" spans="1:16" ht="18" customHeight="1">
      <c r="A42" s="9" t="s">
        <v>47</v>
      </c>
      <c r="B42" s="14"/>
      <c r="C42" s="9">
        <f>August!C42+B42</f>
        <v>6</v>
      </c>
      <c r="D42" s="15">
        <f>2+2+8</f>
        <v>12</v>
      </c>
      <c r="E42" s="9">
        <f>August!E42+D42</f>
        <v>24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1"/>
    </row>
    <row r="43" spans="1:16" ht="18" customHeight="1">
      <c r="A43" s="9" t="s">
        <v>48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1"/>
    </row>
    <row r="44" spans="1:16" ht="18" customHeight="1">
      <c r="A44" s="9" t="s">
        <v>49</v>
      </c>
      <c r="B44" s="14"/>
      <c r="C44" s="9">
        <f>August!C44+B44</f>
        <v>0</v>
      </c>
      <c r="D44" s="15">
        <f>1</f>
        <v>1</v>
      </c>
      <c r="E44" s="9">
        <f>August!E44+D44</f>
        <v>9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1"/>
    </row>
    <row r="45" spans="1:16" ht="18" customHeight="1">
      <c r="A45" s="9" t="s">
        <v>50</v>
      </c>
      <c r="B45" s="14"/>
      <c r="C45" s="9">
        <f>August!C45+B45</f>
        <v>0</v>
      </c>
      <c r="D45" s="15">
        <f>50</f>
        <v>50</v>
      </c>
      <c r="E45" s="9">
        <f>August!E45+D45</f>
        <v>220</v>
      </c>
      <c r="F45" s="16">
        <f>1549</f>
        <v>1549</v>
      </c>
      <c r="G45" s="9">
        <f>August!G45+F45</f>
        <v>8022</v>
      </c>
      <c r="H45" s="17"/>
      <c r="I45" s="9">
        <f>August!I45+H45</f>
        <v>1730</v>
      </c>
      <c r="J45" s="18">
        <f>202</f>
        <v>202</v>
      </c>
      <c r="K45" s="9">
        <f>August!K45+J45</f>
        <v>1107</v>
      </c>
      <c r="L45" s="19"/>
      <c r="M45" s="9">
        <f>August!M45+L45</f>
        <v>42</v>
      </c>
      <c r="N45" s="19"/>
      <c r="O45" s="9">
        <f>August!O45+N45</f>
        <v>0</v>
      </c>
      <c r="P45" s="21"/>
    </row>
    <row r="46" spans="1:16" ht="18" customHeight="1">
      <c r="A46" s="9" t="s">
        <v>51</v>
      </c>
      <c r="B46" s="14"/>
      <c r="C46" s="9">
        <f>August!C46+B46</f>
        <v>0</v>
      </c>
      <c r="D46" s="15"/>
      <c r="E46" s="9">
        <f>August!E46+D46</f>
        <v>28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1</v>
      </c>
      <c r="P46" s="21"/>
    </row>
    <row r="47" spans="1:16" ht="18" customHeight="1">
      <c r="A47" s="9" t="s">
        <v>52</v>
      </c>
      <c r="B47" s="14"/>
      <c r="C47" s="9">
        <f>August!C47+B47</f>
        <v>0</v>
      </c>
      <c r="D47" s="15">
        <f>3+7+3</f>
        <v>13</v>
      </c>
      <c r="E47" s="9">
        <f>August!E47+D47</f>
        <v>210</v>
      </c>
      <c r="F47" s="16">
        <f>165</f>
        <v>165</v>
      </c>
      <c r="G47" s="9">
        <f>August!G47+F47</f>
        <v>168</v>
      </c>
      <c r="H47" s="17"/>
      <c r="I47" s="9">
        <f>August!I47+H47</f>
        <v>214</v>
      </c>
      <c r="J47" s="18">
        <f>1+323</f>
        <v>324</v>
      </c>
      <c r="K47" s="9">
        <f>August!K47+J47</f>
        <v>1307</v>
      </c>
      <c r="L47" s="19"/>
      <c r="M47" s="9">
        <f>August!M47+L47</f>
        <v>214</v>
      </c>
      <c r="N47" s="19"/>
      <c r="O47" s="9">
        <f>August!O47+N47</f>
        <v>20</v>
      </c>
      <c r="P47" s="21"/>
    </row>
    <row r="48" spans="1:16" ht="18" customHeight="1">
      <c r="A48" s="9" t="s">
        <v>53</v>
      </c>
      <c r="B48" s="14"/>
      <c r="C48" s="9">
        <f>August!C48+B48</f>
        <v>0</v>
      </c>
      <c r="D48" s="15"/>
      <c r="E48" s="9">
        <f>August!E48+D48</f>
        <v>45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1"/>
    </row>
    <row r="49" spans="1:16" ht="18" customHeight="1">
      <c r="A49" s="9" t="s">
        <v>54</v>
      </c>
      <c r="B49" s="14"/>
      <c r="C49" s="9">
        <f>August!C49+B49</f>
        <v>0</v>
      </c>
      <c r="D49" s="15"/>
      <c r="E49" s="9">
        <f>August!E49+D49</f>
        <v>1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1"/>
    </row>
    <row r="50" spans="1:16" ht="18" customHeight="1">
      <c r="A50" s="9" t="s">
        <v>55</v>
      </c>
      <c r="B50" s="14"/>
      <c r="C50" s="9">
        <f>August!C50+B50</f>
        <v>0</v>
      </c>
      <c r="D50" s="15"/>
      <c r="E50" s="9">
        <f>August!E50+D50</f>
        <v>5</v>
      </c>
      <c r="F50" s="16"/>
      <c r="G50" s="9">
        <f>August!G50+F50</f>
        <v>5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7</v>
      </c>
      <c r="P50" s="21"/>
    </row>
    <row r="51" spans="1:16" ht="18" customHeight="1">
      <c r="A51" s="9" t="s">
        <v>56</v>
      </c>
      <c r="B51" s="14"/>
      <c r="C51" s="9">
        <f>August!C51+B51</f>
        <v>0</v>
      </c>
      <c r="D51" s="15"/>
      <c r="E51" s="9">
        <f>August!E51+D51</f>
        <v>20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2</v>
      </c>
      <c r="L51" s="19"/>
      <c r="M51" s="9">
        <f>August!M51+L51</f>
        <v>0</v>
      </c>
      <c r="N51" s="19"/>
      <c r="O51" s="9">
        <f>August!O51+N51</f>
        <v>3</v>
      </c>
      <c r="P51" s="21"/>
    </row>
    <row r="52" spans="1:16" ht="18" customHeight="1">
      <c r="A52" s="9" t="s">
        <v>57</v>
      </c>
      <c r="B52" s="14"/>
      <c r="C52" s="9">
        <f>August!C52+B52</f>
        <v>0</v>
      </c>
      <c r="D52" s="15">
        <f>12</f>
        <v>12</v>
      </c>
      <c r="E52" s="9">
        <f>August!E52+D52</f>
        <v>12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3</v>
      </c>
      <c r="L52" s="19"/>
      <c r="M52" s="9">
        <f>August!M52+L52</f>
        <v>0</v>
      </c>
      <c r="N52" s="19"/>
      <c r="O52" s="9">
        <f>August!O52+N52</f>
        <v>0</v>
      </c>
      <c r="P52" s="21"/>
    </row>
    <row r="53" spans="1:16" ht="18" customHeight="1">
      <c r="A53" s="9" t="s">
        <v>58</v>
      </c>
      <c r="B53" s="14"/>
      <c r="C53" s="9">
        <f>August!C53+B53</f>
        <v>0</v>
      </c>
      <c r="D53" s="15">
        <f>119+60+4</f>
        <v>183</v>
      </c>
      <c r="E53" s="9">
        <f>August!E53+D53</f>
        <v>1022</v>
      </c>
      <c r="F53" s="16">
        <f>7+1</f>
        <v>8</v>
      </c>
      <c r="G53" s="9">
        <f>August!G53+F53</f>
        <v>271</v>
      </c>
      <c r="H53" s="17"/>
      <c r="I53" s="9">
        <f>August!I53+H53</f>
        <v>0</v>
      </c>
      <c r="J53" s="18"/>
      <c r="K53" s="9">
        <f>August!K53+J53</f>
        <v>197</v>
      </c>
      <c r="L53" s="19"/>
      <c r="M53" s="9">
        <f>August!M53+L53</f>
        <v>0</v>
      </c>
      <c r="N53" s="19">
        <f>49</f>
        <v>49</v>
      </c>
      <c r="O53" s="9">
        <f>August!O53+N53</f>
        <v>176</v>
      </c>
      <c r="P53" s="21"/>
    </row>
    <row r="54" spans="1:16" ht="18" customHeight="1" thickBot="1">
      <c r="A54" s="10" t="s">
        <v>59</v>
      </c>
      <c r="B54" s="14"/>
      <c r="C54" s="9">
        <f>August!C54+B54</f>
        <v>0</v>
      </c>
      <c r="D54" s="15">
        <f>2</f>
        <v>2</v>
      </c>
      <c r="E54" s="9">
        <f>August!E54+D54</f>
        <v>3</v>
      </c>
      <c r="F54" s="16"/>
      <c r="G54" s="9">
        <f>August!G54+F54</f>
        <v>238</v>
      </c>
      <c r="H54" s="17"/>
      <c r="I54" s="9">
        <f>August!I54+H54</f>
        <v>0</v>
      </c>
      <c r="J54" s="18"/>
      <c r="K54" s="9">
        <f>August!K54+J54</f>
        <v>356</v>
      </c>
      <c r="L54" s="19"/>
      <c r="M54" s="9">
        <f>August!M54+L54</f>
        <v>0</v>
      </c>
      <c r="N54" s="19"/>
      <c r="O54" s="9">
        <f>August!O54+N54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17</v>
      </c>
      <c r="C55" s="11"/>
      <c r="D55" s="11">
        <f>SUM(D5:D54)</f>
        <v>1124</v>
      </c>
      <c r="E55" s="11"/>
      <c r="F55" s="11">
        <f>SUM(F5:F54)</f>
        <v>3112</v>
      </c>
      <c r="G55" s="11"/>
      <c r="H55" s="11">
        <f>SUM(H5:H54)</f>
        <v>0</v>
      </c>
      <c r="I55" s="11"/>
      <c r="J55" s="11">
        <f>SUM(J5:J54)</f>
        <v>644</v>
      </c>
      <c r="K55" s="11"/>
      <c r="L55" s="11">
        <f>SUM(L5:L54)</f>
        <v>15</v>
      </c>
      <c r="M55" s="11"/>
      <c r="N55" s="11">
        <f>SUM(N5:N54)</f>
        <v>78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August!C57+B55</f>
        <v>97</v>
      </c>
      <c r="D57" s="11"/>
      <c r="E57" s="11">
        <f>August!E57+D55</f>
        <v>6122</v>
      </c>
      <c r="F57" s="11"/>
      <c r="G57" s="11">
        <f>August!G57+F55</f>
        <v>27451</v>
      </c>
      <c r="H57" s="11"/>
      <c r="I57" s="11">
        <f>August!I57+H55</f>
        <v>3209</v>
      </c>
      <c r="J57" s="11"/>
      <c r="K57" s="11">
        <f>August!K57+J55</f>
        <v>4546</v>
      </c>
      <c r="L57" s="11"/>
      <c r="M57" s="11">
        <f>August!M57+L55</f>
        <v>276</v>
      </c>
      <c r="N57" s="11"/>
      <c r="O57" s="11">
        <f>August!O57+N55</f>
        <v>418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Potter, Lisa</cp:lastModifiedBy>
  <cp:lastPrinted>2010-12-22T16:56:11Z</cp:lastPrinted>
  <dcterms:created xsi:type="dcterms:W3CDTF">2010-10-14T14:44:25Z</dcterms:created>
  <dcterms:modified xsi:type="dcterms:W3CDTF">2011-12-15T14:26:33Z</dcterms:modified>
  <cp:category/>
  <cp:version/>
  <cp:contentType/>
  <cp:contentStatus/>
</cp:coreProperties>
</file>