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7515" windowHeight="5130" activeTab="0"/>
  </bookViews>
  <sheets>
    <sheet name="RIIF 017-Airport Improve" sheetId="1" r:id="rId1"/>
    <sheet name="RIIF 017-CSVI GAVI " sheetId="2" r:id="rId2"/>
    <sheet name="RBC 433 - CSVI" sheetId="3" r:id="rId3"/>
    <sheet name="RC2 942-CSVI GAVI" sheetId="4" r:id="rId4"/>
    <sheet name="SRT" sheetId="5" r:id="rId5"/>
    <sheet name="Bridge Safety Fund" sheetId="6" r:id="rId6"/>
    <sheet name="City County RIIF" sheetId="7" r:id="rId7"/>
    <sheet name="RRLGP FY06" sheetId="8" r:id="rId8"/>
    <sheet name="RRLGP FY07" sheetId="9" r:id="rId9"/>
    <sheet name="RRLGP FY08" sheetId="10" r:id="rId10"/>
    <sheet name="RRLGP FY09" sheetId="11" r:id="rId11"/>
    <sheet name="RRLGP FY10" sheetId="12" r:id="rId12"/>
    <sheet name="Passenger Rail RIIF" sheetId="13" r:id="rId13"/>
    <sheet name="PTIG" sheetId="14" r:id="rId14"/>
  </sheets>
  <definedNames>
    <definedName name="_xlnm.Print_Area" localSheetId="5">'Bridge Safety Fund'!$A$1:$O$70</definedName>
    <definedName name="_xlnm.Print_Area" localSheetId="6">'City County RIIF'!$A$5:$I$1143</definedName>
    <definedName name="_xlnm.Print_Area" localSheetId="13">'PTIG'!#REF!</definedName>
    <definedName name="_xlnm.Print_Area" localSheetId="10">'RRLGP FY09'!$A$1:$I$10</definedName>
    <definedName name="_xlnm.Print_Area" localSheetId="4">'SRT'!$C$1:$M$65</definedName>
    <definedName name="_xlnm.Print_Titles" localSheetId="6">'City County RIIF'!$1:$4</definedName>
    <definedName name="_xlnm.Print_Titles" localSheetId="4">'SRT'!$1:$1</definedName>
  </definedNames>
  <calcPr fullCalcOnLoad="1"/>
</workbook>
</file>

<file path=xl/comments5.xml><?xml version="1.0" encoding="utf-8"?>
<comments xmlns="http://schemas.openxmlformats.org/spreadsheetml/2006/main">
  <authors>
    <author>jkolaci</author>
  </authors>
  <commentList>
    <comment ref="L46" authorId="0">
      <text>
        <r>
          <rPr>
            <b/>
            <sz val="8"/>
            <rFont val="Tahoma"/>
            <family val="0"/>
          </rPr>
          <t>FV was 11/7/08</t>
        </r>
        <r>
          <rPr>
            <sz val="8"/>
            <rFont val="Tahoma"/>
            <family val="0"/>
          </rPr>
          <t xml:space="preserve">
</t>
        </r>
      </text>
    </comment>
  </commentList>
</comments>
</file>

<file path=xl/comments6.xml><?xml version="1.0" encoding="utf-8"?>
<comments xmlns="http://schemas.openxmlformats.org/spreadsheetml/2006/main">
  <authors>
    <author>Scott Neubauer</author>
  </authors>
  <commentList>
    <comment ref="F15" authorId="0">
      <text>
        <r>
          <rPr>
            <b/>
            <sz val="8"/>
            <rFont val="Tahoma"/>
            <family val="2"/>
          </rPr>
          <t>Scott Neubauer:</t>
        </r>
        <r>
          <rPr>
            <sz val="8"/>
            <rFont val="Tahoma"/>
            <family val="2"/>
          </rPr>
          <t xml:space="preserve">
Deck Replacement estimated.</t>
        </r>
      </text>
    </comment>
    <comment ref="F20" authorId="0">
      <text>
        <r>
          <rPr>
            <b/>
            <sz val="8"/>
            <rFont val="Tahoma"/>
            <family val="2"/>
          </rPr>
          <t>Scott Neubauer:</t>
        </r>
        <r>
          <rPr>
            <sz val="8"/>
            <rFont val="Tahoma"/>
            <family val="2"/>
          </rPr>
          <t xml:space="preserve">
Backwall replacement and footing repair estimated.</t>
        </r>
      </text>
    </comment>
    <comment ref="F24" authorId="0">
      <text>
        <r>
          <rPr>
            <b/>
            <sz val="8"/>
            <rFont val="Tahoma"/>
            <family val="2"/>
          </rPr>
          <t>Scott Neubauer:</t>
        </r>
        <r>
          <rPr>
            <sz val="8"/>
            <rFont val="Tahoma"/>
            <family val="2"/>
          </rPr>
          <t xml:space="preserve">
Deck Replacement estimated.</t>
        </r>
      </text>
    </comment>
    <comment ref="F34" authorId="0">
      <text>
        <r>
          <rPr>
            <b/>
            <sz val="8"/>
            <rFont val="Tahoma"/>
            <family val="2"/>
          </rPr>
          <t>Scott Neubauer:</t>
        </r>
        <r>
          <rPr>
            <sz val="8"/>
            <rFont val="Tahoma"/>
            <family val="2"/>
          </rPr>
          <t xml:space="preserve">
Estimated Backwall Repair.</t>
        </r>
      </text>
    </comment>
    <comment ref="F35" authorId="0">
      <text>
        <r>
          <rPr>
            <b/>
            <sz val="8"/>
            <rFont val="Tahoma"/>
            <family val="2"/>
          </rPr>
          <t>Scott Neubauer:</t>
        </r>
        <r>
          <rPr>
            <sz val="8"/>
            <rFont val="Tahoma"/>
            <family val="2"/>
          </rPr>
          <t xml:space="preserve">
Estimated Backwall Repair.</t>
        </r>
      </text>
    </comment>
    <comment ref="F36" authorId="0">
      <text>
        <r>
          <rPr>
            <b/>
            <sz val="8"/>
            <rFont val="Tahoma"/>
            <family val="2"/>
          </rPr>
          <t>Scott Neubauer:</t>
        </r>
        <r>
          <rPr>
            <sz val="8"/>
            <rFont val="Tahoma"/>
            <family val="2"/>
          </rPr>
          <t xml:space="preserve">
Backwall Repair estimated.</t>
        </r>
      </text>
    </comment>
    <comment ref="F37" authorId="0">
      <text>
        <r>
          <rPr>
            <b/>
            <sz val="8"/>
            <rFont val="Tahoma"/>
            <family val="2"/>
          </rPr>
          <t>Scott Neubauer:</t>
        </r>
        <r>
          <rPr>
            <sz val="8"/>
            <rFont val="Tahoma"/>
            <family val="2"/>
          </rPr>
          <t xml:space="preserve">
Backwall replacement and approach pavement estimated</t>
        </r>
      </text>
    </comment>
    <comment ref="F38" authorId="0">
      <text>
        <r>
          <rPr>
            <b/>
            <sz val="8"/>
            <rFont val="Tahoma"/>
            <family val="2"/>
          </rPr>
          <t>Scott Neubauer:</t>
        </r>
        <r>
          <rPr>
            <sz val="8"/>
            <rFont val="Tahoma"/>
            <family val="2"/>
          </rPr>
          <t xml:space="preserve">
Estimated Beam end encasement</t>
        </r>
      </text>
    </comment>
    <comment ref="F40" authorId="0">
      <text>
        <r>
          <rPr>
            <b/>
            <sz val="8"/>
            <rFont val="Tahoma"/>
            <family val="2"/>
          </rPr>
          <t>Scott Neubauer:</t>
        </r>
        <r>
          <rPr>
            <sz val="8"/>
            <rFont val="Tahoma"/>
            <family val="2"/>
          </rPr>
          <t xml:space="preserve">
Pier Repair estimated.</t>
        </r>
      </text>
    </comment>
    <comment ref="F41" authorId="0">
      <text>
        <r>
          <rPr>
            <b/>
            <sz val="8"/>
            <rFont val="Tahoma"/>
            <family val="2"/>
          </rPr>
          <t>Scott Neubauer:</t>
        </r>
        <r>
          <rPr>
            <sz val="8"/>
            <rFont val="Tahoma"/>
            <family val="2"/>
          </rPr>
          <t xml:space="preserve">
Replace superstructure
</t>
        </r>
      </text>
    </comment>
  </commentList>
</comments>
</file>

<file path=xl/sharedStrings.xml><?xml version="1.0" encoding="utf-8"?>
<sst xmlns="http://schemas.openxmlformats.org/spreadsheetml/2006/main" count="5899" uniqueCount="3643">
  <si>
    <t>Description of Project</t>
  </si>
  <si>
    <t>Status of project</t>
  </si>
  <si>
    <t>List of all revenue sources</t>
  </si>
  <si>
    <t xml:space="preserve">FY 2006 Funds used </t>
  </si>
  <si>
    <t>FY 2006 Remaining Funds Obligated</t>
  </si>
  <si>
    <t>AIRPORT</t>
  </si>
  <si>
    <t>Total Estimated Project Cost</t>
  </si>
  <si>
    <t>State Share</t>
  </si>
  <si>
    <t>Other Revenue Sources</t>
  </si>
  <si>
    <t>State Funds Used</t>
  </si>
  <si>
    <t>Remaining Obligated</t>
  </si>
  <si>
    <t>Status of Project</t>
  </si>
  <si>
    <t xml:space="preserve">Algona </t>
  </si>
  <si>
    <t xml:space="preserve">Renovate fuel system </t>
  </si>
  <si>
    <t>City funds</t>
  </si>
  <si>
    <t>Completed</t>
  </si>
  <si>
    <t xml:space="preserve">Boone </t>
  </si>
  <si>
    <t xml:space="preserve">Renovate office roof </t>
  </si>
  <si>
    <t xml:space="preserve">Carroll </t>
  </si>
  <si>
    <t>Construct new T-hangar</t>
  </si>
  <si>
    <t>In process</t>
  </si>
  <si>
    <t xml:space="preserve">Charles City </t>
  </si>
  <si>
    <t>Replace terminal and shop hangar roofs</t>
  </si>
  <si>
    <t xml:space="preserve">Council Bluffs </t>
  </si>
  <si>
    <t xml:space="preserve">Replace roofs on T-hangars </t>
  </si>
  <si>
    <t xml:space="preserve">Davenport </t>
  </si>
  <si>
    <t>Electrical vault relocation</t>
  </si>
  <si>
    <t xml:space="preserve">Decorah </t>
  </si>
  <si>
    <t>Hangar expansion and renovation</t>
  </si>
  <si>
    <t xml:space="preserve">Denison </t>
  </si>
  <si>
    <t>Radiant heating systems in terminal &amp; hangar</t>
  </si>
  <si>
    <t xml:space="preserve">Emmetsburg </t>
  </si>
  <si>
    <t>Replace fuel system and add credit card reader</t>
  </si>
  <si>
    <t xml:space="preserve">Fairfield </t>
  </si>
  <si>
    <t>Rehabilitate hangars</t>
  </si>
  <si>
    <t xml:space="preserve">Greenfield </t>
  </si>
  <si>
    <t>Renovate roof for Iowa Aviation Museum</t>
  </si>
  <si>
    <t>Museum funds</t>
  </si>
  <si>
    <t xml:space="preserve">Independence </t>
  </si>
  <si>
    <t xml:space="preserve">Construct new T-hangar </t>
  </si>
  <si>
    <t xml:space="preserve">Keokuk </t>
  </si>
  <si>
    <t>Renovate hangar</t>
  </si>
  <si>
    <t xml:space="preserve">Knoxville </t>
  </si>
  <si>
    <t>Construct new terminal/hangar</t>
  </si>
  <si>
    <t>Maquoketa</t>
  </si>
  <si>
    <t xml:space="preserve">Monticello </t>
  </si>
  <si>
    <t xml:space="preserve">Construct hangar </t>
  </si>
  <si>
    <t xml:space="preserve">Osceola </t>
  </si>
  <si>
    <t xml:space="preserve">Rehabilitate hangar </t>
  </si>
  <si>
    <t xml:space="preserve">Ottumwa </t>
  </si>
  <si>
    <t xml:space="preserve">Rehabilitate large hangar </t>
  </si>
  <si>
    <t xml:space="preserve">Sheldon </t>
  </si>
  <si>
    <t xml:space="preserve">Tipton </t>
  </si>
  <si>
    <t xml:space="preserve">Washington </t>
  </si>
  <si>
    <t xml:space="preserve">Rehabilitate hangar and fuel system </t>
  </si>
  <si>
    <t xml:space="preserve">Waverly </t>
  </si>
  <si>
    <t>Replace fuel tanks</t>
  </si>
  <si>
    <t>Beacon Tower Rehabilitation at Ames, Clinton, Council Bluffs, and Muscatine airports</t>
  </si>
  <si>
    <t>Burlington - Southeast Iowa</t>
  </si>
  <si>
    <t>Cedar Rapids - Eastern Iowa</t>
  </si>
  <si>
    <t>Des Moines</t>
  </si>
  <si>
    <t>Dubuque</t>
  </si>
  <si>
    <t>Fort Dodge</t>
  </si>
  <si>
    <t>Mason City</t>
  </si>
  <si>
    <t>Sioux City</t>
  </si>
  <si>
    <t>Waterloo</t>
  </si>
  <si>
    <t>TOTAL</t>
  </si>
  <si>
    <t>Windsocks</t>
  </si>
  <si>
    <t>Pavement Marking</t>
  </si>
  <si>
    <t>Airfield Projects</t>
  </si>
  <si>
    <t>none</t>
  </si>
  <si>
    <t>Airport Authority funds</t>
  </si>
  <si>
    <t>FY 2006 RIIF - General Aviation  Vertical Infrastructure Program</t>
  </si>
  <si>
    <t>Date Completed or Estimated Completion Date</t>
  </si>
  <si>
    <t>Airport funds, Passenger facility charge (PFC) revenue</t>
  </si>
  <si>
    <t>Airport Funds, Federal Airport Improvement Funds</t>
  </si>
  <si>
    <t>Airport funds, Federal Airport Improvement Funds</t>
  </si>
  <si>
    <t>Airport funds</t>
  </si>
  <si>
    <t xml:space="preserve">FY 2007 Health Restricted Capital - Commercial Service Vertical Infrastructure Program </t>
  </si>
  <si>
    <t>Construct hangars</t>
  </si>
  <si>
    <t xml:space="preserve">Construct aircraft rescue fire fighting (ARFF) storage facility </t>
  </si>
  <si>
    <t>Terminal building renovation, hangar roof replacement, and hangar door replacement</t>
  </si>
  <si>
    <t>Renovate hangars</t>
  </si>
  <si>
    <t xml:space="preserve">FY 2007 Health Restricted Capital - General Aviation Vertical Infrastructure Program </t>
  </si>
  <si>
    <t>Emmetsburg</t>
  </si>
  <si>
    <t>Harlan</t>
  </si>
  <si>
    <t>Iowa City</t>
  </si>
  <si>
    <t>Iowa Falls</t>
  </si>
  <si>
    <t>Mapleton</t>
  </si>
  <si>
    <t>Mount Pleasant</t>
  </si>
  <si>
    <t>City funds (sales tax proceeds)</t>
  </si>
  <si>
    <t>Red Oak</t>
  </si>
  <si>
    <t>Rock Rapids</t>
  </si>
  <si>
    <t>Shenandoah</t>
  </si>
  <si>
    <t xml:space="preserve">Construct 4-unit t-hangar </t>
  </si>
  <si>
    <t>FY 2007 RIIF - Airport Improvement Program</t>
  </si>
  <si>
    <t>Carroll-construct access taxiway</t>
  </si>
  <si>
    <t>Decorah-install perimeter fence</t>
  </si>
  <si>
    <t>Fairfield-pavement maintenance</t>
  </si>
  <si>
    <t>Forest City-pavement maintenance</t>
  </si>
  <si>
    <t>Manchester-pavement maintenance</t>
  </si>
  <si>
    <t>Milford-pavement maintenance</t>
  </si>
  <si>
    <t>Newton-security gate</t>
  </si>
  <si>
    <t>Vinton-replace runway end identifier lighting</t>
  </si>
  <si>
    <t xml:space="preserve">FY 2007 Funds used </t>
  </si>
  <si>
    <t>FY 2007 Remaining Funds Obligated</t>
  </si>
  <si>
    <t>Wildlife mitigation</t>
  </si>
  <si>
    <t>Land use study implemenation</t>
  </si>
  <si>
    <t>Ames</t>
  </si>
  <si>
    <t>Rehabilitate t-hangars</t>
  </si>
  <si>
    <t>City funds, additional state infrastructure funds</t>
  </si>
  <si>
    <t>Install self fueling credit card system</t>
  </si>
  <si>
    <t xml:space="preserve">Construct conventional hangar </t>
  </si>
  <si>
    <t xml:space="preserve">Construct conventional hangar  </t>
  </si>
  <si>
    <t>Rehabilitate airport terminal building</t>
  </si>
  <si>
    <t>Rehabilitate terminal</t>
  </si>
  <si>
    <t>Rehabilitate hangar</t>
  </si>
  <si>
    <t>Renovate hangar, construct terminal, renovate current terminal buildling</t>
  </si>
  <si>
    <t>City funds, local industrial foundation</t>
  </si>
  <si>
    <t>City funds, local development funds, additional state infrastructure funds</t>
  </si>
  <si>
    <t>Aviation fund</t>
  </si>
  <si>
    <t>Maintenance of statewide aviation weather observation system and transmittal of data (FY 2007, FY 2008, and two months FY 2009)</t>
  </si>
  <si>
    <t>Operational emergencies (FY 2008, 2009)</t>
  </si>
  <si>
    <t>Carroll</t>
  </si>
  <si>
    <t>Charles City</t>
  </si>
  <si>
    <t>Rehabilitate hangar: replace door</t>
  </si>
  <si>
    <t>Clarion</t>
  </si>
  <si>
    <t>Renovate conventional hangar entrance</t>
  </si>
  <si>
    <t>Council Bluffs</t>
  </si>
  <si>
    <t>Construct 12 unit hangar</t>
  </si>
  <si>
    <t xml:space="preserve">Rehabilitate and enhance self service fueling system </t>
  </si>
  <si>
    <t>Oskaloosa</t>
  </si>
  <si>
    <t>Rehabilitate hangar: replace roof and insulation</t>
  </si>
  <si>
    <t>Ottumwa</t>
  </si>
  <si>
    <t xml:space="preserve">Rehabilitate t-hangar: install bi-fold doors </t>
  </si>
  <si>
    <t>Sibley</t>
  </si>
  <si>
    <t>Construct hangar</t>
  </si>
  <si>
    <t>Spencer</t>
  </si>
  <si>
    <t>Rehabilitate conventional hangar</t>
  </si>
  <si>
    <t>Tipton</t>
  </si>
  <si>
    <t>City funds, reobligated prior GAVI funds</t>
  </si>
  <si>
    <t>FY 2008 RIIF - General Aviation  Vertical Infrastructure Program</t>
  </si>
  <si>
    <t>Local casino grant, city funds</t>
  </si>
  <si>
    <t>Construct airport terminal building</t>
  </si>
  <si>
    <t>Rehabilitate t-hangar (2009 project)</t>
  </si>
  <si>
    <t>Construct airfield storage building</t>
  </si>
  <si>
    <t>Fuel farm improvements</t>
  </si>
  <si>
    <t>Airport funds, additional infrastructure grant</t>
  </si>
  <si>
    <t xml:space="preserve">Renovate hangars and terminal </t>
  </si>
  <si>
    <t>Construct covered walkway, improve terminal building and loading bridges, rehabilitate four airport buildings (roofs)</t>
  </si>
  <si>
    <t xml:space="preserve">Construct airfield vehicle storage facility, renovate terminal for EDS deployment, construct sand/chemical storage building </t>
  </si>
  <si>
    <t>Construct new terminal (design and site preparation,) renovate old terminal, hangar renovation</t>
  </si>
  <si>
    <t>Renovate terminal</t>
  </si>
  <si>
    <t>Renovate terminal building</t>
  </si>
  <si>
    <t xml:space="preserve">Renovate hangars, renovate maintenance building, construct airport entrance sign, and renovate FBO building </t>
  </si>
  <si>
    <t>FY 2008 RIIF - Commercial Service Vertical Infrastructure (CSVI) Projects</t>
  </si>
  <si>
    <t>City funds, other infrastructure funds</t>
  </si>
  <si>
    <t>Rehabilitate hangar doors (2009 project)</t>
  </si>
  <si>
    <t>FY 2008 Remaining Funds Obligated</t>
  </si>
  <si>
    <t xml:space="preserve">Renovate terminal building </t>
  </si>
  <si>
    <t>Renovate maintenance hangar; rehabilitate maintenance building and hangars</t>
  </si>
  <si>
    <t>FY 2009 RIIF - General Aviation  Vertical Infrastructure Program</t>
  </si>
  <si>
    <t>Rehabilitate terminal building</t>
  </si>
  <si>
    <t>Construct two box hangars 60' x60'</t>
  </si>
  <si>
    <t>Davenport</t>
  </si>
  <si>
    <t>Rehabilitate t-hangar doors</t>
  </si>
  <si>
    <t>Monticello</t>
  </si>
  <si>
    <t>Replace hangar door</t>
  </si>
  <si>
    <t>Rehabilitate t-hangar and stabilize door pocket #2</t>
  </si>
  <si>
    <t>Rehabilitate t-hangar: replace bi-fold doors</t>
  </si>
  <si>
    <t>Rehabilitate t-hangar: floor and partitions</t>
  </si>
  <si>
    <t>Workshops held, specific projects will be funded from Aviation Fund</t>
  </si>
  <si>
    <t>Prior RIIF funds, state aviation fund</t>
  </si>
  <si>
    <t>Project bid, construction started</t>
  </si>
  <si>
    <t>Airport Authority funds, additional vertical infrastructure funds</t>
  </si>
  <si>
    <t>Cancelled</t>
  </si>
  <si>
    <t xml:space="preserve">Cancelled per airport 1/21/2009 </t>
  </si>
  <si>
    <t>Independence</t>
  </si>
  <si>
    <t>Construct hangar (FY 2010 project)</t>
  </si>
  <si>
    <t>city withdrew project</t>
  </si>
  <si>
    <t>FY 2010 RIIF - General Aviation  Vertical Infrastructure Program</t>
  </si>
  <si>
    <t>Atlantic</t>
  </si>
  <si>
    <t xml:space="preserve">Clarion </t>
  </si>
  <si>
    <t xml:space="preserve">Maquoketa </t>
  </si>
  <si>
    <t xml:space="preserve">Red Oak </t>
  </si>
  <si>
    <t xml:space="preserve">Shenandoah </t>
  </si>
  <si>
    <t>Construct 3 unit t-hangar</t>
  </si>
  <si>
    <t>Construct two unit aircraft hangar</t>
  </si>
  <si>
    <t>Rehabilitate hangar - Phase 1</t>
  </si>
  <si>
    <t xml:space="preserve">Rehabilitate hangar structure for new door installation </t>
  </si>
  <si>
    <t>Rehabilitate hangar roof</t>
  </si>
  <si>
    <t>Rehabilitate hangar - construct PCC floor</t>
  </si>
  <si>
    <t>Airport</t>
  </si>
  <si>
    <t>Airport and private funds</t>
  </si>
  <si>
    <t>Airport Development Funds</t>
  </si>
  <si>
    <t>Osceola</t>
  </si>
  <si>
    <t>Rehabilitate hangar (FY 2010 project)</t>
  </si>
  <si>
    <t>Design in process</t>
  </si>
  <si>
    <t>Renovate terminal; install security system</t>
  </si>
  <si>
    <t>Airport funds, Federal Airport Improvement Program, ARRA funds</t>
  </si>
  <si>
    <t xml:space="preserve"> FY 2009 Revenue Bonding- Commercial Service Vertical Infrastructure Program </t>
  </si>
  <si>
    <t>Other vertical infrastructure funds</t>
  </si>
  <si>
    <t>Replace and improve hangar doors;  replace heating system in maintenance shop</t>
  </si>
  <si>
    <t>Infrastructure funds</t>
  </si>
  <si>
    <t>Modify airport terminal; construct sand and chemical storage building</t>
  </si>
  <si>
    <t>Additional vertical infrastructure funds, Federal Airport Improvement Funds, Passenger Facility Fees, TSA grants</t>
  </si>
  <si>
    <t>Airport funds, Federal Airport Improvement Funds, Additional vertical infrastructure funds</t>
  </si>
  <si>
    <t>Construct terminal</t>
  </si>
  <si>
    <t>Terminal modifications in process, storage building design in process</t>
  </si>
  <si>
    <t>In process, bid letting held</t>
  </si>
  <si>
    <t>Hangar renovated, terminal design in process</t>
  </si>
  <si>
    <t>Local Option Sales Tax</t>
  </si>
  <si>
    <t>RIIF 017</t>
  </si>
  <si>
    <t>RC2 - 942</t>
  </si>
  <si>
    <t xml:space="preserve"> RBC 433 </t>
  </si>
  <si>
    <t>City funds, Additional infrastructure funds</t>
  </si>
  <si>
    <t>City funds, Federal AIP</t>
  </si>
  <si>
    <t>Airport funds , additional vertical infrastructure funds</t>
  </si>
  <si>
    <t>The FY 2010 SRT appropriation was for $3,500,000.  The total amount of SRT funding for projects listed in this report is over $3,500,000 as a result of awarding additional funding from previous project underruns.</t>
  </si>
  <si>
    <t xml:space="preserve">The FY 2009 SRT appropriation was for $3,000,000.  The total amount of SRT funding for projects listed in this report is $3,000,000.  </t>
  </si>
  <si>
    <t>The FY 2008 SRT appropriation was for $2,000,000.  The total amount of SRT funding for projects listed in this report is  $2,000,000.</t>
  </si>
  <si>
    <t>The FY 2007 SRT appropriation was for $2,000,000.  The total amount of SRT funding for projects listed in this report is over $2,000,000 as result of awarding additional funding from previous project underruns.</t>
  </si>
  <si>
    <t>The FY 2006 SRT appropriation was for $1,000,000.  The total amount of SRT funding for projects listed in this report is over $1,000,000 as result of awarding additional funding from previous project underruns.</t>
  </si>
  <si>
    <t>**** The initial $87,500 is from I-Jobs and the remaining $19,771 from rescinded funds from FY2008.</t>
  </si>
  <si>
    <t>*** FY2006 and FY2008 Funding Rescinded by Local Sponsors - Funding Reallocated to SRT Projects in FY2010</t>
  </si>
  <si>
    <t>** Funds obligated per Department of Transportation Commission Order.</t>
  </si>
  <si>
    <t>* Direct Appropriation From Iowa Legislature</t>
  </si>
  <si>
    <t>NOTE: To avoid loss of funding, it is the Iowa Department of Transportation's policy to expend the oldest funding first when reimbursing any project costs.  Thus, the FY2006 $1,000,000 appropriation was spent, even though some of the FY2006 projects listed don't show all their funding was utilized by the expiration date.</t>
  </si>
  <si>
    <t>State Recreational Trail (SRT) Fund and county funds</t>
  </si>
  <si>
    <t xml:space="preserve">Agreement signed 7/10/2006 - construction complete </t>
  </si>
  <si>
    <t>Development of a trail to fill a gap in the trail network around Clear Lake and extending to Mason City. (Cerro Gordo County)</t>
  </si>
  <si>
    <t>Recreational Trails - RIIF - 0017</t>
  </si>
  <si>
    <t>RT-VCLT(010)--9H-17</t>
  </si>
  <si>
    <t>2006-RT-010</t>
  </si>
  <si>
    <t>State Recreational Trail (SRT) Fund, county funds, Federal Transportation Enhancement Funds and MPO Transportation Enhancement Funds</t>
  </si>
  <si>
    <t>Agreement signed 7/31/2006 - construction complete - release of remaining funds pending final inspection by Iowa DOT</t>
  </si>
  <si>
    <t>Construction of trail connecting existing trails in Johnston to the Neal Smith Trail in Des Moines. (Polk County Conservation Board)</t>
  </si>
  <si>
    <t>RT-TRES(009)--9H-77</t>
  </si>
  <si>
    <t>2006-RT-009</t>
  </si>
  <si>
    <t>State Recreational Trail (SRT) Fund and city hotel/motel tax</t>
  </si>
  <si>
    <t>Agreement signed 8/9/2006 - Final Voucher entered 6/11/08; Remaining funds to be used on next Phase of Project</t>
  </si>
  <si>
    <t>Phase 4 of the Clear Creek Trail from Mormon Handcart Park to the Clear Creek bridge on U.S. Highway 6. (Coralville)</t>
  </si>
  <si>
    <t>RT-CCTR(003)--9H-52</t>
  </si>
  <si>
    <t>2006-RT-003</t>
  </si>
  <si>
    <t>State Recreational Trail (SRT) Fund, Federal Transportation Enhancement Funds, REAP grant, county, city, and private funds</t>
  </si>
  <si>
    <t>Trail construction connecting the Little Sioux County Park to the city of Correctionville. (Woodbury County Conservation Board)</t>
  </si>
  <si>
    <t>RT-LSVT(007)--9H-97</t>
  </si>
  <si>
    <t>2006-RT-007</t>
  </si>
  <si>
    <t>State Recreational Trail (SRT) Fund and  All-Terrain Vehicle Registration Funds</t>
  </si>
  <si>
    <t>Agreement signed 8/21/2006 - development in process</t>
  </si>
  <si>
    <t>Phase I of the Gypsum City OHV Park. (Webster County)</t>
  </si>
  <si>
    <t>RT-GOHV(006)--9H-94</t>
  </si>
  <si>
    <t>2006-RT-006</t>
  </si>
  <si>
    <t>*</t>
  </si>
  <si>
    <t>Agreement signed 4/16/2007 - $30,000 was awarded to city of Eldon - development in process</t>
  </si>
  <si>
    <t>Trail Projects in Wapello County (Wapello County) *</t>
  </si>
  <si>
    <t>Recreational Trails - RC2 - 0942</t>
  </si>
  <si>
    <t>RT-C090(008)--9H-90</t>
  </si>
  <si>
    <t>2007-RT-008</t>
  </si>
  <si>
    <t xml:space="preserve">State Recreational Trail (SRT) Fund </t>
  </si>
  <si>
    <t>Agreement signed 6/27/2007 - development in process</t>
  </si>
  <si>
    <t>Lakeview OHV Park Upgrades (Dirt Surfers Inc)</t>
  </si>
  <si>
    <t>RT-LKVW(07)--9H-52</t>
  </si>
  <si>
    <t>2007-RT-007</t>
  </si>
  <si>
    <t>Agreement signed 2/19/2007 - development in process</t>
  </si>
  <si>
    <t>Des Moines County Recreational Trail - Phase 1 Burlington to Starr's Cave (Des Moines County)</t>
  </si>
  <si>
    <t>RT-DSMT(006)--9H-29</t>
  </si>
  <si>
    <t>2007-RT-006</t>
  </si>
  <si>
    <t>State Recreational Trail (SRT) Fund and City of Coon Rapids/Whiterock Conservancy</t>
  </si>
  <si>
    <t>Agreement signed 4/16/2007 - development in process</t>
  </si>
  <si>
    <t>Coon Rapids Town Loop Trail (Coon Rapids)</t>
  </si>
  <si>
    <t>RT-TWLP(005)--9H-14</t>
  </si>
  <si>
    <t>2007-RT-005</t>
  </si>
  <si>
    <t>State Recreational Trail (SRT) Fund and Cedar Rapids CIP Funds</t>
  </si>
  <si>
    <t>Agreement not signed - work not started</t>
  </si>
  <si>
    <t>Cemar Trail - Phase 2 (Cedar Rapids)</t>
  </si>
  <si>
    <t>RT-CEMR(004)--9H-57</t>
  </si>
  <si>
    <t>2007-RT-004</t>
  </si>
  <si>
    <t>State Recreational Trail (SRT) Fund and City of Clive</t>
  </si>
  <si>
    <t>Agreement signed 2/07/2007 - development in process</t>
  </si>
  <si>
    <t>Alice's Road Greenbelt Trail Improvements (Clive)</t>
  </si>
  <si>
    <t>RT-ALCE(003)--9H-25</t>
  </si>
  <si>
    <t>2007-RT-003</t>
  </si>
  <si>
    <t>State Recreational Trail (SRT) Fund and City of Waterloo</t>
  </si>
  <si>
    <t>Agreement signed 3/29/2007 - development in process</t>
  </si>
  <si>
    <t>18th Street to Riverview Trail Development (Waterloo)</t>
  </si>
  <si>
    <t>RT-RVVW(002)--9H-07</t>
  </si>
  <si>
    <t>2007-RT-002</t>
  </si>
  <si>
    <t>State Recreational Trail (SRT) Fund, Polk County Conservation, MPO, and City of Ankeny</t>
  </si>
  <si>
    <t>Agreement signed 3/06/2007 - development in process</t>
  </si>
  <si>
    <t>4-Mile Creek Greenway Trail (Polk County Conservation Board/City of Ankeny Parks and Recreation Department)</t>
  </si>
  <si>
    <t>RT-PCCB(001)--9H-77</t>
  </si>
  <si>
    <t>2007-RT-001</t>
  </si>
  <si>
    <t>N/A</t>
  </si>
  <si>
    <t>Rescided</t>
  </si>
  <si>
    <t>***</t>
  </si>
  <si>
    <t>Project was rescinded. Funding to be reprogrammed for flood damage projects.</t>
  </si>
  <si>
    <t>Mississippi River Trail Upper Scott County (Le Claire) ***</t>
  </si>
  <si>
    <t>RT-MISSI(008)--9H-82</t>
  </si>
  <si>
    <t>2008-RT-008</t>
  </si>
  <si>
    <t>Agreement not signed  - work not started</t>
  </si>
  <si>
    <t>Maquoketa River Water Trail (Jones County Conservation Board)</t>
  </si>
  <si>
    <t>RT-MAQU(007)--9H-53</t>
  </si>
  <si>
    <t>2008-RT-007</t>
  </si>
  <si>
    <t>Lewis &amp; Clark Trail Planning Study (Iowa DOT)</t>
  </si>
  <si>
    <t>RT-IDOT(006)--9H-00</t>
  </si>
  <si>
    <t>2008-RT-006</t>
  </si>
  <si>
    <t>Agreement signed 9/5/2007 - development in process</t>
  </si>
  <si>
    <t>Jewell to Ellsworth Trail (Hamilton County Conservation Board)*</t>
  </si>
  <si>
    <t>RT-CO40(001)--9H-40</t>
  </si>
  <si>
    <t>2008-RT-001</t>
  </si>
  <si>
    <t>Agreement signed 12/14/2007 - development in process</t>
  </si>
  <si>
    <t>Heart of Iowa Nature Trail Phases VII &amp; VIII (Story County Conservation Board)</t>
  </si>
  <si>
    <t>RT-HART(005)--9H-85</t>
  </si>
  <si>
    <t>2008-RT-005</t>
  </si>
  <si>
    <t>Agreement signed 3/10/2009 - development in process</t>
  </si>
  <si>
    <t>Fairfield Loop Trail (Fairfield)*</t>
  </si>
  <si>
    <t>RT-2465(002)--9H-51</t>
  </si>
  <si>
    <t>2008-RT-002</t>
  </si>
  <si>
    <t>State Recreational Trail (SRT) Fund, county, city, and private funds</t>
  </si>
  <si>
    <t>Crawford County Trails (Crawford County)*</t>
  </si>
  <si>
    <t>RT-CO24(003)--9H-24</t>
  </si>
  <si>
    <t>2008-RT-003</t>
  </si>
  <si>
    <t>State Recreational Trail (SRT) Fund, Land Value and Regional Enhancement</t>
  </si>
  <si>
    <t>Agreement signed 3/25/2008 - development in process</t>
  </si>
  <si>
    <t>Ankeny to Woodward Trail Corridor (Boone County Conservation Board)</t>
  </si>
  <si>
    <t>RT-ANWD(004)--9H-08</t>
  </si>
  <si>
    <t>2008-RT-004</t>
  </si>
  <si>
    <t xml:space="preserve">State Recreational Trail (SRT) Fund, Winneshiek County Conservation, and City of Decorah </t>
  </si>
  <si>
    <t>Agreement signed 3/16/2009 - development in process</t>
  </si>
  <si>
    <t>Trout Run Trail - Bridging the Past and the Present (City of Decorah and Winneshiek County Conservation Board)</t>
  </si>
  <si>
    <t>RT-TRTL(008)--9H-96</t>
  </si>
  <si>
    <t>2009-RT-008</t>
  </si>
  <si>
    <t>State Recreational Trail (SRT) Fund and city funds</t>
  </si>
  <si>
    <t>Agreement signed 3/9/2009 - development in process</t>
  </si>
  <si>
    <t>Summerset Trail (Cities of Indianola, Carlisle and Des Moines)*</t>
  </si>
  <si>
    <t>RT-SUMM(010)--9H-77</t>
  </si>
  <si>
    <t>2009-RT-010</t>
  </si>
  <si>
    <t>Agreement signed 10/8/2009 - development in process</t>
  </si>
  <si>
    <t>Stone State Park Trail (Woodbury County/DNR)*</t>
  </si>
  <si>
    <t>RT-STST(002)--9H-97</t>
  </si>
  <si>
    <t>2009-RT-002</t>
  </si>
  <si>
    <t>Agreement signed 6/8/2009 - development in process</t>
  </si>
  <si>
    <t>Riverview Recreation Area Expansion (Trailblazers Off Road Club)</t>
  </si>
  <si>
    <t>RT-RREA(009)--9H-07</t>
  </si>
  <si>
    <t>2009-RT-009</t>
  </si>
  <si>
    <t>State Recreational Trail (SRT) Fund and City of Des Moines</t>
  </si>
  <si>
    <t>Agreement signed 11/4/2008 - development in process</t>
  </si>
  <si>
    <t>Principal Riverwalk (Des Moines)*</t>
  </si>
  <si>
    <t>RT-RWLK(003)--9H-77</t>
  </si>
  <si>
    <t>2009-RT-003</t>
  </si>
  <si>
    <t>State Recreational Trail (SRT) Fund and City of Clinton</t>
  </si>
  <si>
    <t>Agreement signed 12/3/2008 - development in process</t>
  </si>
  <si>
    <t>Mississippi River Trail - Liberty Avenue Connection (Clinton)</t>
  </si>
  <si>
    <t>RT-LBRT(006)--9H-23</t>
  </si>
  <si>
    <t>2009-RT-006</t>
  </si>
  <si>
    <t>Agreement signed 7/8/2008 - development in process</t>
  </si>
  <si>
    <t>Maquoketa River Water Trail (Jones County)*</t>
  </si>
  <si>
    <t>RT-MARV(004)--9H-53</t>
  </si>
  <si>
    <t>2009-RT-004</t>
  </si>
  <si>
    <t>Agreement signed 7/20/2009 - development in process</t>
  </si>
  <si>
    <t>Linn Creek Trail Connection with Iowa Highway 330 Trail (Marshall County)</t>
  </si>
  <si>
    <t>RT-LNCR(001)--9H-64</t>
  </si>
  <si>
    <t>2009-RT-001</t>
  </si>
  <si>
    <t>State Recreational Trail (SRT) Fund, Dickinson County Conservation, MPO, and City of West Okoboji</t>
  </si>
  <si>
    <t>Agreement signed 11/3/2008 - development in process</t>
  </si>
  <si>
    <t>Garlock Slough Recreational Trail (City of West Okoboji and Dickinson County Tails Board)</t>
  </si>
  <si>
    <t>RT-GARL(007)--9H-30</t>
  </si>
  <si>
    <t>2009-RT-007</t>
  </si>
  <si>
    <t>Agreement signed 11/5/2008 - development in process</t>
  </si>
  <si>
    <t>Crawford County Trail (Crawford County)*</t>
  </si>
  <si>
    <t>RT-CRAW(011)--9H-24</t>
  </si>
  <si>
    <t>2009-RT-011</t>
  </si>
  <si>
    <t>State Recreational Trail (SRT) Fund, RPA, county, city, and private funds</t>
  </si>
  <si>
    <t>American Gothic Regional Trail Project (Area 15 Regional Planning Commission)*</t>
  </si>
  <si>
    <t>RT-AMGT(005)--9H-90</t>
  </si>
  <si>
    <t>2009-RT-005</t>
  </si>
  <si>
    <t>State Recreational Trail (SRT) Fund and Friends of the Decorah Hatchery</t>
  </si>
  <si>
    <t>Agreement signed 12/6/2009 - development in process</t>
  </si>
  <si>
    <t>Trout Run Trail - Decorah Fish Hatchery's Interpretive Restroom Facility (Northeast Iowa Resources Conservation and Development, Inc and Iowa DNR's Fisheries)</t>
  </si>
  <si>
    <t>SRT-000S(417)--9H-00</t>
  </si>
  <si>
    <t>2010-SRT-014</t>
  </si>
  <si>
    <t>State Recreational Trail (SRT) Fund, County Foundation, Winneshiek County and Winneshiek County Bridge Grant</t>
  </si>
  <si>
    <t>Agreement signed 11/25/2009 - development in process</t>
  </si>
  <si>
    <t>Trout Run Trail - Box Culverts and Bridge Project (City of Decorah and Winneshiek County Conservation Board)</t>
  </si>
  <si>
    <t>SRT-1867(608)--9H-96</t>
  </si>
  <si>
    <t>2010-SRT-013</t>
  </si>
  <si>
    <t>****</t>
  </si>
  <si>
    <t>State Recreational Trail (SRT) Fund and County Budget</t>
  </si>
  <si>
    <t>Summerset Trail Flood Repairs (Warren County Conservation Board)</t>
  </si>
  <si>
    <t>SRT-C091(084)--9H-91</t>
  </si>
  <si>
    <t>2010-SRT-012</t>
  </si>
  <si>
    <t>State Recreational Trail (SRT) Fund,  IANWRR Donated Land and Transportation Enhancement Grant</t>
  </si>
  <si>
    <t>Railbanking Purchase of IANW Railroad (Dickinson County Trails Board and Osceola County Conservation Board)</t>
  </si>
  <si>
    <t>SRT-C030(040)--9H-30</t>
  </si>
  <si>
    <t>2010-SRT-011</t>
  </si>
  <si>
    <t>State Recreational Trail (SRT) Fund, Community Attraction and Tourism Program, State Enhancement Project, Central Iowa Regional Transportation Planning Alliance, Dallas County, City of Perry, City of Waukee, Gutherie County Cash and Stimulus, City of Dallas Center, City of Jamaica, City of Redfield, City of Linden, Raccoon Valley Bank, Bock Family Foundation, Dallas County Conservation Foundation, Raccoon River Valley Trail Association, Celebrations Committee Dallas Center, Committee for Super Cooper, Dallas Center Beta Sigma Phi, Rotary Club of Dallas Center, Community of Herndon, Waukee YMCA, City of Dawson, Casey's Stores, Alliant Energy, Bikes Belong, Letter campaign, Prairie Meadows Community Betterment, Prairie Woodland Conservation Foundation and Bock Family Foundation October 08</t>
  </si>
  <si>
    <t>Raccoon River Valley Trail Addition--Herndon to Waukee (Dallas County Conservation Board) ***</t>
  </si>
  <si>
    <t>SRT-C025(080)--9H-25</t>
  </si>
  <si>
    <t>2010-SRT-010</t>
  </si>
  <si>
    <t>State Recreational Trail (SRT) fund and Local Contributions</t>
  </si>
  <si>
    <t>Agreement signed 12/2/2009 - development in process</t>
  </si>
  <si>
    <t>Principal Riverwalk Recreational Trail (city of Des Moines) *</t>
  </si>
  <si>
    <t>SRT-1945(762)--9H-77</t>
  </si>
  <si>
    <t>2010-SRT-009</t>
  </si>
  <si>
    <t>State Recreational Trail (SRT) Fund and Local Contributions</t>
  </si>
  <si>
    <t>Please see Agreement 2009-SRT-001</t>
  </si>
  <si>
    <t>Pinicon Ridge Trail (Linn County Conservation Board) *</t>
  </si>
  <si>
    <t>SRT-C057(110)--9H-57</t>
  </si>
  <si>
    <t>2010-SRT-008</t>
  </si>
  <si>
    <t>State Recreational Trail (SRT) Fund and City Funds</t>
  </si>
  <si>
    <t>Lewis and Clark Historic Riverfront Trail (City of Sioux City and Iowa DOT) ***</t>
  </si>
  <si>
    <t>SRT-7057(667)--9H-97</t>
  </si>
  <si>
    <t>2010-SRT-007</t>
  </si>
  <si>
    <t>State Recreational Trail (SRT) fund and Capital Improvement Funds</t>
  </si>
  <si>
    <t>Iowa River Corridor Trail Connection - Sand Lake (City of Iowa City) ***</t>
  </si>
  <si>
    <t>SRT-3715(646)--9H-52</t>
  </si>
  <si>
    <t>2010-SRT-006</t>
  </si>
  <si>
    <t>State Recreational Trail (SRT) Fund, REAP and Lake Restoration Fund</t>
  </si>
  <si>
    <t>Iowa Department of Natural Resources  (DNR) Trail Crew (Iowa DNR)</t>
  </si>
  <si>
    <t>SRT-000S(416)--9H-00</t>
  </si>
  <si>
    <t>2010-SRT-005</t>
  </si>
  <si>
    <t>State Recreational Trail (SRT) Fund, DNR REAP Grant Award and City of Des Moines Capital Funds</t>
  </si>
  <si>
    <t>Des Moines River Regional Trail Phase 1 (City of Des Moines) ***</t>
  </si>
  <si>
    <t>SRT-1945(761)--9H-77</t>
  </si>
  <si>
    <t>2010-SRT-004</t>
  </si>
  <si>
    <t>State Recreational Trail (SRT) Fund, CDBG - Jumpstart Infrastructure and FEMA-PA</t>
  </si>
  <si>
    <t>Agreement signed 11/20/2009 - development in process</t>
  </si>
  <si>
    <t>Cedar Valley Nature Trail Bridge at McFarlane Park (Black Hawk County Conservation Board)</t>
  </si>
  <si>
    <t>SRT-C007(119)--9H-07</t>
  </si>
  <si>
    <t>2010-SRT-003</t>
  </si>
  <si>
    <t>State Recreational Trail (SRT) Fund, Private and Local, Federal Earmark and Other State and Federal Grants</t>
  </si>
  <si>
    <t>Allamakee County Mississippi River Bike Trail (Allamakee County and Allamakee County Economic Development)</t>
  </si>
  <si>
    <t>SRT-C003(044)--9H-03</t>
  </si>
  <si>
    <t>2010-SRT-002</t>
  </si>
  <si>
    <t>NA</t>
  </si>
  <si>
    <t>Funds Expiration Date</t>
  </si>
  <si>
    <t>Date of Completion / Estimated Completion</t>
  </si>
  <si>
    <t>Funds Expended</t>
  </si>
  <si>
    <t>Funds Obligated **</t>
  </si>
  <si>
    <t>Revenue Sources</t>
  </si>
  <si>
    <t>Progress of Work</t>
  </si>
  <si>
    <t>Fiscal Year</t>
  </si>
  <si>
    <t>Fund</t>
  </si>
  <si>
    <t>Project Description</t>
  </si>
  <si>
    <t>Letting Date</t>
  </si>
  <si>
    <t>Estimated Cost</t>
  </si>
  <si>
    <t>Contract Award Amount</t>
  </si>
  <si>
    <t>Revenue Source</t>
  </si>
  <si>
    <t>Estimated
Completion
Date</t>
  </si>
  <si>
    <t>Work Progress</t>
  </si>
  <si>
    <t>County</t>
  </si>
  <si>
    <t>Route</t>
  </si>
  <si>
    <t>Project Number</t>
  </si>
  <si>
    <t>Location</t>
  </si>
  <si>
    <t>Features Intersected</t>
  </si>
  <si>
    <t>Work Type</t>
  </si>
  <si>
    <t>Bridge Safety Fund
(Funds Obligated)</t>
  </si>
  <si>
    <t>Primary Road Fund</t>
  </si>
  <si>
    <t>Black Hawk</t>
  </si>
  <si>
    <t>IA-57</t>
  </si>
  <si>
    <t>FSSN-57-2(22)--3T-07</t>
  </si>
  <si>
    <t>2.2 MI. W. OF CEDAR FALLS</t>
  </si>
  <si>
    <t>SMALL NATURAL STREAM</t>
  </si>
  <si>
    <t>Bridge Replacement</t>
  </si>
  <si>
    <t>This bridge carries IA-57 over SMALL NATURAL STREAM and is located 2.2 MI. W. OF CEDAR FALLS in Black Hawk County.</t>
  </si>
  <si>
    <t>Butler</t>
  </si>
  <si>
    <t>IA-14</t>
  </si>
  <si>
    <t>FSSN-14-7(25)--3T-12</t>
  </si>
  <si>
    <t>1.2 MI. S. OF SR C-13</t>
  </si>
  <si>
    <t>COLD WATER CREEK</t>
  </si>
  <si>
    <t>This bridge carries IA-14 over COLD WATER CREEK and is located 1.2 MI. S. OF SR C-13 in Butler County.</t>
  </si>
  <si>
    <t>Adair</t>
  </si>
  <si>
    <t>I-80</t>
  </si>
  <si>
    <t>ISSN-80-2(218)76--1T-01</t>
  </si>
  <si>
    <t>AT JCT. SR N-54</t>
  </si>
  <si>
    <t>SR N-54</t>
  </si>
  <si>
    <t>Bridge Deck Overlay</t>
  </si>
  <si>
    <t>This bridge carries I-80 over SR N-54 and is located AT JCT. SR N-54 in Adair County.</t>
  </si>
  <si>
    <t>Crawford</t>
  </si>
  <si>
    <t>US-59</t>
  </si>
  <si>
    <t>FSSN-59-5(50)--3T-24</t>
  </si>
  <si>
    <t>0.1 MI.S.OF JCT.39</t>
  </si>
  <si>
    <t>BOYER RIVER</t>
  </si>
  <si>
    <t>This bridge carries US-59 over BOYER RIVER and is located 0.1 MI.S.OF JCT.39 in Crawford County.</t>
  </si>
  <si>
    <t>Greene</t>
  </si>
  <si>
    <t>US 30</t>
  </si>
  <si>
    <t>FSSN-30-3(31)--3T-37</t>
  </si>
  <si>
    <t>3.8 MI. W. OF JEFFERSON</t>
  </si>
  <si>
    <t>NORTH RACCOON RIVER</t>
  </si>
  <si>
    <t>This bridge carries US 30 over NORTH RACCOON RIVER and is located 3.8 MI. W. OF JEFFERSON in Greene County.</t>
  </si>
  <si>
    <t>Marshall</t>
  </si>
  <si>
    <t>IA-330</t>
  </si>
  <si>
    <t>FSSN-330-2(86)--3T-64</t>
  </si>
  <si>
    <t>2.0 MI. W. OF JCT.14</t>
  </si>
  <si>
    <t>ASHER CREEK</t>
  </si>
  <si>
    <t>This bridge carries IA-330 over ASHER CREEK and is located 2.0 MI. W. OF JCT.14 in Marshall County.</t>
  </si>
  <si>
    <t>Monona</t>
  </si>
  <si>
    <t>IA-141</t>
  </si>
  <si>
    <t>FSSN-141-2(54)--3T-67</t>
  </si>
  <si>
    <t>0.2 MI. E. OF W. JCT.175</t>
  </si>
  <si>
    <t>MAPLE RIVER</t>
  </si>
  <si>
    <t>This bridge carries IA-141 over MAPLE RIVER and is located 0.2 MI. E. OF W. JCT.175 in Monona County.</t>
  </si>
  <si>
    <t>Poweshiek</t>
  </si>
  <si>
    <t>ISSN-80-5(283)188--1T-79</t>
  </si>
  <si>
    <t>4.0 MI. W. OF JCT. U.S.63</t>
  </si>
  <si>
    <t>SR T-58</t>
  </si>
  <si>
    <t>This bridge carries I-80 over SR T-58 and is located 4.0 MI. W. OF JCT. U.S.63 in Poweshiek County.</t>
  </si>
  <si>
    <t>Dallas</t>
  </si>
  <si>
    <t>ISSN-80-2(217)100--1T-25</t>
  </si>
  <si>
    <t>AT JCT. OF I-80</t>
  </si>
  <si>
    <t>OVER I-80</t>
  </si>
  <si>
    <t>Bridge Rehabilitation</t>
  </si>
  <si>
    <t>This bridge carries I-80 over OVER I-80 and is located AT JCT. OF I-80 in Dallas County.</t>
  </si>
  <si>
    <t>Ida</t>
  </si>
  <si>
    <t>IA 175</t>
  </si>
  <si>
    <t>FSSN-175-3(33)--3T-47</t>
  </si>
  <si>
    <t>1.2 MI. W. OF BATTLE CREEK</t>
  </si>
  <si>
    <t>This bridge carries IA 175 over SMALL NATURAL STREAM and is located 1.2 MI. W. OF BATTLE CREEK in Ida County.</t>
  </si>
  <si>
    <t>Iowa</t>
  </si>
  <si>
    <t>US 151</t>
  </si>
  <si>
    <t>FSSN-151-1(20)--3T-48</t>
  </si>
  <si>
    <t>0.3 MI. N. OF JCT.220</t>
  </si>
  <si>
    <t>PRICE CREEK</t>
  </si>
  <si>
    <t>This bridge carries US 151 over PRICE CREEK and is located 0.3 MI. N. OF JCT.220 in Iowa County.</t>
  </si>
  <si>
    <t>Lucas</t>
  </si>
  <si>
    <t>US-34</t>
  </si>
  <si>
    <t>FSSN-34-6(74)--3T-59</t>
  </si>
  <si>
    <t>1.1 MI. W. OF JCT. IA.14</t>
  </si>
  <si>
    <t>Over Abandoned RR/ Bike Path</t>
  </si>
  <si>
    <t>This bridge carries US-34 over Over Abandoned RR/ Bike Path and is located 1.1 MI. W. OF JCT. IA.14 in Lucas County.</t>
  </si>
  <si>
    <t>Pocahontas</t>
  </si>
  <si>
    <t>IA-15</t>
  </si>
  <si>
    <t>FSSN-15-1(7)--3T-76</t>
  </si>
  <si>
    <t>2.0 MI. N. OF ROLFE</t>
  </si>
  <si>
    <t>BEAVER CREEK</t>
  </si>
  <si>
    <t>This bridge carries IA-15 over BEAVER CREEK and is located 2.0 MI. N. OF ROLFE in Pocahontas County.</t>
  </si>
  <si>
    <t>Pottawattamie</t>
  </si>
  <si>
    <t>I-680</t>
  </si>
  <si>
    <t>ISSN-680-2(151)17--1T-78</t>
  </si>
  <si>
    <t>3.5 MI. E. OF E. JCT.29</t>
  </si>
  <si>
    <t>OVER LOCAL ROAD</t>
  </si>
  <si>
    <t>This bridge carries I-680 over OVER LOCAL ROAD and is located 3.5 MI. E. OF E. JCT.29 in Pottawattamie County.</t>
  </si>
  <si>
    <t>IA-21</t>
  </si>
  <si>
    <t>FSSN-21-2(17)--3T-79</t>
  </si>
  <si>
    <t>1.0 MI. S. OF W. JCT.6</t>
  </si>
  <si>
    <t>BEAR CREEK</t>
  </si>
  <si>
    <t>This bridge carries IA-21 over BEAR CREEK and is located 1.0 MI. S. OF W. JCT.6 in Poweshiek County.</t>
  </si>
  <si>
    <t>Cass</t>
  </si>
  <si>
    <t>ISSN-80-2(216)65--1T-15</t>
  </si>
  <si>
    <t>AT JCT. SR N-28</t>
  </si>
  <si>
    <t>SR N-28</t>
  </si>
  <si>
    <t>This bridge carries I-80 over SR N-28 and is located AT JCT. SR N-28 in Cass County.</t>
  </si>
  <si>
    <t>Harrison</t>
  </si>
  <si>
    <t>I-29</t>
  </si>
  <si>
    <t>ISSN-29-5(215)82--1T-43</t>
  </si>
  <si>
    <t>At JCT. SR F-50</t>
  </si>
  <si>
    <t>SR F-50</t>
  </si>
  <si>
    <t>This bridge carries I-29 over SR F-50 and is located At JCT. SR F-50 in Harrison County.</t>
  </si>
  <si>
    <t>Polk</t>
  </si>
  <si>
    <t>IA-17</t>
  </si>
  <si>
    <t>FSSN-17-1(18)--3T-77</t>
  </si>
  <si>
    <t>3.6 MI. N. OF JCT.141</t>
  </si>
  <si>
    <t>DES MOINES RIVER</t>
  </si>
  <si>
    <t>This bridge carries IA-17 over DES MOINES RIVER and is located 3.6 MI. N. OF JCT.141 in Polk County.</t>
  </si>
  <si>
    <t>Wright</t>
  </si>
  <si>
    <t>FSSN-17-4(33)--3T-99</t>
  </si>
  <si>
    <t>2.0 MI. N. OF C-70.</t>
  </si>
  <si>
    <t>BOONE RIVER</t>
  </si>
  <si>
    <t>This bridge carries IA-17 over BOONE RIVER and is located 2.0 MI. N. OF C-70. in Wright County.</t>
  </si>
  <si>
    <t>Calhoun</t>
  </si>
  <si>
    <t>IA-7</t>
  </si>
  <si>
    <t>FSSN--7-4(18)--3T-13</t>
  </si>
  <si>
    <t>0.9 MI. E. OF P-21</t>
  </si>
  <si>
    <t>OVER CC RR</t>
  </si>
  <si>
    <t>This bridge carries IA-7 over OVER CC RR and is located 0.9 MI. E. OF P-21 in Calhoun County.</t>
  </si>
  <si>
    <t>FSSN-59-6(35)--3T-47</t>
  </si>
  <si>
    <t>0.1 MI. S. OF JCT.175</t>
  </si>
  <si>
    <t>ODEBOLT CREEK</t>
  </si>
  <si>
    <t>This bridge carries US-59 over ODEBOLT CREEK and is located 0.1 MI. S. OF JCT.175 in Ida County.</t>
  </si>
  <si>
    <t>IA-183</t>
  </si>
  <si>
    <t>FSSN-183-2(41)--3T-67</t>
  </si>
  <si>
    <t>0.2 MI. S. OF MOORHEAD</t>
  </si>
  <si>
    <t>JORDAN CREEK</t>
  </si>
  <si>
    <t>This bridge carries IA-183 over JORDAN CREEK and is located 0.2 MI. S. OF MOORHEAD in Monona County.</t>
  </si>
  <si>
    <t>ISSN-29-2(69)47--1T-78</t>
  </si>
  <si>
    <t>1.3 MI. S. OF JCT.92</t>
  </si>
  <si>
    <t>BNSF &amp; CBEC RR</t>
  </si>
  <si>
    <t>This bridge carries I-29 over BNSF &amp; CBEC RR and is located 1.3 MI. S. OF JCT.92 in Pottawattamie County.</t>
  </si>
  <si>
    <t>ISSN-29-2(70)47--1T-78</t>
  </si>
  <si>
    <t>IA-39</t>
  </si>
  <si>
    <t>FSSN-39-1(24)--3T-24</t>
  </si>
  <si>
    <t>2.3 MI. S. OF SAC COUNTY</t>
  </si>
  <si>
    <t>SPANGLER CREEK</t>
  </si>
  <si>
    <t>Bridge Repair</t>
  </si>
  <si>
    <t>This bridge carries IA-39 over SPANGLER CREEK and is located 2.3 MI. S. OF SAC COUNTY in Crawford County.</t>
  </si>
  <si>
    <t>Johnson</t>
  </si>
  <si>
    <t>IA-1</t>
  </si>
  <si>
    <t>FSSN-1-5(87)--3T-52</t>
  </si>
  <si>
    <t>IN IOWA CITY</t>
  </si>
  <si>
    <t>IOWA RIVER</t>
  </si>
  <si>
    <t>This bridge carries IA-1 over IOWA RIVER and is located IN IOWA CITY in Johnson County.</t>
  </si>
  <si>
    <t>IA-37</t>
  </si>
  <si>
    <t>FSSN-37-1(47)--3T-67</t>
  </si>
  <si>
    <t>0.4 MI.E OF JCT. IA.183</t>
  </si>
  <si>
    <t>SOLDIER RIVER</t>
  </si>
  <si>
    <t>This bridge carries IA-37 over SOLDIER RIVER and is located 0.4 MI.E OF JCT. IA.183 in Monona County.</t>
  </si>
  <si>
    <t>US-6</t>
  </si>
  <si>
    <t>FSSN-6-1(121)--3T-78</t>
  </si>
  <si>
    <t>1.0 MI. W. OF I-80</t>
  </si>
  <si>
    <t>MOSQUITO CREEK</t>
  </si>
  <si>
    <t>This bridge carries US-6 over MOSQUITO CREEK and is located 1.0 MI. W. OF I-80 in Pottawattamie County.</t>
  </si>
  <si>
    <t>Woodbury</t>
  </si>
  <si>
    <t>ISSN-29-6(213)142--1T-97</t>
  </si>
  <si>
    <t>2.0 MI. S. OF JCT. U.S.20</t>
  </si>
  <si>
    <t>OVER 8TH ST</t>
  </si>
  <si>
    <t>This bridge carries I-29 over OVER 8TH ST and is located 2.0 MI. S. OF JCT. U.S.20 in Woodbury County.</t>
  </si>
  <si>
    <t>FSSN-34-6(75)--3T-59</t>
  </si>
  <si>
    <t>0.4 MI. E. OF JCT.14</t>
  </si>
  <si>
    <t>Over BNSF &amp; UP RR`S</t>
  </si>
  <si>
    <t>This bridge carries US-34 over Over BNSF &amp; UP RR`S and is located 0.4 MI. E. OF JCT.14 in Lucas County.</t>
  </si>
  <si>
    <t>FSSN-141-1(31)--3T-97</t>
  </si>
  <si>
    <t>2.0 MI. W. OF HORNICK</t>
  </si>
  <si>
    <t>DRAINAGE DITCH</t>
  </si>
  <si>
    <t>This bridge carries IA-141 over DRAINAGE DITCH and is located 2.0 MI. W. OF HORNICK in Woodbury County.</t>
  </si>
  <si>
    <t>ISSN-80-1(350)40--1T-78</t>
  </si>
  <si>
    <t>0.8 MI. W. OF JCT.59</t>
  </si>
  <si>
    <t>WEST NISHNABOTNA RIVER</t>
  </si>
  <si>
    <t>This bridge carries I-80 over WEST NISHNABOTNA RIVER and is located 0.8 MI. W. OF JCT.59 in Pottawattamie County.</t>
  </si>
  <si>
    <t>Warren</t>
  </si>
  <si>
    <t>I-35</t>
  </si>
  <si>
    <t>ISSN-35-2(309)45--1T-91</t>
  </si>
  <si>
    <t>1.5 MI. S. OF SR G-64</t>
  </si>
  <si>
    <t>SOUTH RIVER</t>
  </si>
  <si>
    <t>This bridge carries I-35 over SOUTH RIVER and is located 1.5 MI. S. OF SR G-64 in Warren County.</t>
  </si>
  <si>
    <t>ISSN-35-2(394)45--1T-91</t>
  </si>
  <si>
    <t>ISSN-80-2(194)69--1T-15</t>
  </si>
  <si>
    <t>1.6 MI. W. OF JCT.148</t>
  </si>
  <si>
    <t>CROOKED CREEK</t>
  </si>
  <si>
    <t>This bridge carries I-80 over CROOKED CREEK and is located 1.6 MI. W. OF JCT.148 in Cass County.</t>
  </si>
  <si>
    <t>ISSN-80-2(219)69--1T-15</t>
  </si>
  <si>
    <t>Clarke</t>
  </si>
  <si>
    <t>ISSN-35-2(295)37--1T-20</t>
  </si>
  <si>
    <t>0.7 MI. N. OF IA.152</t>
  </si>
  <si>
    <t>SOUTH SQUAW CREEK</t>
  </si>
  <si>
    <t>This bridge carries I-35 over SOUTH SQUAW CREEK and is located 0.7 MI. N. OF IA.152 in Clarke County.</t>
  </si>
  <si>
    <t>ISSN-35-2(296)37--1T-20</t>
  </si>
  <si>
    <t>ISSN-35-2(299)39--1T-20</t>
  </si>
  <si>
    <t>2.5 MI. N. OF JCT.152</t>
  </si>
  <si>
    <t>SQUAW CREEK</t>
  </si>
  <si>
    <t>This bridge carries I-35 over SQUAW CREEK and is located 2.5 MI. N. OF JCT.152 in Clarke County.</t>
  </si>
  <si>
    <t>ISSN-35-2(300)39--1T-20</t>
  </si>
  <si>
    <t>Davis</t>
  </si>
  <si>
    <t>IA 2</t>
  </si>
  <si>
    <t>FSSN-2-8(29)--3T-26</t>
  </si>
  <si>
    <t>1.7 MI. E. OF APPANOOSE CO</t>
  </si>
  <si>
    <t>FOX CREEK</t>
  </si>
  <si>
    <t>This bridge carries IA 2 over FOX CREEK and is located 1.7 MI. E. OF APPANOOSE CO in Davis County.</t>
  </si>
  <si>
    <t>US-69</t>
  </si>
  <si>
    <t>FSSN-69-4(94)--3T-77</t>
  </si>
  <si>
    <t>0.7 MI. S. OF JCT.I-235</t>
  </si>
  <si>
    <t>OVER RR YARD &amp; SCOTT AVE</t>
  </si>
  <si>
    <t>This bridge carries US-69 over OVER RR YARD &amp; SCOTT AVE and is located 0.7 MI. S. OF JCT.I-235 in Polk County.</t>
  </si>
  <si>
    <t>ISSN-35-2(301)69--1T-77</t>
  </si>
  <si>
    <t>0.9 MI. N.  OF JCT.IA.5</t>
  </si>
  <si>
    <t>IAIS RR, MEDIAN</t>
  </si>
  <si>
    <t>This bridge carries I-35 over IAIS RR, MEDIAN and is located 0.9 MI. N.  OF JCT.IA.5 in Polk County.</t>
  </si>
  <si>
    <t>Washington</t>
  </si>
  <si>
    <t>IA 92</t>
  </si>
  <si>
    <t>FSSN-92-9(129)--3T-92</t>
  </si>
  <si>
    <t>2.6 MI.W. OF W. JCT.IA.1</t>
  </si>
  <si>
    <t>This bridge carries IA 92 over CROOKED CREEK and is located 2.6 MI.W. OF W. JCT.IA.1 in Washington County.</t>
  </si>
  <si>
    <t>ISSN-80-2(198)85--1T-01</t>
  </si>
  <si>
    <t>1.4 MI. W. OF JCT.25</t>
  </si>
  <si>
    <t>MIDDLE RIVER</t>
  </si>
  <si>
    <t>This bridge carries I-80 over MIDDLE RIVER and is located 1.4 MI. W. OF JCT.25 in Adair County.</t>
  </si>
  <si>
    <t>FSSN-151-1(27)--3T-48</t>
  </si>
  <si>
    <t>0.4 MI. S. OF JCT.220</t>
  </si>
  <si>
    <t>MILL RACE CREEK</t>
  </si>
  <si>
    <t>Culvert Replacement</t>
  </si>
  <si>
    <t>This bridge carries US 151 over MILL RACE CREEK and is located 0.4 MI. S. OF JCT.220 in Iowa County.</t>
  </si>
  <si>
    <t>FSSN-151-1(23)--3T-48</t>
  </si>
  <si>
    <t>0.9 MI.S.OF IA. 220</t>
  </si>
  <si>
    <t>This bridge carries US 151 over SMALL NATURAL STREAM and is located 0.9 MI.S.OF IA. 220 in Iowa County.</t>
  </si>
  <si>
    <t>Plymouth</t>
  </si>
  <si>
    <t>US 75</t>
  </si>
  <si>
    <t>FSSN-75-2(54)--3T-75</t>
  </si>
  <si>
    <t>1.0 MI. N. OF SR C-60</t>
  </si>
  <si>
    <t>This bridge carries US 75 over DRAINAGE DITCH and is located 1.0 MI. N. OF SR C-60 in Plymouth County.</t>
  </si>
  <si>
    <t>FSSN-75-2(55)--3T-75</t>
  </si>
  <si>
    <t>1.7 MI. S. OF MERRILL</t>
  </si>
  <si>
    <t>DRY CREEK</t>
  </si>
  <si>
    <t>This bridge carries US 75 over DRY CREEK and is located 1.7 MI. S. OF MERRILL in Plymouth County.</t>
  </si>
  <si>
    <t>Sioux</t>
  </si>
  <si>
    <t>FSSN-75-3(47)--3T-84</t>
  </si>
  <si>
    <t>3.1 MI. N. OF  N JCT. U.S.18</t>
  </si>
  <si>
    <t>BURR OAK CREEK</t>
  </si>
  <si>
    <t>This bridge carries US 75 over BURR OAK CREEK and is located 3.1 MI. N. OF  N JCT. U.S.18 in Sioux County.</t>
  </si>
  <si>
    <t>IA 14</t>
  </si>
  <si>
    <t>FSSN-14-7(29)--3T-12</t>
  </si>
  <si>
    <t>0.6 MI. S. JCT. IA.57</t>
  </si>
  <si>
    <t>This bridge carries IA 14 over SMALL NATURAL STREAM and is located 0.6 MI. S. JCT. IA.57 in Butler County.</t>
  </si>
  <si>
    <t>Decatur</t>
  </si>
  <si>
    <t>US 69</t>
  </si>
  <si>
    <t>FSSN-69-1(36)--3T-27</t>
  </si>
  <si>
    <t>0.6 MI. N. OF SR J-66</t>
  </si>
  <si>
    <t>GRAND RIVER</t>
  </si>
  <si>
    <t>This bridge carries US 69 over GRAND RIVER and is located 0.6 MI. N. OF SR J-66 in Decatur County.</t>
  </si>
  <si>
    <t>Sac</t>
  </si>
  <si>
    <t>US 71</t>
  </si>
  <si>
    <t>FSSN-71-6(45)--3T-81</t>
  </si>
  <si>
    <t>1.7 MI. S. OF LAKE VIEW</t>
  </si>
  <si>
    <t>This bridge carries US 71 over SMALL NATURAL STREAM and is located 1.7 MI. S. OF LAKE VIEW in Sac County.</t>
  </si>
  <si>
    <t>Guthrie</t>
  </si>
  <si>
    <t>IA-25</t>
  </si>
  <si>
    <t>BRF-25-4(38)--38-39</t>
  </si>
  <si>
    <t xml:space="preserve"> 1 MI. S. OF IA.44</t>
  </si>
  <si>
    <t>MASON CREEK</t>
  </si>
  <si>
    <r>
      <t xml:space="preserve">Note: </t>
    </r>
    <r>
      <rPr>
        <sz val="14"/>
        <rFont val="Arial Black"/>
        <family val="2"/>
      </rPr>
      <t>*</t>
    </r>
    <r>
      <rPr>
        <sz val="10"/>
        <rFont val="Arial Black"/>
        <family val="2"/>
      </rPr>
      <t xml:space="preserve"> in Anticipated Completion Date column indicates Actual Completion Date</t>
    </r>
  </si>
  <si>
    <t>Agency Name</t>
  </si>
  <si>
    <t>Location of Project</t>
  </si>
  <si>
    <t>I-JOBS Funds Appropriated in FY 2010</t>
  </si>
  <si>
    <t>Project Estimated Costs</t>
  </si>
  <si>
    <t>I-JOBS Funds Expended to Date</t>
  </si>
  <si>
    <t>List of All Revenue Sources</t>
  </si>
  <si>
    <t>Estimated Completion Date</t>
  </si>
  <si>
    <t>Ackley</t>
  </si>
  <si>
    <t>124.95 tons of salt/sand mixture</t>
  </si>
  <si>
    <t>City of Ackley</t>
  </si>
  <si>
    <t>50% or More Complete</t>
  </si>
  <si>
    <t>Streets</t>
  </si>
  <si>
    <t>Adair County</t>
  </si>
  <si>
    <t>Purchase of materials for bridge re-construction</t>
  </si>
  <si>
    <t>Richland Township 74-32-27-03</t>
  </si>
  <si>
    <t>I-Jobs Materials, Sec Road Funds Everything else</t>
  </si>
  <si>
    <t>Purchase of materials for bridge reconstruction</t>
  </si>
  <si>
    <t>Richland Township  74-32-27-09</t>
  </si>
  <si>
    <t>I-jobs Materials  Sec Road funds labor</t>
  </si>
  <si>
    <t>Purchase of Materials for bridge reconstruction</t>
  </si>
  <si>
    <t>Richland Township 74-32-34-02</t>
  </si>
  <si>
    <t>I-Jobs Materials  Sec Road Fund Labor</t>
  </si>
  <si>
    <t>Adams County</t>
  </si>
  <si>
    <t>Full depth PCC patching at various location throughout the County</t>
  </si>
  <si>
    <t>To be determined</t>
  </si>
  <si>
    <t>Not Started</t>
  </si>
  <si>
    <t>Secondary Road fund</t>
  </si>
  <si>
    <t>Adel</t>
  </si>
  <si>
    <t>Will begin street project next spring. Rip out old brick streets, and replace with new along aith new street scape.</t>
  </si>
  <si>
    <t>Dowtown area, historic district around courthouse.</t>
  </si>
  <si>
    <t>GO bonds and I-jobs money</t>
  </si>
  <si>
    <t>Afton</t>
  </si>
  <si>
    <t>Replace Culvert under Street</t>
  </si>
  <si>
    <t>South Dodge Street near Highway 169 Intersection</t>
  </si>
  <si>
    <t>Fully Completed</t>
  </si>
  <si>
    <t>None</t>
  </si>
  <si>
    <t>Repair Street by tearing out ruts and leveling back with rock.</t>
  </si>
  <si>
    <t>East Iowa Street</t>
  </si>
  <si>
    <t>Fix water drainage problem on Street</t>
  </si>
  <si>
    <t>South Clayton near Scott Street</t>
  </si>
  <si>
    <t>Road Use Tax</t>
  </si>
  <si>
    <t>Agency</t>
  </si>
  <si>
    <t>Replace existing wood poles with steele and replace street and city signs.</t>
  </si>
  <si>
    <t>Throughout City.</t>
  </si>
  <si>
    <t>I-Job funds, along with general fund misc.</t>
  </si>
  <si>
    <t>Ainsworth</t>
  </si>
  <si>
    <t>Re-shape &amp; prepare road bed. Apply double layer 3/8" chip and seal coat.</t>
  </si>
  <si>
    <t>Hwy. 92 to West end of Tam St. then south to end of Tam stub street.</t>
  </si>
  <si>
    <t>Road Use Tax Funds.</t>
  </si>
  <si>
    <t>Akron</t>
  </si>
  <si>
    <t>Street paving for Portlandville Heights</t>
  </si>
  <si>
    <t>Portlandville Heights</t>
  </si>
  <si>
    <t>IJOBS</t>
  </si>
  <si>
    <t>Albert City</t>
  </si>
  <si>
    <t>To Be Determined</t>
  </si>
  <si>
    <t/>
  </si>
  <si>
    <t>Albia</t>
  </si>
  <si>
    <t>various in City of Albia</t>
  </si>
  <si>
    <t>I Jobs funding recieved</t>
  </si>
  <si>
    <t>Albion</t>
  </si>
  <si>
    <t>To Be determined</t>
  </si>
  <si>
    <t>road use tax</t>
  </si>
  <si>
    <t>Algona</t>
  </si>
  <si>
    <t>milling and 5 inches of asphalt</t>
  </si>
  <si>
    <t>E. North Street from Hall Street to Thorington Street</t>
  </si>
  <si>
    <t>Road Use Tax monies</t>
  </si>
  <si>
    <t>Allamakee County</t>
  </si>
  <si>
    <t>New snow plow tandem truck</t>
  </si>
  <si>
    <t>Waukon</t>
  </si>
  <si>
    <t>Allerton</t>
  </si>
  <si>
    <t>ROAD ROCK OR COLD PATCH FOR ROAD REPAIR</t>
  </si>
  <si>
    <t>ROAD FUND</t>
  </si>
  <si>
    <t>Alta</t>
  </si>
  <si>
    <t>New Pickup for use by the Alta Street Dept.</t>
  </si>
  <si>
    <t>223 Main</t>
  </si>
  <si>
    <t>Less than 50% Complete</t>
  </si>
  <si>
    <t>IJOBS and RUT Funds will be used to purchase a pickup for the street dept.</t>
  </si>
  <si>
    <t>Alta Vista</t>
  </si>
  <si>
    <t>Repair work on curb and street. Work was completed as stated.</t>
  </si>
  <si>
    <t>North White Avenue, Alta Vista Iowa</t>
  </si>
  <si>
    <t>Total cost of project was $4326.80. $652.43 from IJOBS and the remaining portion paid by the City of Alta Vista</t>
  </si>
  <si>
    <t>Alton</t>
  </si>
  <si>
    <t>Router out and fill cracks with tar.</t>
  </si>
  <si>
    <t>3rd Avenue from Highway 10 to South City Limits</t>
  </si>
  <si>
    <t>IJOBS &amp; RUT</t>
  </si>
  <si>
    <t>Altoona</t>
  </si>
  <si>
    <t>2010 International - 7400 SFA 6X4</t>
  </si>
  <si>
    <t>ROAD USE FUNDS</t>
  </si>
  <si>
    <t>Reconstruction of full depth Asphalt by Asphalt Resurfacing restores surface texture, corrects structural deficiencies, and prevents deterioration of various streets.  This process results in better riding surfaces, increased safety with improved surface texture, and increased life expectancy of streets. 
Reconstruction of seal coat streets is for the removal of built-up seal coat from streets and replacement with asphalt surface.  Built-up seal coat on streets causes excess crown, which results in vehicles dragging at driveway entrances.  Complete removal of this built-up seal coat will allow repairs to curb and gutter, and placement of asphalt surface.
Design for this project will start in the comming weeks</t>
  </si>
  <si>
    <t>Multiple routes to be determined.</t>
  </si>
  <si>
    <t>I-Jobs, Road-Use Tax, Local Option Sales Tax</t>
  </si>
  <si>
    <t>Anamosa</t>
  </si>
  <si>
    <t>To be determined after further considerations.</t>
  </si>
  <si>
    <t>Andover</t>
  </si>
  <si>
    <t>Filling and repairing potholes</t>
  </si>
  <si>
    <t>Main Street</t>
  </si>
  <si>
    <t>Street Fund</t>
  </si>
  <si>
    <t>Anita</t>
  </si>
  <si>
    <t>Put asphalt over streets in town that were heavily damaged from all the rain and flooding during the storms in the summer of 2008.</t>
  </si>
  <si>
    <t>I-Jobs Stimulus funds</t>
  </si>
  <si>
    <t>Ankeny</t>
  </si>
  <si>
    <t>Removal of existing pavement and PCC paving on the two lanes of NW 9th Street from NW Greenwood Street to NW Beechwood Street.</t>
  </si>
  <si>
    <t>NW 9th Street from NW Greenwood Street to NW Beechwood Street.</t>
  </si>
  <si>
    <t>Capital Projects Fund</t>
  </si>
  <si>
    <t>Anthon</t>
  </si>
  <si>
    <t>Street resurfacing and patching</t>
  </si>
  <si>
    <t>City limits of Anthon</t>
  </si>
  <si>
    <t>Appanoose County</t>
  </si>
  <si>
    <t>Place 2inc AC overlay over existing asphalt pavement on road accessing airport.</t>
  </si>
  <si>
    <t>545th Street</t>
  </si>
  <si>
    <t>Arcadia</t>
  </si>
  <si>
    <t>Project is to be determined</t>
  </si>
  <si>
    <t>Aredale</t>
  </si>
  <si>
    <t>washed out roads and pot holes from the flood repaired with road rock.</t>
  </si>
  <si>
    <t>To be determined by City Council at October 12, 2009 Council Meeting.</t>
  </si>
  <si>
    <t>Arion</t>
  </si>
  <si>
    <t>to be determined at a latter date</t>
  </si>
  <si>
    <t>to be determined</t>
  </si>
  <si>
    <t>Arlington</t>
  </si>
  <si>
    <t>Patched areas where needed and seal coated areas of South, Liberty, High, Upper and Fairfield streets. Applied Pea gravel over seal coated areas</t>
  </si>
  <si>
    <t>City of Arlington.</t>
  </si>
  <si>
    <t>Armstrong</t>
  </si>
  <si>
    <t>City started a storm sewer improvement project in September 2008.  There was street replacement involved in this project.  With the I-JOBS road funding monies, the City replaced additional street resurfacing which the original project did not call for.</t>
  </si>
  <si>
    <t>A Avenue
Armstrong, Iowa</t>
  </si>
  <si>
    <t>Arnolds Park</t>
  </si>
  <si>
    <t>Purchase a new 1-ton street truck w/ snow plow</t>
  </si>
  <si>
    <t>City of Arnolds Park</t>
  </si>
  <si>
    <t>General Fund (Street Equipment)</t>
  </si>
  <si>
    <t>Arthur</t>
  </si>
  <si>
    <t>Mill &amp; resurface street</t>
  </si>
  <si>
    <t>3rd St</t>
  </si>
  <si>
    <t>Borrowed money against a CD</t>
  </si>
  <si>
    <t>Asbury</t>
  </si>
  <si>
    <t>Resurface</t>
  </si>
  <si>
    <t>East City Limits to Radford Road</t>
  </si>
  <si>
    <t>Ashton</t>
  </si>
  <si>
    <t>To Be Determined at a later date.</t>
  </si>
  <si>
    <t>To Be Determined.</t>
  </si>
  <si>
    <t>Aspinwall</t>
  </si>
  <si>
    <t>repair along roadways to fix run off from heavy rains</t>
  </si>
  <si>
    <t>City of Aspinwall</t>
  </si>
  <si>
    <t>To be determined at a later</t>
  </si>
  <si>
    <t>Auburn</t>
  </si>
  <si>
    <t>portion of expense to repave parking area along Hwy 71</t>
  </si>
  <si>
    <t>Pine Street</t>
  </si>
  <si>
    <t>IA Dot</t>
  </si>
  <si>
    <t>Audubon</t>
  </si>
  <si>
    <t>asphalt overlay of street</t>
  </si>
  <si>
    <t>Seventh Avenue</t>
  </si>
  <si>
    <t>stimulus funds and local option tax funds</t>
  </si>
  <si>
    <t>Audubon County</t>
  </si>
  <si>
    <t>Purchase of Granular Material and hauling</t>
  </si>
  <si>
    <t>2147 Highway 71, Audubon, IA 50025 &amp; 408 W. Washington St., Exira, IA 50076</t>
  </si>
  <si>
    <t>ijb461-6000-461, Secondary Funding</t>
  </si>
  <si>
    <t>Aurelia</t>
  </si>
  <si>
    <t>Milling of existing asphalt along gutter 7' wide and 1 1/4 inch depth followed by furnishing and installing a 
1 1/4 asphalt overlay.</t>
  </si>
  <si>
    <t>7th Street between Myrtle &amp; Walnut
7th Street between Walnut &amp; Willow
Pearl Street between 6th &amp; 5th
Pearl Street between 4th &amp; 3rd
Pearl Street between 3rd &amp; 2nd</t>
  </si>
  <si>
    <t>Ayrshire</t>
  </si>
  <si>
    <t>Street Lighting</t>
  </si>
  <si>
    <t>In City of Ayrshire</t>
  </si>
  <si>
    <t>Badger</t>
  </si>
  <si>
    <t>repair and add new storm drainage tile to intersection. This project will be done with the county.
No bid letting has been done at this time and project start and finish date is unknown.</t>
  </si>
  <si>
    <t>intersection if P-59 and Center Avenue</t>
  </si>
  <si>
    <t>other funding source will be from RUT money and General Fund</t>
  </si>
  <si>
    <t>Bagley</t>
  </si>
  <si>
    <t>asphalt resurfacing</t>
  </si>
  <si>
    <t>Main street from highway 141 south to 2nd St</t>
  </si>
  <si>
    <t>Balltown</t>
  </si>
  <si>
    <t>snow removal Horseshoe RD maintenance</t>
  </si>
  <si>
    <t>Horseshoe Road  Balltown</t>
  </si>
  <si>
    <t>I-Jobs street finance</t>
  </si>
  <si>
    <t>Barnes City</t>
  </si>
  <si>
    <t>Patch and single seal coating</t>
  </si>
  <si>
    <t>Elm Street between Pine and Spruce Streets</t>
  </si>
  <si>
    <t>Barnum</t>
  </si>
  <si>
    <t>alley patch, mill out and patch back in with hot mix asphalt</t>
  </si>
  <si>
    <t>behind Post Office, alley between West Street and Center Street</t>
  </si>
  <si>
    <t>mill out and patch back in with hot mix asphalt</t>
  </si>
  <si>
    <t>Intersection of Center Street and Pierce Street</t>
  </si>
  <si>
    <t>Mill out and patch back in with hot mix asphalt, water main patch</t>
  </si>
  <si>
    <t>Pierce Street across from the school</t>
  </si>
  <si>
    <t>Batavia</t>
  </si>
  <si>
    <t>Repair to city tractor used for road and ditch maintenance.</t>
  </si>
  <si>
    <t>Throughout city.</t>
  </si>
  <si>
    <t>Battle Creek</t>
  </si>
  <si>
    <t>To repair and/or maintenance streets</t>
  </si>
  <si>
    <t>Baxter</t>
  </si>
  <si>
    <t>Seal Coat/patch damaged areas of streets.</t>
  </si>
  <si>
    <t>Community wide</t>
  </si>
  <si>
    <t>Road Use Tax Funds</t>
  </si>
  <si>
    <t>Bayard</t>
  </si>
  <si>
    <t>City wide sealcoating design services</t>
  </si>
  <si>
    <t>Bayard, Iowa</t>
  </si>
  <si>
    <t>Beaman</t>
  </si>
  <si>
    <t>The project will not be started until spring.</t>
  </si>
  <si>
    <t>City of Beaman</t>
  </si>
  <si>
    <t>I-Jobs and City of Beaman</t>
  </si>
  <si>
    <t>Bedford</t>
  </si>
  <si>
    <t>Project To be determined at a future date</t>
  </si>
  <si>
    <t>general fund</t>
  </si>
  <si>
    <t>Belle Plaine</t>
  </si>
  <si>
    <t>Sealcoating &amp; Patch Work of Streets</t>
  </si>
  <si>
    <t>4th Avenue
1st Avenue &amp; 
16th Street to 77th Street</t>
  </si>
  <si>
    <t>Belmond</t>
  </si>
  <si>
    <t>We are going to replace manholes in the area of the city that receives flooding - the flooding comes back up through the storm sewers then infiltrates the sanitary sewer system.  The river waters become contaminated but most importantly the flooded waters, out on the streets, is contaminated.</t>
  </si>
  <si>
    <t>Manholes east of the Iowa River, west of 3rd Avenue NE and north of 5th Street SE to the city boundary.</t>
  </si>
  <si>
    <t>I-Jobs funding</t>
  </si>
  <si>
    <t>Benton</t>
  </si>
  <si>
    <t>Provide and install 2 24" HDPE pipe for culvert repair  
Moblization
Ditch Cleaning</t>
  </si>
  <si>
    <t>Town of Benton</t>
  </si>
  <si>
    <t>Bettendorf</t>
  </si>
  <si>
    <t>31st Street Reconstruction
PCC grade adjustment at IC&amp;E RR crossing</t>
  </si>
  <si>
    <t>31st Street South of State Street</t>
  </si>
  <si>
    <t>I-JOBS Funds</t>
  </si>
  <si>
    <t>Black Hawk County</t>
  </si>
  <si>
    <t>Placement of Recycled Asphalt Pavement (RAP)</t>
  </si>
  <si>
    <t>Newell Street  from N Raymond Rd west to the Waterloo City Limit (approx 8,000 ft)</t>
  </si>
  <si>
    <t>IJobs</t>
  </si>
  <si>
    <t>route, clean and seal pavement cracks</t>
  </si>
  <si>
    <t>Various locations in Black Hawk County, IA</t>
  </si>
  <si>
    <t>Blairsburg</t>
  </si>
  <si>
    <t>Asphalt resurfacing</t>
  </si>
  <si>
    <t>Second Street and Main Street repairs to streets</t>
  </si>
  <si>
    <t>Blairstown</t>
  </si>
  <si>
    <t>Repair and replace street signs throughout the city</t>
  </si>
  <si>
    <t>throughout city</t>
  </si>
  <si>
    <t>Repair all pot holes in city streets before winter</t>
  </si>
  <si>
    <t>Blakesburg</t>
  </si>
  <si>
    <t>Road Manhole risers and inprovements</t>
  </si>
  <si>
    <t>alleyway on Polk
corner of Monroe and State St.
Corner of Cass and High</t>
  </si>
  <si>
    <t>Blockton</t>
  </si>
  <si>
    <t>gravel and blading on city streets</t>
  </si>
  <si>
    <t>as needed around town</t>
  </si>
  <si>
    <t>I Jobs and Community Disaster Grants</t>
  </si>
  <si>
    <t>Bloomfield</t>
  </si>
  <si>
    <t>Plan to purchase a roller for the Street Department to help with street construction.</t>
  </si>
  <si>
    <t>The entire amount of I-Jobs money we received, $11,360.40, plus around $3,000 to $3,500 of City monies will be needed to purchase the roller</t>
  </si>
  <si>
    <t>Bondurant</t>
  </si>
  <si>
    <t>Snow Fence Qty-6 of 4'x100'</t>
  </si>
  <si>
    <t>Ames, IA</t>
  </si>
  <si>
    <t>I-JOBS</t>
  </si>
  <si>
    <t>Class A Rock 55.25 Ton</t>
  </si>
  <si>
    <t>Des Moines, IA</t>
  </si>
  <si>
    <t>Haul Rock and Blade Road</t>
  </si>
  <si>
    <t>Garfield St SW, Bondurant, IA from 15th St SW to Hwy 330/65</t>
  </si>
  <si>
    <t>Snow Fence Posts w/ Anchors 50@6.5'</t>
  </si>
  <si>
    <t>Haul Skid Sand 7 loads  110 ton</t>
  </si>
  <si>
    <t>Ankeny, IA</t>
  </si>
  <si>
    <t>Mixed Skied Sand - 110 ton for winter roads</t>
  </si>
  <si>
    <t>Crack Sealing NE 80 St/NE 94th Ave to N side of I-80 Bridge</t>
  </si>
  <si>
    <t>NE 80 St/NE 94th Ave to N side of I-80 Bridge</t>
  </si>
  <si>
    <t>Boone</t>
  </si>
  <si>
    <t>Router, blowout and seal cracks along city streets</t>
  </si>
  <si>
    <t>Boone,Ia</t>
  </si>
  <si>
    <t>I-Jobs Grant</t>
  </si>
  <si>
    <t>Boone County</t>
  </si>
  <si>
    <t>2233 feet of P.C.C. Pavement removal and replacement</t>
  </si>
  <si>
    <t>On X Avenue from 230th Street (HWY. 930) south 2233 feet between sections 11/12-83-25</t>
  </si>
  <si>
    <t>Secondary Road Fund</t>
  </si>
  <si>
    <t>Boyden</t>
  </si>
  <si>
    <t>Hot-mix asphalt patching to repair and stabilize portions of existing city streets.</t>
  </si>
  <si>
    <t>S. Lincoln Street between Webb St. &amp; Railroad St. intersections; E Webb St. at Aurora St intersetion; and Pleasant St. and Blaine St. intersection</t>
  </si>
  <si>
    <t>Brayton</t>
  </si>
  <si>
    <t>gravel depot &amp; clinton streets</t>
  </si>
  <si>
    <t>depot &amp; clinton streets</t>
  </si>
  <si>
    <t>I-Jobs &amp; City of Brayton</t>
  </si>
  <si>
    <t>Breda</t>
  </si>
  <si>
    <t>repairing alley approaches</t>
  </si>
  <si>
    <t>alley between Main Street and Bruning Street in the 100 block</t>
  </si>
  <si>
    <t>IJOBS and road use tax funds</t>
  </si>
  <si>
    <t>Bremer County</t>
  </si>
  <si>
    <t>Contract Maintenance, Furnish and applied Center line paving marking and edgeline marking to approx. 80 mi. of county paved system.</t>
  </si>
  <si>
    <t>Various locaton within Bremer County</t>
  </si>
  <si>
    <t>Bridgewater</t>
  </si>
  <si>
    <t>The City of Bridgewater has not selected a project at this time</t>
  </si>
  <si>
    <t>bridgewater</t>
  </si>
  <si>
    <t>&lt;not selected&gt;</t>
  </si>
  <si>
    <t>Brighton</t>
  </si>
  <si>
    <t>Removed old broken street tube and replaces it with a new one</t>
  </si>
  <si>
    <t>100 Block of East Railroad Street</t>
  </si>
  <si>
    <t>Road Use Tax Fund</t>
  </si>
  <si>
    <t>Bristow</t>
  </si>
  <si>
    <t>WE WILL BE USING THE EXTRA FUNDS TO ROCK ALLEYS IN TOWN THAT ARE FOR PUBLIC USE.  WE HAVE NOT COMPLETED THE PROJECT AT THIS TIME BUT SHOULD BE DONE IN ABOUT A WEEK Locations to
be determined</t>
  </si>
  <si>
    <t>BRISTOW IOWA</t>
  </si>
  <si>
    <t>road use tax fund</t>
  </si>
  <si>
    <t>Britt</t>
  </si>
  <si>
    <t>PCC hot pour joint sealing and crack repair</t>
  </si>
  <si>
    <t>nine blocks of 1st Ave from 2nd Street NW to 7th Street SW</t>
  </si>
  <si>
    <t>Bronson</t>
  </si>
  <si>
    <t>TARING AND REPAIRING OF THE STREETS</t>
  </si>
  <si>
    <t>VARIOUS STREETS/TO BE DETERMINED YET.</t>
  </si>
  <si>
    <t>I JOBS</t>
  </si>
  <si>
    <t>Brunsville</t>
  </si>
  <si>
    <t>Repair entrance driveway to Recyle Bin</t>
  </si>
  <si>
    <t>Ash St., Brunsville, IA</t>
  </si>
  <si>
    <t>I Jobs Funds</t>
  </si>
  <si>
    <t>Buchanan County</t>
  </si>
  <si>
    <t>Road resurfacing contracted</t>
  </si>
  <si>
    <t>the North half of Buchanan County in the townships of Fairbank, Hazleton, Buffalo, Madison, Fremont, Byron, Washington and Perry.</t>
  </si>
  <si>
    <t>I-Jobs money and Local funds</t>
  </si>
  <si>
    <t>Buena Vista County</t>
  </si>
  <si>
    <t>Construct a structure to store ice control materials</t>
  </si>
  <si>
    <t>County Maintenance yard 1910 Richland, Storm Lake, IA</t>
  </si>
  <si>
    <t>Burlington</t>
  </si>
  <si>
    <t>1 Ton Dump Truck for roadway maintenance - $35,000</t>
  </si>
  <si>
    <t>City-wide</t>
  </si>
  <si>
    <t>2-1/2 Ton Dump Truck for roadway maintenance - $75,000</t>
  </si>
  <si>
    <t>Snow plow for roadway maintenance - $9,000</t>
  </si>
  <si>
    <t>Burt</t>
  </si>
  <si>
    <t>7th Street asphalt leveling</t>
  </si>
  <si>
    <t>7th Street from Beech Street to Bush Street</t>
  </si>
  <si>
    <t>Bussey</t>
  </si>
  <si>
    <t>The City has not yet allocated a project for the I-Jobs funding.  The Project is to Be Determined.</t>
  </si>
  <si>
    <t>I-Jobs Funding</t>
  </si>
  <si>
    <t>Butler County</t>
  </si>
  <si>
    <t>Purchase of a backhoe for use in roadside management program</t>
  </si>
  <si>
    <t>Allison Shop</t>
  </si>
  <si>
    <t>Calhoun County</t>
  </si>
  <si>
    <t>2009 Cat 140M motorgrader</t>
  </si>
  <si>
    <t>Lake City</t>
  </si>
  <si>
    <t>Callender</t>
  </si>
  <si>
    <t>To Be Determined Project Not Started Yet 12/2009</t>
  </si>
  <si>
    <t>Callender, IA</t>
  </si>
  <si>
    <t>Project not started yet 12/2009.</t>
  </si>
  <si>
    <t>Calmar</t>
  </si>
  <si>
    <t>Asphalt 6 feet of the parking area along West Main street from Washington to Charles on both sides of the street</t>
  </si>
  <si>
    <t>West Main street from Washington to Charles</t>
  </si>
  <si>
    <t>Calumet</t>
  </si>
  <si>
    <t>Repair the potholes on the streets of Calumet.  Apply crushed red rock to places where the blacktop is showing through.</t>
  </si>
  <si>
    <t>Calumet, Iowa</t>
  </si>
  <si>
    <t>Road Use Fund &amp; Taxation</t>
  </si>
  <si>
    <t>Camanche</t>
  </si>
  <si>
    <t>Plan to place asphalt overlay on portion of Washington Blvd</t>
  </si>
  <si>
    <t>Washington Blvd</t>
  </si>
  <si>
    <t>I-JOBS money and exisiting cash reserves</t>
  </si>
  <si>
    <t>Carbon</t>
  </si>
  <si>
    <t>Gravel for Streets</t>
  </si>
  <si>
    <t>Streets of Carbon
Carbon IA</t>
  </si>
  <si>
    <t>Carpenter</t>
  </si>
  <si>
    <t>To be determined at a later date.</t>
  </si>
  <si>
    <t>City Streets</t>
  </si>
  <si>
    <t>hot mix asphalt resurfacing and storm sewer improvements</t>
  </si>
  <si>
    <t>Burgess Avenue from W. 6th Street to US Hwy 30
Heires Avenue from US Hwy 30 to US Hwy 71
7th Street from Simon Avenue to Crawford Street
7th Street from West Street to West Street</t>
  </si>
  <si>
    <t>I-JOBS funds and Road Use Tax Funds</t>
  </si>
  <si>
    <t>Carroll County</t>
  </si>
  <si>
    <t>PURCHASE 1 NEW CATERPILLAR 140M MOTORGRADER</t>
  </si>
  <si>
    <t>CARROLL COUNTY, IOWA</t>
  </si>
  <si>
    <t>Secondary Road and I-Jobs</t>
  </si>
  <si>
    <t>Carson</t>
  </si>
  <si>
    <t>Repair streets.  Cut out cracked concrete and replace.</t>
  </si>
  <si>
    <t>321 South Oak St, intersection of Vine Street/South Oak, Intersection of Vine Street/South Central.</t>
  </si>
  <si>
    <t>Carter Lake</t>
  </si>
  <si>
    <t>Locust Street masterscaping - street replacement and street scaping</t>
  </si>
  <si>
    <t>Locust St. Eastern city limits to 5th Street</t>
  </si>
  <si>
    <t>STIP, State Recreational Trails, TIF Revenue bonds, IJOBS</t>
  </si>
  <si>
    <t>Cascade</t>
  </si>
  <si>
    <t>Grade gravel alleys, place 2" to 3" of ground-up asphalt millings on alley surfaces, and roll and compact millings in place.</t>
  </si>
  <si>
    <t>Alleys throughout the City.</t>
  </si>
  <si>
    <t>I-Jobs</t>
  </si>
  <si>
    <t>Cedar County</t>
  </si>
  <si>
    <t>Bridge replacement project at 860 Kelly Avenue</t>
  </si>
  <si>
    <t>Section 14, T81N R3W in Red Oak Township on Kelly Avenue</t>
  </si>
  <si>
    <t>Cedar Falls</t>
  </si>
  <si>
    <t>Crack Sealing city wide project</t>
  </si>
  <si>
    <t>City wide</t>
  </si>
  <si>
    <t>Cedar Rapids</t>
  </si>
  <si>
    <t>Milling of existing asphalt pavement, partial depth and full depth repairs to original PCC pavement, construction of HMA widening pavement, HMA overlay of orginal pavement and widenings, shouldering and pavement markings.</t>
  </si>
  <si>
    <t>6th St SW (IA 965), Swisher Turn-off to Johnson County Line</t>
  </si>
  <si>
    <t>Road Use Tax Fund and General Obligation Bonds</t>
  </si>
  <si>
    <t>Centerville</t>
  </si>
  <si>
    <t>Double sealcoat numerous streets</t>
  </si>
  <si>
    <t>East Prairie, Hwy 5 to Wilson; East Walden, 21st to East end; East Merion, Hwy 5 to Drake Avenue; South 23rd, Cottage to Oneal; North 3rd, VanBuren to West State</t>
  </si>
  <si>
    <t>Central City</t>
  </si>
  <si>
    <t>Seal Coat City Streets</t>
  </si>
  <si>
    <t>Second Street from State St.- Grove St.
Seventh Street from Commercial - Main St.
South Ave. from River St.-Marion Rd.
Alley between North Ave. &amp; Broadway, 1st &amp; 2nd St.</t>
  </si>
  <si>
    <t>I-JOBS funds and Road Use Funds</t>
  </si>
  <si>
    <t>Charter Oak</t>
  </si>
  <si>
    <t>Edge mill then clean tack and overlay approximately 4,930 square feet with 2" hot mix ashpalt</t>
  </si>
  <si>
    <t>1st Street South between Aspen and Birch Street</t>
  </si>
  <si>
    <t>I-Jobs $2,314.88
Road Use $2,785.12</t>
  </si>
  <si>
    <t>Cherokee</t>
  </si>
  <si>
    <t>To be determined.</t>
  </si>
  <si>
    <t>Cherokee County</t>
  </si>
  <si>
    <t>Repair of the abutment and bridge pier piling due to fact bridge was closed from reccommnedations from Calhoun-Burns inspection conducted in August 2009.  All wooden piling were replaced with steel H- piling supplied by Cherokee County</t>
  </si>
  <si>
    <t>3/4 mile west of the intersection of 600'th street and L- 40 in Chrerokee County.  Site is along the north line of Sec. 6, T-90-N, R-42-W in Willow Township, Cherokee County</t>
  </si>
  <si>
    <t>Joint and crack repair and filling on asphalt surfaced road using Nuvogap material</t>
  </si>
  <si>
    <t>C Ave. from HWY # 3 to 470'th Street in Cherokee County</t>
  </si>
  <si>
    <t>Chickasaw County</t>
  </si>
  <si>
    <t>Bridge Replacement with Double Cell 12'X8'X30' Box Culvert with End Sections</t>
  </si>
  <si>
    <t>Pembroke Avenue S34, T94N, R12W, South of 300th Street.</t>
  </si>
  <si>
    <t>Bridge Replacement with Double Cell 12'X8'X30' Box Culvert with End Sections.</t>
  </si>
  <si>
    <t>Ridgeway Avenue S24, T94N, R12W, North of 290th Street.</t>
  </si>
  <si>
    <t>Chillicothe</t>
  </si>
  <si>
    <t>Replace storm drain line under Main St., uncover broken line and repour street with concrete patch.</t>
  </si>
  <si>
    <t>Intersection of Market St. and Main St.</t>
  </si>
  <si>
    <t>Cincinnati</t>
  </si>
  <si>
    <t>Purchase 4 new tires for 1997 Case Backhoe</t>
  </si>
  <si>
    <t>Seymour Tire Shop in Seymour, IA</t>
  </si>
  <si>
    <t>Clarence</t>
  </si>
  <si>
    <t>The city plans to make regular repairs and maintain the existing streets.</t>
  </si>
  <si>
    <t>Various locations.</t>
  </si>
  <si>
    <t>Clarinda</t>
  </si>
  <si>
    <t>Asphalt Resurfacing, which includes milling and resurfacing with asphalt</t>
  </si>
  <si>
    <t>Boundary Street from 16th Street to 22nd Street</t>
  </si>
  <si>
    <t>General Obligation Bonds and IJOBS Money</t>
  </si>
  <si>
    <t>LEVELING AND SEAL COATING</t>
  </si>
  <si>
    <t>4TH ST NE BETWEEN 2ND AVE NE &amp; 3RD AVE NE  $6492.50
3RD AVE NE BETWEEN 2ND AVE NE &amp; 3RD AVE NE $5725.00
MAPLE LANE FROOM WILLOW TO CUL-DE-SAC      $5890.00</t>
  </si>
  <si>
    <t>Road use
Sewer Utility</t>
  </si>
  <si>
    <t>Clarke County</t>
  </si>
  <si>
    <t>Purchase of Rock</t>
  </si>
  <si>
    <t>Various Locations</t>
  </si>
  <si>
    <t>Clarksville</t>
  </si>
  <si>
    <t>Curb &amp; Gutter, Sidewalk &amp; Approach, Resurface Street</t>
  </si>
  <si>
    <t>100 Block East Weare Street, Clarksville, IA</t>
  </si>
  <si>
    <t>Clay County</t>
  </si>
  <si>
    <t>Shoulder wideneing and fore slope improvements.</t>
  </si>
  <si>
    <t>On B24 from M27 west 8 miles to M44.</t>
  </si>
  <si>
    <t>Clayton County</t>
  </si>
  <si>
    <t>Clear Lake</t>
  </si>
  <si>
    <t>Reconstruction of 2 blocks of N 4th St including sidewalk replacement, storm sewer construction, water main and sanitary sewer replacement and repairs</t>
  </si>
  <si>
    <t>N 4th St from 1st Ave N to 3rd Ave N</t>
  </si>
  <si>
    <t>Ijobs, General, RUT, TIF, Water, Sewer, Special Assessments</t>
  </si>
  <si>
    <t>Clearfield</t>
  </si>
  <si>
    <t>Council is undecided at this point as to where exactly they are going to use this money.  It will be used to repair roads damaged by the heavy rains</t>
  </si>
  <si>
    <t>City of Clearfield</t>
  </si>
  <si>
    <t>Cleghorn</t>
  </si>
  <si>
    <t>removal and replacing of existing asphalt for streets</t>
  </si>
  <si>
    <t>cleghorn</t>
  </si>
  <si>
    <t>Clemons</t>
  </si>
  <si>
    <t>Repairs of street signs and road signs.</t>
  </si>
  <si>
    <t>Within Clemons City Limits</t>
  </si>
  <si>
    <t>ijobs money</t>
  </si>
  <si>
    <t>Replace the broken chains on the snow plow.</t>
  </si>
  <si>
    <t>City of Clemons</t>
  </si>
  <si>
    <t>Clermont</t>
  </si>
  <si>
    <t>Asphalt McGregor Street from State Street to Spring Street and include doing the necessary water drainage on the street.</t>
  </si>
  <si>
    <t>McGregor Street</t>
  </si>
  <si>
    <t>I-JOBS AND TIF Funds</t>
  </si>
  <si>
    <t>Clinton</t>
  </si>
  <si>
    <t>3 inch pavenment milling, 3 inch hot-mix asphalt overlay, PCC pavement patching, and related appurtenances for the roadway rehabilitation of approximately 9,180 feet of North 2nd Street between 7th Avenue North and Main Avenue, continuing on Main Avenue from North 2nd Street to North 3rd Street</t>
  </si>
  <si>
    <t>Clinton, Iowa; North 2nd Street (Highway 67) from 7th Avenue North to Main Avenue and Main Avenue (North 2nd Street to North 3rd Street</t>
  </si>
  <si>
    <t>Clinton County</t>
  </si>
  <si>
    <t>Bridge replacement on County Road</t>
  </si>
  <si>
    <t>On 185th Street in Section 18 of Center Township</t>
  </si>
  <si>
    <t>On 260th Avenue in Section 3 of Orange Township</t>
  </si>
  <si>
    <t>Clive</t>
  </si>
  <si>
    <t>Overlayment of Buffalo Road at 73rd Street</t>
  </si>
  <si>
    <t>Buffalo Road and 73rd in Clive</t>
  </si>
  <si>
    <t>Coggon</t>
  </si>
  <si>
    <t>Aspahlt repair of streets</t>
  </si>
  <si>
    <t>Approx. 545 2nd Street</t>
  </si>
  <si>
    <t>Coin</t>
  </si>
  <si>
    <t>gravel street to city cemetery</t>
  </si>
  <si>
    <t>south end of town</t>
  </si>
  <si>
    <t>I-Jobs dollars</t>
  </si>
  <si>
    <t>Colfax</t>
  </si>
  <si>
    <t>City Council will act on project decision October 12th, 2009.</t>
  </si>
  <si>
    <t>Decision on location determined by City Council October 12th</t>
  </si>
  <si>
    <t>Funds have not been expended but City Council wants Public Works Director to do street maintenance projects with the funds.</t>
  </si>
  <si>
    <t>City of Colfax streets</t>
  </si>
  <si>
    <t>I-jobs 9709.40</t>
  </si>
  <si>
    <t>Collins</t>
  </si>
  <si>
    <t>I Jobs</t>
  </si>
  <si>
    <t>Colo</t>
  </si>
  <si>
    <t>Repair and resurface main street.</t>
  </si>
  <si>
    <t>Main Street entire length.</t>
  </si>
  <si>
    <t>Columbus Junction</t>
  </si>
  <si>
    <t>Curb &amp; Gutter replacement</t>
  </si>
  <si>
    <t>2nd Street, from Cherry to Gamble</t>
  </si>
  <si>
    <t>Conrad</t>
  </si>
  <si>
    <t>Concrete City alleyway for safe transportation to the Conrad Family Aquatic Center and Shelterhouse</t>
  </si>
  <si>
    <t>Alley off of Boyd Street between the properties located at 108 E Boyd and 601 N Main</t>
  </si>
  <si>
    <t>IJobs Funds</t>
  </si>
  <si>
    <t>Coon Rapids</t>
  </si>
  <si>
    <t>Project to be determined..</t>
  </si>
  <si>
    <t>Coppock</t>
  </si>
  <si>
    <t>cold mix for street patching</t>
  </si>
  <si>
    <t>Locust, Mill Street in Coppock</t>
  </si>
  <si>
    <t>Coralville</t>
  </si>
  <si>
    <t>Street Repairs of existing streets.</t>
  </si>
  <si>
    <t>James Street,
Holiday Rd &amp; 12th Ave.,
Heartland Dr.,</t>
  </si>
  <si>
    <t>I-Jobs funds</t>
  </si>
  <si>
    <t>Corning</t>
  </si>
  <si>
    <t>1995 Chevy Kodiak Truck from The City of Wesley, Iowa for $7,000</t>
  </si>
  <si>
    <t>$7,000</t>
  </si>
  <si>
    <t>Correctionville</t>
  </si>
  <si>
    <t>Reconstructed intersection of Aspen Street and Sioux Avenue with Highway 20.</t>
  </si>
  <si>
    <t>Aspen Street and west end of Sioux Avenue and Highway 20.</t>
  </si>
  <si>
    <t>RUT Fund</t>
  </si>
  <si>
    <t>Corwith</t>
  </si>
  <si>
    <t>Streets within the city limits will be repaired.</t>
  </si>
  <si>
    <t>Various locations within the city limits</t>
  </si>
  <si>
    <t>Corydon</t>
  </si>
  <si>
    <t>Patch &amp; Asphalt Resurfacing</t>
  </si>
  <si>
    <t>200-400 blks of S LaFayette, 200-400 blks of S Franklin,
300-500 blks of E Monroe, 500 blk of E South, 100 &amp; 300 blks W Monroe, 500 &amp; 600 blks of S East, 2178 Lake Park Rd</t>
  </si>
  <si>
    <t>I Jobs Funding</t>
  </si>
  <si>
    <t>Cotter</t>
  </si>
  <si>
    <t>Build Walk bridge and pour new sidewalk</t>
  </si>
  <si>
    <t>Cotter Street</t>
  </si>
  <si>
    <t>Purchase of equipment for street maintenance and snow removal</t>
  </si>
  <si>
    <t>tbd</t>
  </si>
  <si>
    <t>Craig</t>
  </si>
  <si>
    <t>repaint striping on streets and handicap parking places</t>
  </si>
  <si>
    <t>the whole city of Craig</t>
  </si>
  <si>
    <t>Crawford County</t>
  </si>
  <si>
    <t>Milling and asphalt cement placement.</t>
  </si>
  <si>
    <t>County Rd. E16 from Schlewig to County Rd. L51, and County Rd. L51 from County Rd. E16 to State Hwy. #141.</t>
  </si>
  <si>
    <t>Cresco</t>
  </si>
  <si>
    <t>To Be Determined at Later Date</t>
  </si>
  <si>
    <t>Creston</t>
  </si>
  <si>
    <t>Resurface North Lincoln Street from Townline Street to City Limit</t>
  </si>
  <si>
    <t>North Lincoln Street</t>
  </si>
  <si>
    <t>I-JOBS Funds, STP Funds, City Funds</t>
  </si>
  <si>
    <t>Cromwell</t>
  </si>
  <si>
    <t>purchase and haul gravel and blade streets</t>
  </si>
  <si>
    <t>City of Cromwell</t>
  </si>
  <si>
    <t>Cumberland</t>
  </si>
  <si>
    <t>Project to be determined at a later date.</t>
  </si>
  <si>
    <t>Cushing</t>
  </si>
  <si>
    <t>Culvert Project</t>
  </si>
  <si>
    <t>Third Street</t>
  </si>
  <si>
    <t>Cylinder</t>
  </si>
  <si>
    <t>TO BE DETERMINED AT A LATER DATE</t>
  </si>
  <si>
    <t>TO BE DETERMINED</t>
  </si>
  <si>
    <t>Dakota City</t>
  </si>
  <si>
    <t>Blacktop work in and around City Hall and shop.</t>
  </si>
  <si>
    <t>Dallas Center</t>
  </si>
  <si>
    <t>Repairs of various streets</t>
  </si>
  <si>
    <t>Dallas County</t>
  </si>
  <si>
    <t>Dana</t>
  </si>
  <si>
    <t>SNOW REMOVAL OR LAWN MOWING</t>
  </si>
  <si>
    <t>ALL AREAS OF CITY OF DANA</t>
  </si>
  <si>
    <t>Danbury</t>
  </si>
  <si>
    <t>Street Repair</t>
  </si>
  <si>
    <t>Areas in and surrounding the entire lengths of Main, East, Liston and Peach Streets.</t>
  </si>
  <si>
    <t>Danville</t>
  </si>
  <si>
    <t>Applied the funds towards the following project:  Dug out, formed, graded and poured 142 feet of curb and gutter.  Installed two ADA detectable warning devices in sidewalk.  Poured six feet by four feet and five feet by eight feet handicap ramps.  Poured two street patches back six inces thick with re-bar.</t>
  </si>
  <si>
    <t>Sidewalk on the east side of North Main Street, in front of the following businesses:  112, 114, 202, and 204 North Main Street</t>
  </si>
  <si>
    <t>Correct Forest Grove Road at Somerset sight distance problem.</t>
  </si>
  <si>
    <t>Forest Grove Road at Somerset</t>
  </si>
  <si>
    <t>I JOBS FUNDS</t>
  </si>
  <si>
    <t>Paving on Utica Ridge Road from Forest Grove to Davenport City Limits</t>
  </si>
  <si>
    <t>Forest Grove Road to Davenport City Limits</t>
  </si>
  <si>
    <t>Davis County</t>
  </si>
  <si>
    <t>Placing granular in various local roads in Davis County</t>
  </si>
  <si>
    <t>Various local roads in Davis County</t>
  </si>
  <si>
    <t>Dayton</t>
  </si>
  <si>
    <t>Street Maintenance Materials purchased.</t>
  </si>
  <si>
    <t>De Soto</t>
  </si>
  <si>
    <t>To be determined; Will be street maintenance.</t>
  </si>
  <si>
    <t>Road Use Monies and I-Jobs money</t>
  </si>
  <si>
    <t>De Witt</t>
  </si>
  <si>
    <t>Crack sealing various streets throughout DeWitt</t>
  </si>
  <si>
    <t>Westwood Dr south of 11th St, 11th Ave north of 15th St, 14th St between 11th Ave and 14th Ave, 2nd Ave south of 8th Street thru east 7th St, 6th St between 7th Ave and 3rd Ave, 2nd St between 6th Ave</t>
  </si>
  <si>
    <t>$22,052.53 I-Jobs and $1,101.51 local option sales tax</t>
  </si>
  <si>
    <t>Decatur County</t>
  </si>
  <si>
    <t>Rebuild Radii at the intersection of County Route J-66 (Dale Miller Road) and US Hwy 69 at Davis City, IA</t>
  </si>
  <si>
    <t>Intersection of County Route J-66 (Dale Miller Road) and US Highway 69 at Davis City, IA</t>
  </si>
  <si>
    <t>Decatur County IJOBS  $ 19,118.00</t>
  </si>
  <si>
    <t>Purchase crushed limestone for surface application to rural secondary roads</t>
  </si>
  <si>
    <t>Secondary rock surfaced roads in 9 of 16 Townships</t>
  </si>
  <si>
    <t>Decatur County IJOBS                  $6,868.96
Decatur County Secondary Road Funds   $    1.70</t>
  </si>
  <si>
    <t>Decorah</t>
  </si>
  <si>
    <t>Extension of Montgomery St. Storm Sewer</t>
  </si>
  <si>
    <t>East of Montgomery St. near Charlie Miller Drive, Decorah IA 52101</t>
  </si>
  <si>
    <t>Delaware County</t>
  </si>
  <si>
    <t>Replace bridge with two cast-in-place box culverts.</t>
  </si>
  <si>
    <t>Between Sections 6 &amp; 7 of Bremen Township.  170th Street approximately 500 feet west of 290th Avenue.</t>
  </si>
  <si>
    <t>Delhi</t>
  </si>
  <si>
    <t>Road Repair and Seal</t>
  </si>
  <si>
    <t>Franklin Street from 6th to West end</t>
  </si>
  <si>
    <t>Deloit</t>
  </si>
  <si>
    <t>Deep dips by manholes that need filled in on the streets</t>
  </si>
  <si>
    <t>Different street locations</t>
  </si>
  <si>
    <t>Delphos</t>
  </si>
  <si>
    <t>Clean ditches for better drainage / runoff.</t>
  </si>
  <si>
    <t>Washington Sreet</t>
  </si>
  <si>
    <t>General Fund</t>
  </si>
  <si>
    <t>Delta</t>
  </si>
  <si>
    <t>New gravel/rock will be purchased for streets in City of Delta</t>
  </si>
  <si>
    <t>I-JOBS road fund</t>
  </si>
  <si>
    <t>Denison</t>
  </si>
  <si>
    <t>REPLACEMENT OF EXISTING STORM SEWER PIPE</t>
  </si>
  <si>
    <t>9th Ave. North &amp; 24th Street</t>
  </si>
  <si>
    <t>Road use tax -</t>
  </si>
  <si>
    <t>Derby</t>
  </si>
  <si>
    <t>Ditching &amp; Culvert replacement</t>
  </si>
  <si>
    <t>Prairie Ave @ John Street</t>
  </si>
  <si>
    <t>I-Jobs and Iowa road use tax receipts</t>
  </si>
  <si>
    <t>To perform Hot Mix Asphalt overlays of various streets with the City of Des Moines.
Project will be bid in Spring 2010.</t>
  </si>
  <si>
    <t>Various streets with in the City of Des Moines</t>
  </si>
  <si>
    <t>Des Moines County</t>
  </si>
  <si>
    <t>Washington Road Intake Repair</t>
  </si>
  <si>
    <t>Washington Road/Bohlen</t>
  </si>
  <si>
    <t>Jimtown Road Wash-out/Culvert Repair</t>
  </si>
  <si>
    <t>Jimtown Road</t>
  </si>
  <si>
    <t>Generator installation</t>
  </si>
  <si>
    <t>Main Shop Building - Washington Road</t>
  </si>
  <si>
    <t>Dexter</t>
  </si>
  <si>
    <t>TBD</t>
  </si>
  <si>
    <t>Dike</t>
  </si>
  <si>
    <t>Project not yet started</t>
  </si>
  <si>
    <t>E. Elder, Mayme, 7th, Fox Ridge</t>
  </si>
  <si>
    <t>Dolliver</t>
  </si>
  <si>
    <t>Project for city being discussed at this time, possibly for year 2010.</t>
  </si>
  <si>
    <t>City of Dolliver</t>
  </si>
  <si>
    <t>Donnellson</t>
  </si>
  <si>
    <t>Road Use Tax Funds
TE Funds</t>
  </si>
  <si>
    <t>Dougherty</t>
  </si>
  <si>
    <t>still working on plans</t>
  </si>
  <si>
    <t>streets in dougherty</t>
  </si>
  <si>
    <t>Dow City</t>
  </si>
  <si>
    <t>Reconstruction of west side of School Street and Park Street</t>
  </si>
  <si>
    <t>West side of School and Park Streets intersection</t>
  </si>
  <si>
    <t>$2,196.95 from I-JOBS Funds; $13,505.80 from Road Use Tax Funds</t>
  </si>
  <si>
    <t>Drakesville</t>
  </si>
  <si>
    <t>The road bed was scarified and material brought upf rom the ditches.  It was then regraded and ditches cleaned.  A new surface of gravel/oil was put on it.</t>
  </si>
  <si>
    <t>S Polk St. from Main St. to City Limits of Drakesville, Ia</t>
  </si>
  <si>
    <t>I-Jobs funds plus funds the City had in their Road Use Tax Fund</t>
  </si>
  <si>
    <t>AECOM from Waterloo, Iowa, was contracted by the City of Dubuque as the professional design consultant to complete the final engineering design, develop construction documents, and perform the required archaeological and cultural resource phase III mitigation work for the development of the Southwest Arterial project. The FHWA Authorization date is May 15th, 2009. The FHWA Authorization date is August 27th, 2009 for the Final Engineering Design - Supplemental Agreement No. 1 Scope of Services for the Southwest Arterial project.</t>
  </si>
  <si>
    <t>Southwest Arterial, Dubuque, Iowa</t>
  </si>
  <si>
    <t>Dubuque County</t>
  </si>
  <si>
    <t>Overlay North Cascade Road</t>
  </si>
  <si>
    <t>North Cascade from New Mellary Road to Sundown Road Y21</t>
  </si>
  <si>
    <t>Dumont</t>
  </si>
  <si>
    <t>build a base to prepare for resurfacing city street</t>
  </si>
  <si>
    <t>finish Pittsford Street and all of Franklin Street</t>
  </si>
  <si>
    <t>Dunkerton</t>
  </si>
  <si>
    <t>Curb &amp; Gutter and Storm Sewer Inlet Replacements at 2 locations.</t>
  </si>
  <si>
    <t>1. Stickney and Main St., Dunkerton
2. Linoln St., Dunkerton</t>
  </si>
  <si>
    <t>None - Paid by City</t>
  </si>
  <si>
    <t>Dunlap</t>
  </si>
  <si>
    <t>milling 700 block Iowa Avenue north side
grindings alley entrance 300 block South 6th Str east side
asphalt alley entrance 3" thick -Park to Eagle Street
Asphalt 2" deep South 8th Street -</t>
  </si>
  <si>
    <t>700 block Iowa Avenue
300 block South 6th Street
alley-Park Street to Eagle Street
South 8th Street</t>
  </si>
  <si>
    <t>Durant</t>
  </si>
  <si>
    <t>Tear out 3 blocks of 7th Street and put new concrete in. Reconstruct 6th Street from 5th Ave to 10th Ave with new water, sewer, storm, curb &amp; gutter. Including 7th &amp; 10th Avenues between 5th and 6th Streets</t>
  </si>
  <si>
    <t>6th and 7th Streets</t>
  </si>
  <si>
    <t>Funding source is assessments at completion, bond proceeds, and I-JOB funding</t>
  </si>
  <si>
    <t>Dysart</t>
  </si>
  <si>
    <t>Patch, curb repair and chip seal two blocks of city street</t>
  </si>
  <si>
    <t>South Main Street from Sherman to Park Streets</t>
  </si>
  <si>
    <t>I-Jobs, road use funds</t>
  </si>
  <si>
    <t>Eagle Grove</t>
  </si>
  <si>
    <t>Kirkwood and S.E. 5th Intersection reconstruction</t>
  </si>
  <si>
    <t>South Kirkwood and S.E. 5th Street intersection</t>
  </si>
  <si>
    <t>Earlham</t>
  </si>
  <si>
    <t>Repair of street on corner of Chestnut &amp; 3rd, other misc patches.</t>
  </si>
  <si>
    <t>Chestnut &amp; 3rd Street</t>
  </si>
  <si>
    <t>Earlville</t>
  </si>
  <si>
    <t>Seal Coat Maintenance, Fourth St. to Thomas St.</t>
  </si>
  <si>
    <t>Fourth St. to Thomas Street</t>
  </si>
  <si>
    <t>Early</t>
  </si>
  <si>
    <t>118 foot of 4 foot gutter</t>
  </si>
  <si>
    <t>1st and main</t>
  </si>
  <si>
    <t>I-Jobs and LOST</t>
  </si>
  <si>
    <t>Eddyville</t>
  </si>
  <si>
    <t>REPLACE SIDEWALK AND PARKING FOR DRAINAGE PURPOSES.
66 1/2'X25'= 35 YARDS OF CONCRETE
REBAR 1 1/2 TON</t>
  </si>
  <si>
    <t>101 AND 103 N. FRONT ST.</t>
  </si>
  <si>
    <t>I-JOBS AND LOCAL</t>
  </si>
  <si>
    <t>REPLACE BROKEN CURBS AT S. 3RD AND WALNUT STREETS.</t>
  </si>
  <si>
    <t>24' 102 S. THRID ST.
21' 224 WALNUT ST.
36' 118 WALNUT ST.
14' 102 WALNUT ST.</t>
  </si>
  <si>
    <t>I-JOBS AND LOCAL FUNDS</t>
  </si>
  <si>
    <t>Edgewood</t>
  </si>
  <si>
    <t>The city will be seal coating streets that are not currently paved.</t>
  </si>
  <si>
    <t>alleys and upaved streets</t>
  </si>
  <si>
    <t>IJobs Revenue and City of Edgewood</t>
  </si>
  <si>
    <t>Elberon</t>
  </si>
  <si>
    <t>FINISH WORK AND SEED GRASS IN DITCHES RECENTLY DUG 
RAILROAD STREET AND STREET ALONG THE PARK 3RD STREET</t>
  </si>
  <si>
    <t>CITY LIMITS OF ELBERON</t>
  </si>
  <si>
    <t>Eldon</t>
  </si>
  <si>
    <t>Base Repair &amp; Double Seal Coat was done</t>
  </si>
  <si>
    <t>Caster Street from Elm Street to Finney Street</t>
  </si>
  <si>
    <t>Eldora</t>
  </si>
  <si>
    <t>Full Depth Patching</t>
  </si>
  <si>
    <t>12th Ave.; 9th Ave.; 17th Ave.; and Intersection of 6th Street and 9th Avenue</t>
  </si>
  <si>
    <t>Street Resurfacing and IJOBs</t>
  </si>
  <si>
    <t>Elk Horn</t>
  </si>
  <si>
    <t>Constructed a new alley bewteen Union and Main</t>
  </si>
  <si>
    <t>between Union and Main</t>
  </si>
  <si>
    <t>I-JOBS funds only were used.</t>
  </si>
  <si>
    <t>Elk Run Heights</t>
  </si>
  <si>
    <t>Elkader</t>
  </si>
  <si>
    <t>Asphalt overlay</t>
  </si>
  <si>
    <t>Bridge Street from High to 5th; Bridge Street from Main to First; Cedar Street from Main to First</t>
  </si>
  <si>
    <t>Elkhart</t>
  </si>
  <si>
    <t>To be determined at a later date</t>
  </si>
  <si>
    <t>To be dtermined</t>
  </si>
  <si>
    <t>Elliott</t>
  </si>
  <si>
    <t>Class D Rock/stone for Streets
13.63 Tons</t>
  </si>
  <si>
    <t>I-JobS</t>
  </si>
  <si>
    <t>Class D Rock/stone for Streets
29.94 Tons
16.2 Tons</t>
  </si>
  <si>
    <t>Cleaning Supplies
24in Premium Broom Braced with Screws</t>
  </si>
  <si>
    <t>Sixty-six hrs of labor @ $10.00/hr with the use of his skidloader</t>
  </si>
  <si>
    <t>Thirty-three and a half hrs of labor @ $10.00/hr</t>
  </si>
  <si>
    <t>Ellsworth</t>
  </si>
  <si>
    <t>25.46 TON HWY SALT</t>
  </si>
  <si>
    <t>ST. PAUL, MN.</t>
  </si>
  <si>
    <t>I-JOBS FUNDS
ROAD USE TAX FUNDS</t>
  </si>
  <si>
    <t>Ely</t>
  </si>
  <si>
    <t>Mill the top four-inches of existing asphalt surface and replace with a new surface of four-inch hot mix asphaltic cement on two segments of Dows Street.</t>
  </si>
  <si>
    <t>Dows Street in Ely, Iowa in two segments: from Knoll Court to Hillcrest Street and Main Street to State Street.</t>
  </si>
  <si>
    <t>Emerson</t>
  </si>
  <si>
    <t>work to be started next month</t>
  </si>
  <si>
    <t>streets throughout town</t>
  </si>
  <si>
    <t>Emmet County</t>
  </si>
  <si>
    <t>Gravel crushing @$2.34 per ton.  We have crushed 32,038 tons to date.  The Secondary Roads I-Job money was expended by 12/08/2009, but we will continue crushing when the weather allows.</t>
  </si>
  <si>
    <t>Peterson Pit, Estherville, IA</t>
  </si>
  <si>
    <t>Purchase 2010 Ford 4x4 Pickup</t>
  </si>
  <si>
    <t>Emmetsburg, IA  50536</t>
  </si>
  <si>
    <t>I-Jobs Funding and Capital Equipment Reserves</t>
  </si>
  <si>
    <t>Epworth</t>
  </si>
  <si>
    <t>PPC paving project approx 450'</t>
  </si>
  <si>
    <t>S. Center Avenue</t>
  </si>
  <si>
    <t>Local Option Tax</t>
  </si>
  <si>
    <t>Evansdale</t>
  </si>
  <si>
    <t>This project involves placement of an ashpalt concrete overlay on approximately one-half mile of city streets.</t>
  </si>
  <si>
    <t>Colleen Avenue, Elliott Avenue, and Phillips Avenue</t>
  </si>
  <si>
    <t>Everly</t>
  </si>
  <si>
    <t>Purchase and installation of 2 radar speed signs.</t>
  </si>
  <si>
    <t>On Ocheyedan St. One on the south end of town accross from the City Park and the other on the North end of town accross from Green Plains Grain's main offices</t>
  </si>
  <si>
    <t>City of Everly.  Road Use money was used to help supplement the excess cost of this project.</t>
  </si>
  <si>
    <t>Exira</t>
  </si>
  <si>
    <t>46.59 Tons of rock</t>
  </si>
  <si>
    <t>Greenfield, IA</t>
  </si>
  <si>
    <t>95.95 Tons of sand</t>
  </si>
  <si>
    <t>Exira Brayton Pit</t>
  </si>
  <si>
    <t>21.71 Tons of Salt</t>
  </si>
  <si>
    <t>Audubon, IA</t>
  </si>
  <si>
    <t>Road use funds  9.71 T
I-Jobs  12 T.</t>
  </si>
  <si>
    <t>Exline</t>
  </si>
  <si>
    <t>Repaired and sealed asphalt on city street.</t>
  </si>
  <si>
    <t>East 2nd St. North where it joins Highway T 30</t>
  </si>
  <si>
    <t>Fairbank</t>
  </si>
  <si>
    <t>Crack and joint filling of city streets.</t>
  </si>
  <si>
    <t>Washington St., Benton St., Catherine St., Rainbow Dr., Front St., Amy Ave., Christians Trail, Collins Rd., Forest St., and 4th St N.</t>
  </si>
  <si>
    <t>Fairfax</t>
  </si>
  <si>
    <t>Project has yet to be determined</t>
  </si>
  <si>
    <t>Unknown</t>
  </si>
  <si>
    <t>Farley</t>
  </si>
  <si>
    <t>The City will use the funds to repair and maintain existing streets or use funds to help in reconstructing First Street.</t>
  </si>
  <si>
    <t>City of Farley</t>
  </si>
  <si>
    <t>General Obligation Note
SRF Note</t>
  </si>
  <si>
    <t>Farmersburg</t>
  </si>
  <si>
    <t>Sealcoat</t>
  </si>
  <si>
    <t>part of the south 145 feet of Block 400 of South Main Street</t>
  </si>
  <si>
    <t>Farragut</t>
  </si>
  <si>
    <t>laying asphalt</t>
  </si>
  <si>
    <t>Essex Ave. (North end)</t>
  </si>
  <si>
    <t>Fayette</t>
  </si>
  <si>
    <t>Replacing asphalt paving after a sewer &amp; water main project</t>
  </si>
  <si>
    <t>Mechanics Street from W. Water to Clark and State Street from Mechanics to Volga Street</t>
  </si>
  <si>
    <t>State Road Use Tax Funds</t>
  </si>
  <si>
    <t>Streets patching - saw cut, remove and haul away the spoils from seven separate areas on Fayette Streets and replaced with 3" compacted hot mix asphalt.</t>
  </si>
  <si>
    <t>Water St. near Post Office, Jones St., Washington St., Main St. Lovers Lane, King St., and an alley.</t>
  </si>
  <si>
    <t>Fayette County</t>
  </si>
  <si>
    <t>Culvert Extensions along W Ave between US 18 and IA24</t>
  </si>
  <si>
    <t>Sta 138, Sta 192, Sta 274</t>
  </si>
  <si>
    <t>Culvert extension along Apple Rd</t>
  </si>
  <si>
    <t>Sec 36 Clermont Twp Sta 102</t>
  </si>
  <si>
    <t>Fenton</t>
  </si>
  <si>
    <t>Single Seal Coat and Patching-Ash St.-B-19 to Railroad St., Single Seal Coat and Crack Filling-Railroad St.-B-15 to Maple St., Single Seal Coat-1 Block on Washington plus parking in front of Methodist Church on Maple St. and Misc. Patching.</t>
  </si>
  <si>
    <t>Ash St., Railroad St., 1 Block on Washington between Ash and Maple St.</t>
  </si>
  <si>
    <t>Fertile</t>
  </si>
  <si>
    <t>Blacktopping 8 City streets with 2.5" asphalt mat</t>
  </si>
  <si>
    <t>7 blocks of Washington Street and 1 block of 3rd Street</t>
  </si>
  <si>
    <t>Floris</t>
  </si>
  <si>
    <t>Floris Streets graded and new gravel</t>
  </si>
  <si>
    <t>Floris Streets</t>
  </si>
  <si>
    <t>Floyd</t>
  </si>
  <si>
    <t>Repairing storm sewer, replacing cover, channeling water</t>
  </si>
  <si>
    <t>Corner of Second Avenue and Highway 218</t>
  </si>
  <si>
    <t>Rebuild Iowa and ARRA Funds; Road Use Funds</t>
  </si>
  <si>
    <t>Floyd County</t>
  </si>
  <si>
    <t>Replace Small Bridge Structure with Double Cell 10'X4'X36' Box Culvert with end sections.</t>
  </si>
  <si>
    <t>Timber Avenue S29, T94N, R15W South of 230th Street.</t>
  </si>
  <si>
    <t>Local I-Jobs</t>
  </si>
  <si>
    <t>Replace Small Bridge with Double Cell 12'X7'X30' Box Culvert with end sections</t>
  </si>
  <si>
    <t>220th Street S24, T95N, R18W West of Glass Avenue</t>
  </si>
  <si>
    <t>Local I-Jobs Funding</t>
  </si>
  <si>
    <t>Fonda</t>
  </si>
  <si>
    <t>To be determined but will be used in conjunction with other RUT funds to seal coat city streets.</t>
  </si>
  <si>
    <t>I-Jobs funds used in conjuction with other RUT funds received.</t>
  </si>
  <si>
    <t>Fontanelle</t>
  </si>
  <si>
    <t>Replacing Culvert</t>
  </si>
  <si>
    <t>Corner of 12th Street and Jefferson Street</t>
  </si>
  <si>
    <t>Forest City</t>
  </si>
  <si>
    <t>2009 Street Reconstruction Project - storm sewer work</t>
  </si>
  <si>
    <t>East L, North Central, and East K Streets in Forest City, Iowa</t>
  </si>
  <si>
    <t>Fort Atkinson</t>
  </si>
  <si>
    <t>Asphalt Resurfacing</t>
  </si>
  <si>
    <t>3rd Street NW</t>
  </si>
  <si>
    <t>Fort Madison</t>
  </si>
  <si>
    <t>unknown at this time, to be determined later</t>
  </si>
  <si>
    <t>not determined at this time</t>
  </si>
  <si>
    <t>i-jobs</t>
  </si>
  <si>
    <t>Franklin County</t>
  </si>
  <si>
    <t>To be Determined</t>
  </si>
  <si>
    <t>Fredericksburg</t>
  </si>
  <si>
    <t>Grade, Crown &amp; Appy Mc-70 asphalt</t>
  </si>
  <si>
    <t>From the intersection of South Jefferson &amp; West Railroad to the intersection of South Washington &amp; West Railroad in Fredericksburg, Iowa</t>
  </si>
  <si>
    <t>I-Job dollars of $4,297.82 and the balance came out of the Street Fund &amp; regular Road Use Tax Dollars</t>
  </si>
  <si>
    <t>Fremont</t>
  </si>
  <si>
    <t>Dump Truck to be used for general street maintenance and snow removal.  Equipment expected to be purchased within the next month.</t>
  </si>
  <si>
    <t>Ames, Iowa</t>
  </si>
  <si>
    <t>Fremont County</t>
  </si>
  <si>
    <t>PCC patching of bridge deck.</t>
  </si>
  <si>
    <t>On J18 west of Randolph, IA.</t>
  </si>
  <si>
    <t>I-Jobs, Local Funding</t>
  </si>
  <si>
    <t>Galva</t>
  </si>
  <si>
    <t>Seal coating</t>
  </si>
  <si>
    <t>Buena Vista Street and 3rd Street</t>
  </si>
  <si>
    <t>Garnavillo</t>
  </si>
  <si>
    <t>Street Sealcoat Project on various street throughout the city.</t>
  </si>
  <si>
    <t>Various Street Citywide</t>
  </si>
  <si>
    <t>IJobs Funds and Road Use Tax Funds</t>
  </si>
  <si>
    <t>Garner</t>
  </si>
  <si>
    <t>Garner Iowa</t>
  </si>
  <si>
    <t>Garrison</t>
  </si>
  <si>
    <t>Seal coating streets</t>
  </si>
  <si>
    <t>Oak Street and Pine Street</t>
  </si>
  <si>
    <t>Garwin</t>
  </si>
  <si>
    <t>Geneva</t>
  </si>
  <si>
    <t>Materials only on repairing hole in street</t>
  </si>
  <si>
    <t>308 Monroe Street</t>
  </si>
  <si>
    <t>Gibson</t>
  </si>
  <si>
    <t>Gilbert</t>
  </si>
  <si>
    <t>328 S.Y. PAVEMENT REMOVAL
266 S.Y. 7-INCH P.C.C. PAVEMENT
 18 S.Y. 6-INCH P.C.C. DRIVEWAY
 34 S.F. TRUNCATED DOME PAVER
 12 S.Y. 6-INCH P.C.C. PEDESTRIAN RAMP
 23 S.Y. 4-INCH P.C.C. SIDEWALK
  1 TRAFFIC CONTROL
303 S.Y. SUBGRADE PREPARATION</t>
  </si>
  <si>
    <t>INTERSECTION OF MATHEWS DRIVE AND ROTHMOOR DRIVE
GILBERT IOWA 50105</t>
  </si>
  <si>
    <t>Gilbertville</t>
  </si>
  <si>
    <t>Asphalt Resurfacing - Approximately 1,036 square yards 3" Asphalt Paving</t>
  </si>
  <si>
    <t>Parkview Drive</t>
  </si>
  <si>
    <t>Gilmore City</t>
  </si>
  <si>
    <t>Core out and preparation of the base followed by installing asphalt patch on water main break</t>
  </si>
  <si>
    <t>Intersection of SW 'D' Ave and SW 3rd Street</t>
  </si>
  <si>
    <t>Gladbrook</t>
  </si>
  <si>
    <t>Project for use of IJOBS money not yet determined.</t>
  </si>
  <si>
    <t>Glenwood</t>
  </si>
  <si>
    <t>Mill and asphalt overlay on Fourth Street from Myrtle St West to Elm Street and Mill and asphalt overlay on Grove Street from Third St North to Fifth Street</t>
  </si>
  <si>
    <t>Fourth Street and Grove Street</t>
  </si>
  <si>
    <t>Glidden</t>
  </si>
  <si>
    <t>Crack sealing and asphalt maintenance</t>
  </si>
  <si>
    <t>Various sections of city roads</t>
  </si>
  <si>
    <t>Goldfield</t>
  </si>
  <si>
    <t>Project not yet identified.  Will be determined later.</t>
  </si>
  <si>
    <t>Locust Street in Goldfield</t>
  </si>
  <si>
    <t>IJOBS Funds</t>
  </si>
  <si>
    <t>Goodell</t>
  </si>
  <si>
    <t>We have not determined a project at this time.</t>
  </si>
  <si>
    <t>Goodell IA</t>
  </si>
  <si>
    <t>Goose Lake</t>
  </si>
  <si>
    <t>Repair Main Street after water main break under road.</t>
  </si>
  <si>
    <t>213 Main Street
Goose Lake, IA</t>
  </si>
  <si>
    <t>I-Jobs funds of $687.60 Plus Road Use Tax Funds</t>
  </si>
  <si>
    <t>Gowrie</t>
  </si>
  <si>
    <t>North part of 4th Street</t>
  </si>
  <si>
    <t>Graettinger</t>
  </si>
  <si>
    <t>Purchasing a new snow plow, Henke 36R10IS Reversialbe Truck Plow, cost  $8,300, with hydraulic of $4,350.  Total cost $12,650.</t>
  </si>
  <si>
    <t>201 S. Washington Avenue</t>
  </si>
  <si>
    <t>Road Use Fund</t>
  </si>
  <si>
    <t>Graf</t>
  </si>
  <si>
    <t>Clean out storm water detention pond with excavator.</t>
  </si>
  <si>
    <t>West end of Graf Ct.</t>
  </si>
  <si>
    <t>Grafton</t>
  </si>
  <si>
    <t>to be determined. repair a pothole in the street</t>
  </si>
  <si>
    <t>6th Avenue</t>
  </si>
  <si>
    <t>Grand Mound</t>
  </si>
  <si>
    <t>Base repair including scarifying, pulverizing, grading, compacting and second seal coat.</t>
  </si>
  <si>
    <t>DeWitt Street, Joyce Court</t>
  </si>
  <si>
    <t>Grandview</t>
  </si>
  <si>
    <t>sealcoating of streets and patch work</t>
  </si>
  <si>
    <t>3 blocks on S. Market, 2 blocks on S. Jefferson, Cemetery Lane, 2 blocks on E. Washington, 2 blocks on W. Union, 3 blocks on N. Madison, 1 block on W. Vernon</t>
  </si>
  <si>
    <t>Grant</t>
  </si>
  <si>
    <t>Replacement of rock on city streets</t>
  </si>
  <si>
    <t>Miscellaneous streets and alleys</t>
  </si>
  <si>
    <t>I-Jobs Funds and Road Use Tax</t>
  </si>
  <si>
    <t>Granville</t>
  </si>
  <si>
    <t>Gravity</t>
  </si>
  <si>
    <t>Gravel for floor of newly construction maintaince addition</t>
  </si>
  <si>
    <t>City of Gravity
Third Street
Gravity, Ia</t>
  </si>
  <si>
    <t>Road Use Funds</t>
  </si>
  <si>
    <t>To be determined, possible street resurfacing.</t>
  </si>
  <si>
    <t>General Fund &amp; I-Jobs money</t>
  </si>
  <si>
    <t>Greene County</t>
  </si>
  <si>
    <t>Caterpillar 2005 Wheel Loader 950G</t>
  </si>
  <si>
    <t>Jefferson</t>
  </si>
  <si>
    <t>Greenfield</t>
  </si>
  <si>
    <t>Repair of streets, intersections, and alley approaches.</t>
  </si>
  <si>
    <t>SE 4th St south of Hwy 92; SE 2nd St &amp; Lynn; and Hwy 25 north to Darby Dr</t>
  </si>
  <si>
    <t>$2,697.44 from I-Jobs and the remaining $429.63 from Road Use Fund.</t>
  </si>
  <si>
    <t>Grimes</t>
  </si>
  <si>
    <t>Asphalt seal-coat overlay on appropximately 20 blocks of road in the "older" section of town. This extends the life of the road to delay the need for the complete reconstruction of the road.</t>
  </si>
  <si>
    <t>Grimes, Iowa</t>
  </si>
  <si>
    <t>I-Jobs Funds and Road Use Tax Funds</t>
  </si>
  <si>
    <t>Grinnell</t>
  </si>
  <si>
    <t>1st Avenue and 8th Avenue Resurfacing Project</t>
  </si>
  <si>
    <t>1st Avenue and 8th Avenue in the city of Grinnell - HMA RESURFACING AND MILLING</t>
  </si>
  <si>
    <t>Griswold</t>
  </si>
  <si>
    <t>Repair and maintenance of the alleys</t>
  </si>
  <si>
    <t>within the city of Griswold</t>
  </si>
  <si>
    <t>Grundy Center</t>
  </si>
  <si>
    <t>replacing curb &amp; gutter around Liberty Park</t>
  </si>
  <si>
    <t>13th Street north to E Avenue, then east to 12th street then north on 12th street</t>
  </si>
  <si>
    <t>Grundy County</t>
  </si>
  <si>
    <t>RCB Replacement 12'x'6'x44' on 170th St. east of X Ave</t>
  </si>
  <si>
    <t>Section 11, T88N, R15W</t>
  </si>
  <si>
    <t>Guthrie Center</t>
  </si>
  <si>
    <t>traffic paint, dust control, concrete, downtown snow removal</t>
  </si>
  <si>
    <t>various</t>
  </si>
  <si>
    <t>Guthrie County</t>
  </si>
  <si>
    <t>Random crack sealing on County Road F65</t>
  </si>
  <si>
    <t>County Route F65 from Adair to Dexter</t>
  </si>
  <si>
    <t>Crack repair/sealing on County Road F65</t>
  </si>
  <si>
    <t>F65 from County Line Avenue to Frontier Road and from Frontier Road to Grant Street</t>
  </si>
  <si>
    <t>Guttenberg</t>
  </si>
  <si>
    <t>2009 Seal Coat Project</t>
  </si>
  <si>
    <t>First St. and Dekalb St</t>
  </si>
  <si>
    <t>Halbur</t>
  </si>
  <si>
    <t>Street patching and repairs.  Fill cracks in streets with Hot Pour Joint Sealing and Random Crack Repair.Diamond sawing the PCC joints to remove old sealant and debris, sandblast and clean.  Air blown clean and sealed concrete curb &amp; gutters.</t>
  </si>
  <si>
    <t>All streets in Halbur</t>
  </si>
  <si>
    <t>Hamilton County</t>
  </si>
  <si>
    <t>Drain tile video inspection camera</t>
  </si>
  <si>
    <t>Various throughout Hamilton County</t>
  </si>
  <si>
    <t>Purchase a 15,000 ton stockpile of Class A road stone.</t>
  </si>
  <si>
    <t>Grandgeorge Quarry - for various roads in Hamilton County</t>
  </si>
  <si>
    <t>Hampton</t>
  </si>
  <si>
    <t>Mill and overlay of asphalt to residential street</t>
  </si>
  <si>
    <t>1st Street NE, from 5th Avenue to 7th Avenue NE</t>
  </si>
  <si>
    <t>Hancock</t>
  </si>
  <si>
    <t>Will use this money for rock in the alleys in Hancock</t>
  </si>
  <si>
    <t>City of Hancock</t>
  </si>
  <si>
    <t>Hancock County</t>
  </si>
  <si>
    <t>structure replacement</t>
  </si>
  <si>
    <t>Hansell</t>
  </si>
  <si>
    <t>Repairing of the Grating over the Drainage System.</t>
  </si>
  <si>
    <t>In town of Hansell</t>
  </si>
  <si>
    <t>I-Jobs monies and some road funds monies.</t>
  </si>
  <si>
    <t>Harcourt</t>
  </si>
  <si>
    <t>City of Harcourt will use monies for road repairs.</t>
  </si>
  <si>
    <t>Fourth Street- Harcourt, Iowa</t>
  </si>
  <si>
    <t>I_Jobs monies</t>
  </si>
  <si>
    <t>DURING THE BUDGET PROCESS IN JANUARY, WE WILL FURTHER DISCUSS AND DETERMINE A SPECIFIC PROJECT TO USE THE I-JOBS FUNDS.</t>
  </si>
  <si>
    <t>various streets in Harlan</t>
  </si>
  <si>
    <t>I-JOBS FUNDS AND MAY INCORPORATE ROAD USE TAX FUNDS OR LOST FUNDS TOWARD A PROJECT.</t>
  </si>
  <si>
    <t>Harper</t>
  </si>
  <si>
    <t>Removal of stumps from trees damaged by recent ice storms</t>
  </si>
  <si>
    <t>202 Hutchinson Street
301 Lafayette Street
313 Lafayette Street</t>
  </si>
  <si>
    <t>Community Disaster Grant
I-Jobs Funds</t>
  </si>
  <si>
    <t>Harpers Ferry</t>
  </si>
  <si>
    <t>to be determined in the future</t>
  </si>
  <si>
    <t>City of Harpers Ferry</t>
  </si>
  <si>
    <t>IJOBS &amp; Road Use Tax</t>
  </si>
  <si>
    <t>Harris</t>
  </si>
  <si>
    <t>To be determined in the next fiscal year</t>
  </si>
  <si>
    <t>Harrison County</t>
  </si>
  <si>
    <t>PCC PAVEMENT OVERLAY (BONDED) ON COUNTY ROAD F32 FROM U.S. HWY. 30 EAST TO TOLEDO AVENUE</t>
  </si>
  <si>
    <t>HARRISON COUNTY; EAST OF WOODBINE ON F32 (194TH STREET)</t>
  </si>
  <si>
    <t>ESFM</t>
  </si>
  <si>
    <t>Hartley</t>
  </si>
  <si>
    <t>Asphalt Leveler and Single Seal Coat</t>
  </si>
  <si>
    <t>2nd St. between 1st Ave W and 3rd Ave W</t>
  </si>
  <si>
    <t>Hartwick</t>
  </si>
  <si>
    <t>Used to help pay our annual street repairs of oil and tar and gravel chips.  We select certain streets each year to relay as needed.</t>
  </si>
  <si>
    <t>City streets of Hartwick</t>
  </si>
  <si>
    <t>Harvey</t>
  </si>
  <si>
    <t>TO COMPLETE UNEXPECTED WORK</t>
  </si>
  <si>
    <t>VARIOUS LOCATIONS</t>
  </si>
  <si>
    <t>Hastings</t>
  </si>
  <si>
    <t>Rock hauled in by Crushed Aggregate Products LLC</t>
  </si>
  <si>
    <t>S. Railway &amp; Buffalo St</t>
  </si>
  <si>
    <t>state</t>
  </si>
  <si>
    <t>Havelock</t>
  </si>
  <si>
    <t>Roadstone, surfacing &amp; blading</t>
  </si>
  <si>
    <t>Dean St</t>
  </si>
  <si>
    <t>Haverhill</t>
  </si>
  <si>
    <t>The council will be improving 1st streets width for parking.</t>
  </si>
  <si>
    <t>City of Haverhill</t>
  </si>
  <si>
    <t>Hawarden</t>
  </si>
  <si>
    <t>Street Sweeper for Street Deparatment</t>
  </si>
  <si>
    <t>City Street Dept, Hawarden, IA</t>
  </si>
  <si>
    <t>Capital Equipment Fund</t>
  </si>
  <si>
    <t>Hawkeye</t>
  </si>
  <si>
    <t>add gravel to alleys and side streets. Then add oil to control dust</t>
  </si>
  <si>
    <t>Bevins Street, Peoria Street, Peters Street</t>
  </si>
  <si>
    <t>Hayesville</t>
  </si>
  <si>
    <t>Maintain city alleys</t>
  </si>
  <si>
    <t>All city alleys</t>
  </si>
  <si>
    <t>Hazleton</t>
  </si>
  <si>
    <t>Repair of a roadway in Hazleton.</t>
  </si>
  <si>
    <t>Undecided at this time.</t>
  </si>
  <si>
    <t>Hedrick</t>
  </si>
  <si>
    <t>Street Sweeper for use on our city streets</t>
  </si>
  <si>
    <t>Hedrick, IA  52563</t>
  </si>
  <si>
    <t>Stimulus money</t>
  </si>
  <si>
    <t>Henderson</t>
  </si>
  <si>
    <t>Two loads [18.82 Ton] of 1" rock for street repair</t>
  </si>
  <si>
    <t>Highway Street &amp; North Street</t>
  </si>
  <si>
    <t>Henry County</t>
  </si>
  <si>
    <t>Slide repair of Nebraska Avenue</t>
  </si>
  <si>
    <t>Baltimore Township, Section 29</t>
  </si>
  <si>
    <t>Local funds</t>
  </si>
  <si>
    <t>Hepburn</t>
  </si>
  <si>
    <t>Gravel for streets for maintenance of city streets.</t>
  </si>
  <si>
    <t>I-Jobs money will be supplemented with Road Use Tax Fund money.</t>
  </si>
  <si>
    <t>Hiawatha</t>
  </si>
  <si>
    <t>Boyson Rd and Robins Rd Intersection Project</t>
  </si>
  <si>
    <t>Boyson Road and Robins Road Intersection</t>
  </si>
  <si>
    <t>I-Jobs,Federal Funding and Capital Projcct Fund</t>
  </si>
  <si>
    <t>Hills</t>
  </si>
  <si>
    <t>Reconstruction of Oak Crest Hill Road SE</t>
  </si>
  <si>
    <t>Oakcrest Hill Road SE, Johnson County, Iowa</t>
  </si>
  <si>
    <t>City of Hills,Johnson County, Federal Government</t>
  </si>
  <si>
    <t>Hillsboro</t>
  </si>
  <si>
    <t>Repair maintenace building</t>
  </si>
  <si>
    <t>100 North Cedar</t>
  </si>
  <si>
    <t>Holland</t>
  </si>
  <si>
    <t>SEALCOAT/CHIP ENTIRE TOWN, 31,000 SQ YDS</t>
  </si>
  <si>
    <t>HOLLAND, IA</t>
  </si>
  <si>
    <t>$20,000 RUT FUND
$43,000 GENERAL FUND
$13,000 WATER FUND</t>
  </si>
  <si>
    <t>Hopkinton</t>
  </si>
  <si>
    <t>Culvert Replacement/Repair</t>
  </si>
  <si>
    <t>Walnut St SE</t>
  </si>
  <si>
    <t>Road Use Tax Monies</t>
  </si>
  <si>
    <t>Hospers</t>
  </si>
  <si>
    <t>Street improvements to 4th Avenue S and Cedar Street</t>
  </si>
  <si>
    <t>Hospers, Iowa</t>
  </si>
  <si>
    <t>The $259.90 over and above the amount we received from IJOBS came from our Road Use Operation and Maintenance Department.</t>
  </si>
  <si>
    <t>Houghton</t>
  </si>
  <si>
    <t>Repair of manhole covers along hwy 16. (8 total)</t>
  </si>
  <si>
    <t>8 different locations along highway 16 in Houghton city limits.</t>
  </si>
  <si>
    <t>Howard County</t>
  </si>
  <si>
    <t>The equipment has not been purchased yet.</t>
  </si>
  <si>
    <t>Hudson</t>
  </si>
  <si>
    <t>Cedar Street Drainage Repair</t>
  </si>
  <si>
    <t>Hudson, Iowa</t>
  </si>
  <si>
    <t>IJOBS $9,246.43 and operational expenses $1,053.57</t>
  </si>
  <si>
    <t>Hull</t>
  </si>
  <si>
    <t>Repair sunken sewer trench, tear out, repack, and put in new concrete.</t>
  </si>
  <si>
    <t>West Second from Hayes Avenue, going east approximately 400 feet.</t>
  </si>
  <si>
    <t>General Fund; Sewer Fund</t>
  </si>
  <si>
    <t>Humboldt</t>
  </si>
  <si>
    <t>to be determined in conjunction with a large infrastructure improvement project being planned at this time</t>
  </si>
  <si>
    <t>Humboldt, Iowa</t>
  </si>
  <si>
    <t>CDBG Disaster Relief Grant funds, bond issue funds</t>
  </si>
  <si>
    <t>Humboldt County</t>
  </si>
  <si>
    <t>Purchase roadstone for stockpile</t>
  </si>
  <si>
    <t>Stockpiles throughout Humboldt County</t>
  </si>
  <si>
    <t>Local and I-Jobs</t>
  </si>
  <si>
    <t>Humeston</t>
  </si>
  <si>
    <t>resurface with oil and chips</t>
  </si>
  <si>
    <t>Collins Street
Summer Street</t>
  </si>
  <si>
    <t>Huxley</t>
  </si>
  <si>
    <t>Single seal coat streets as listed below:</t>
  </si>
  <si>
    <t>Timberlane from Oak to Hwy 69
Maple Dr: Timberlane to Oak Blvd
Crestwood: Lynwood to N 5th
Circle Dr: N 2nd to E 1st
Shop Road: Oak Blvd to gravel</t>
  </si>
  <si>
    <t>IJOBS AND Road Use Tax</t>
  </si>
  <si>
    <t>Ida County</t>
  </si>
  <si>
    <t>Remve bridge, 110th Street over Ashton Creek, and reconstruct.</t>
  </si>
  <si>
    <t>110th Street 0.8 miles west of US #59.</t>
  </si>
  <si>
    <t>Ida Grove</t>
  </si>
  <si>
    <t>PCC Patching and HMA Overlay</t>
  </si>
  <si>
    <t>Moorehead Avenue between 1st Street and Hwy 175
Ida Grove, IA</t>
  </si>
  <si>
    <t>Stimulus, I-Jobs, and Road Use Monies</t>
  </si>
  <si>
    <t>Indianola</t>
  </si>
  <si>
    <t>General repair and maintenance of city streets (operating and maintenance expenses)</t>
  </si>
  <si>
    <t>Thoughout the City of Indianola, Iowa</t>
  </si>
  <si>
    <t>2400 square yards of concrete street pavement removed and replaced and 25 manhole casting removed and replaced.</t>
  </si>
  <si>
    <t>Street Patching Locations:
Governor St. from Jefferson St. to North St.
Mormon Trek Blvd. from Dane Rd. to Eagle View
Rocky Shore Dr. at Park Rd.
Scott Blvd. at culvert and intakes
Gilbert St. 75</t>
  </si>
  <si>
    <t>Iowa County</t>
  </si>
  <si>
    <t>To be determined at a future date</t>
  </si>
  <si>
    <t>Ijobs</t>
  </si>
  <si>
    <t>road stone for maintaining alleys</t>
  </si>
  <si>
    <t>Iowa Falls, Iowa</t>
  </si>
  <si>
    <t>IJOBS Road Funding</t>
  </si>
  <si>
    <t>Ireton</t>
  </si>
  <si>
    <t>Seal Coating Street. Approximately 23476 sq. yards</t>
  </si>
  <si>
    <t>Streets thruout the City</t>
  </si>
  <si>
    <t>Irwin</t>
  </si>
  <si>
    <t>OUR CITY IS SHORT OF RUT FUNDS FOR NEEDED STREET REPAIRS(SEAL CRACKS, OVERLAY, ETC)SO MONIES RECEIVED WILL BE PUT IN A CD AT OUR LOCAL BANK UNTIL FUNDS CAN BE BUILT UP TO PROCEED. TENTATIVE PLANS SPRING/SUMMER 2010.</t>
  </si>
  <si>
    <t>IRWIN</t>
  </si>
  <si>
    <t>Jackson County</t>
  </si>
  <si>
    <t>Ion Bridge Road Approximately 3 miles east of hwy 62. Three areas to be patched #1 is 26'x1035'  #2 is 26'x850' #3 is 26'x1000'  Contractor is 4" of HMA and replace pavement markings</t>
  </si>
  <si>
    <t>iron Bridge Road 3 miles east of hwy 62</t>
  </si>
  <si>
    <t>I-Jobs and Local</t>
  </si>
  <si>
    <t>patch 26'x1000' area with 4" HMA replace striping and 2' rock shoulder edge</t>
  </si>
  <si>
    <t>Jackson County near intersection of bernard Road and S. Garryowen Road</t>
  </si>
  <si>
    <t>I-jobs and local</t>
  </si>
  <si>
    <t>Janesville</t>
  </si>
  <si>
    <t>To       be       determined</t>
  </si>
  <si>
    <t>Jasper County</t>
  </si>
  <si>
    <t>Resurfacing on granular roads</t>
  </si>
  <si>
    <t>Through out Jasper County</t>
  </si>
  <si>
    <t>Local</t>
  </si>
  <si>
    <t>To be determined the Spring/Early Summer of 2010</t>
  </si>
  <si>
    <t>Jesup</t>
  </si>
  <si>
    <t>SEAL COAT, 3/8" AND 1/2" SEAL, ON NEW ROAD TO INDUSTRIAL PARK</t>
  </si>
  <si>
    <t>STARTING AT NORTH END OF 12TH STREET ENDING AT EAST END OF STEVENS STREET</t>
  </si>
  <si>
    <t>Jewell</t>
  </si>
  <si>
    <t>The State of Iowa is resurfacing Highway 175 that goes through parts of the City of Jewell.</t>
  </si>
  <si>
    <t>This project starts at the south City limits to Highway 175 east.</t>
  </si>
  <si>
    <t>I Jobs money along with Road Use money</t>
  </si>
  <si>
    <t>Johnston</t>
  </si>
  <si>
    <t>New concrete street build as per Statewide Urban Design and Specficiation</t>
  </si>
  <si>
    <t>Extension of NW 48th Street from just north of NW 64th Avenue to just south of NW 65th Avenue (approximately 400)</t>
  </si>
  <si>
    <t>In addition to I-Jobs funding, we will be using General Obligation Debt money</t>
  </si>
  <si>
    <t>Joice</t>
  </si>
  <si>
    <t>3/4" road stone  32 tons  and rental of tractor and blade to spread the gravel</t>
  </si>
  <si>
    <t>between Main Street and Lake Street  approach to the grain elevator</t>
  </si>
  <si>
    <t>I-Jobs money</t>
  </si>
  <si>
    <t>Jolley</t>
  </si>
  <si>
    <t>Hot Mix in holes</t>
  </si>
  <si>
    <t>various streets in  City of Jolley</t>
  </si>
  <si>
    <t>Jones County</t>
  </si>
  <si>
    <t>Project consists of 1.4 miles of HMA resurfacing and associated work on Hardscrabble Road.  The work starts near the NW Corporation limits of the City of Monticello in Section 16, T86N, R3W and progress's to the northwest ending in Section 17, T86N, R3W at the intersection of Timber Road.</t>
  </si>
  <si>
    <t>Hardscrabble Rd</t>
  </si>
  <si>
    <t>Kalona</t>
  </si>
  <si>
    <t>UPON DETERMINING THE PROJECT TO BE COMPLETED AN ACCURATE DESCRIPTION WILL BE GIVEN ON SAME</t>
  </si>
  <si>
    <t>Kamrar</t>
  </si>
  <si>
    <t>Add rock to current road in city</t>
  </si>
  <si>
    <t>Hill Street
City of Kamrar</t>
  </si>
  <si>
    <t>Kanawha</t>
  </si>
  <si>
    <t>None started yet.</t>
  </si>
  <si>
    <t>City of Kanawha</t>
  </si>
  <si>
    <t>Kellerton</t>
  </si>
  <si>
    <t>Kelley</t>
  </si>
  <si>
    <t>The project has not been determined at this time</t>
  </si>
  <si>
    <t>City of Kelley</t>
  </si>
  <si>
    <t>Kensett</t>
  </si>
  <si>
    <t>Re-surface roads from sealcoat to asphalt.  Planning on doing the whole town, a few blocks at a time.</t>
  </si>
  <si>
    <t>Undetermined as yet</t>
  </si>
  <si>
    <t>Keokuk</t>
  </si>
  <si>
    <t>Pavement removal and replacement at Carbide Lane</t>
  </si>
  <si>
    <t>Carbide Lane, Keokuk, Iowa</t>
  </si>
  <si>
    <t>Local Option Infrastructure Sales Tax (LOST)</t>
  </si>
  <si>
    <t>Keokuk County</t>
  </si>
  <si>
    <t>Purchase of new motor grader for road maintenance activities</t>
  </si>
  <si>
    <t>Richland route, Keokuk County, Iowa</t>
  </si>
  <si>
    <t>I-Jobs, Road Use Tax</t>
  </si>
  <si>
    <t>Keomah Village</t>
  </si>
  <si>
    <t>Asphalt resurfacing for Keomah Village</t>
  </si>
  <si>
    <t>Keomah Village excluding North Dr.</t>
  </si>
  <si>
    <t>IJOBS and road use tax</t>
  </si>
  <si>
    <t>Keswick</t>
  </si>
  <si>
    <t>Ogden Oil:Dust Control for gravel road</t>
  </si>
  <si>
    <t>140th street</t>
  </si>
  <si>
    <t>Multi County Oil:Gravel for various alley ways</t>
  </si>
  <si>
    <t>Various Alley ways</t>
  </si>
  <si>
    <t>Kingsley</t>
  </si>
  <si>
    <t>Milling and patching was done in the following locations.</t>
  </si>
  <si>
    <t>Sections of Barre Street, Third Street and west of school.</t>
  </si>
  <si>
    <t>Kiron</t>
  </si>
  <si>
    <t>repair culverts to correct drainage and grade and re-surface streets and alleys.  Work will be done when weather permits.  No gravel will be put on this fall.  Snow removal will destroy any new rock placed at this time/</t>
  </si>
  <si>
    <t>all strret and alleys within the city limits</t>
  </si>
  <si>
    <t>Knoxville</t>
  </si>
  <si>
    <t>Resurfacing project in various areas of the City</t>
  </si>
  <si>
    <t>Various City locations</t>
  </si>
  <si>
    <t>Kossuth County</t>
  </si>
  <si>
    <t>Maitenance Seal Coat (chip seal) of various hot mix asphalt surfaced roads in Kossuth County.</t>
  </si>
  <si>
    <t>MSC-1-09 - On P66 from A42 north 7 miles to IA 9.
MSC-2-09 - On A42 from P64 east 4 miles to the east county line.
MSC-3-09 - On A21 from P30 east 7 miles to P50.</t>
  </si>
  <si>
    <t>Local Funding</t>
  </si>
  <si>
    <t>La Porte City</t>
  </si>
  <si>
    <t>Street Overlay of Sycamore Street from Fourth to Main</t>
  </si>
  <si>
    <t>Sycamore St from Fourth St to Main St</t>
  </si>
  <si>
    <t>Lake Mills</t>
  </si>
  <si>
    <t>At this time we have several maintenance projects or one large repair project the funding could be used for.  We will determine where the funding will be used during our Budget Process this year.</t>
  </si>
  <si>
    <t>Lake Park</t>
  </si>
  <si>
    <t>Sealcoat and patchwork on various streets listed below.</t>
  </si>
  <si>
    <t>North Market St from Ave B thru Ave F; Railroad Ave from Market St to East 1st Street; West 2nd St from Ave A to Railroad Ave; and Ave B from West 2nd St to West 3rd St.</t>
  </si>
  <si>
    <t>Lake View</t>
  </si>
  <si>
    <t>Planed asphalt overlay and curb &amp; gutter repair project for 2010</t>
  </si>
  <si>
    <t>2nd Street &amp; 4th Street</t>
  </si>
  <si>
    <t>Road Use Tax &amp; additional I-JOBS funding</t>
  </si>
  <si>
    <t>Lakeside</t>
  </si>
  <si>
    <t>Lakota</t>
  </si>
  <si>
    <t>Fill and patch holes in streets</t>
  </si>
  <si>
    <t>Brewer Street between 1st Avenue and P-60
Clark Street between 1st Avenue and P-60
Graham Street between 4th Avenue and P-60</t>
  </si>
  <si>
    <t>Lamont</t>
  </si>
  <si>
    <t>remove and replace 3 inches hot mix</t>
  </si>
  <si>
    <t>624-628 Bush Street; 610 Pine Street</t>
  </si>
  <si>
    <t>IJOBS Funds; Public Works (General)Fund</t>
  </si>
  <si>
    <t>Lansing</t>
  </si>
  <si>
    <t>Line approximately 530' of 24" storm sewer</t>
  </si>
  <si>
    <t>300 Block of Main Street</t>
  </si>
  <si>
    <t>Local Option Sales tax &amp; I-Jobs funds</t>
  </si>
  <si>
    <t>Larchwood</t>
  </si>
  <si>
    <t>Not sure yet</t>
  </si>
  <si>
    <t>Larchwood City Street</t>
  </si>
  <si>
    <t>Larrabee</t>
  </si>
  <si>
    <t>Resurface and widen appoach into town off Hwy. 59</t>
  </si>
  <si>
    <t>Hwy. 59 &amp; Depot St.</t>
  </si>
  <si>
    <t>Latimer</t>
  </si>
  <si>
    <t>Street Repairs in Latimer</t>
  </si>
  <si>
    <t>various streets</t>
  </si>
  <si>
    <t>rOAD uSE fUND</t>
  </si>
  <si>
    <t>Laurel</t>
  </si>
  <si>
    <t>TREE REMOVAL ON RIGHT OF WAY</t>
  </si>
  <si>
    <t>NE CORNER OF MAIN ST AND WEISSENBURGER. (1-TREE)
NW CORNER OF WEISSENBURGER AND 1ST AVE.  (2-TREES)</t>
  </si>
  <si>
    <t>I-Jobs Fund
Road Use Tax Fund</t>
  </si>
  <si>
    <t>Lawton</t>
  </si>
  <si>
    <t>Street overlay project covering approximately 4,500 sf with 2" hot mix asphalt</t>
  </si>
  <si>
    <t>Cedar Street &amp; Maple Street intersection</t>
  </si>
  <si>
    <t>Le Claire</t>
  </si>
  <si>
    <t>Purchase of street maintenance materials; i.e., deicing salt</t>
  </si>
  <si>
    <t>Le Grand</t>
  </si>
  <si>
    <t>HMA Leveling and 5" HMA Full Depth Patching on City Streets</t>
  </si>
  <si>
    <t>Various City Streets</t>
  </si>
  <si>
    <t>Stimulus $</t>
  </si>
  <si>
    <t>Le Mars</t>
  </si>
  <si>
    <t>To Be Determined At a Later Date</t>
  </si>
  <si>
    <t>RUT, I-JOBS</t>
  </si>
  <si>
    <t>Le Roy</t>
  </si>
  <si>
    <t>Fill potholes in city street</t>
  </si>
  <si>
    <t>4th Street between 8th and 9th Avenues</t>
  </si>
  <si>
    <t>I-Jobs money and city street fund</t>
  </si>
  <si>
    <t>Ledyard</t>
  </si>
  <si>
    <t>Crack seal streets North Division Street, Blake between Division and Logan, Arther between Division and Logan, Division between Arther and Richland.  Cost 4175.00 to</t>
  </si>
  <si>
    <t>North Division Street, Blake between Division and Logan, Arther between Division and Logan, Division between Arther and Richland.</t>
  </si>
  <si>
    <t>Lee County</t>
  </si>
  <si>
    <t>Resurfacing and patching seal coated roads</t>
  </si>
  <si>
    <t>Various roads throughout Lee County</t>
  </si>
  <si>
    <t>Leland</t>
  </si>
  <si>
    <t>4" asphalt patching, 10 X 10 X 11, 2 TON - water valve repair patch - $440.00</t>
  </si>
  <si>
    <t>NE corner of intersection of C Street and Broadway Avenue, Leland, Iowa</t>
  </si>
  <si>
    <t>Water account</t>
  </si>
  <si>
    <t>Patch on North side of drive to garage on East side of street, 4" asphalt patching - 25 x 5 x 14 - 3 ton - $660.00</t>
  </si>
  <si>
    <t>East D Street, Leland, Iowa</t>
  </si>
  <si>
    <t>Road use funds</t>
  </si>
  <si>
    <t>3" asphalt patching - 3 x 3 x 1 - 1 ton - $220.00</t>
  </si>
  <si>
    <t>East side of intersection of 4th Avenue and Hwy 69</t>
  </si>
  <si>
    <t>3" asphalt mat - 12 ton; Sawcut and remove pavement - 71 S.Y.; Install 6" rock base; $2101.75</t>
  </si>
  <si>
    <t>City Hall parking area on South Walnut Street</t>
  </si>
  <si>
    <t>1" asphalt overlay - 145x26x419; 1" asphalt overlay - 525x21x1225; asphalt leveler; Mill header joint N. end - 56x3x19; Mill header joint S End - 20x3x7; 3" asphalt patch - 30x2x7 - 1 ton; $220.00</t>
  </si>
  <si>
    <t>S Walnut St, Broadway, W 5th Avenue</t>
  </si>
  <si>
    <t>4" asphalt patching - 36 x 5 x 20 - 5 ton - $1100.00</t>
  </si>
  <si>
    <t>4th Ave &amp; "D" St patch</t>
  </si>
  <si>
    <t>Lenox</t>
  </si>
  <si>
    <t>Leon</t>
  </si>
  <si>
    <t>Project is yet to be determined.</t>
  </si>
  <si>
    <t>Location is yet to be determined.</t>
  </si>
  <si>
    <t>I-JOBS Road Funding</t>
  </si>
  <si>
    <t>Lester</t>
  </si>
  <si>
    <t>Repair and improve box culvert entry.</t>
  </si>
  <si>
    <t>Corner of Main St and Hastings St.</t>
  </si>
  <si>
    <t>IJOBS funds of $843.46 and road use money in account of $420.97.</t>
  </si>
  <si>
    <t>Lewis</t>
  </si>
  <si>
    <t>Street Grindings on miscellaneous streets</t>
  </si>
  <si>
    <t>Webster, Market, Clark, and Fifth Streets</t>
  </si>
  <si>
    <t>I-JOBS Funding</t>
  </si>
  <si>
    <t>Libertyville</t>
  </si>
  <si>
    <t>Graveling of alleys within the City</t>
  </si>
  <si>
    <t>Within the City limits</t>
  </si>
  <si>
    <t>Lime Springs</t>
  </si>
  <si>
    <t>resurface street after water main repair</t>
  </si>
  <si>
    <t>junction of Jackson St and Miller St</t>
  </si>
  <si>
    <t>I Jobs and Road Use Fund</t>
  </si>
  <si>
    <t>Lincoln</t>
  </si>
  <si>
    <t>sealcoating</t>
  </si>
  <si>
    <t>Linden</t>
  </si>
  <si>
    <t>31.52 tons of 1" Road Stone rock</t>
  </si>
  <si>
    <t>spread on E. Dallas Street</t>
  </si>
  <si>
    <t>I-Jobs road funding money</t>
  </si>
  <si>
    <t>Linn County</t>
  </si>
  <si>
    <t>6" PCC Paving on Robinson Road from Coggon Road to Linn-Delaware Road</t>
  </si>
  <si>
    <t>Coggon Road to Linn-Delaware Road</t>
  </si>
  <si>
    <t>Linn Grove</t>
  </si>
  <si>
    <t>Sealcoating streets</t>
  </si>
  <si>
    <t>Linn Grove West High Street and East High Street</t>
  </si>
  <si>
    <t>Lisbon</t>
  </si>
  <si>
    <t>South Washington Pavement Patching Improvements for the City of Lisbon</t>
  </si>
  <si>
    <t>South Washington</t>
  </si>
  <si>
    <t>I Job and Road Use or General Funds</t>
  </si>
  <si>
    <t>Liscomb</t>
  </si>
  <si>
    <t>Install drainage after asphalt has been laid</t>
  </si>
  <si>
    <t>Park St</t>
  </si>
  <si>
    <t>Little Rock</t>
  </si>
  <si>
    <t>Repair streets using Dura-patching</t>
  </si>
  <si>
    <t>Various streets in Little Rock</t>
  </si>
  <si>
    <t>Little Sioux</t>
  </si>
  <si>
    <t>To be determined                                                                                                      .</t>
  </si>
  <si>
    <t>Livermore</t>
  </si>
  <si>
    <t>Grading streets and creating new driveways and culverts</t>
  </si>
  <si>
    <t>3rd Avenue, 4th Street</t>
  </si>
  <si>
    <t>Logan</t>
  </si>
  <si>
    <t>Mill and pave 6" on East 6th Street from North 5th Ave. thru North 6th Ave.</t>
  </si>
  <si>
    <t>East 6th Street from North 5th Ave. thru North 6th Ave.</t>
  </si>
  <si>
    <t>IJobs, Street Road Use.
This was postponed due to too much rain.</t>
  </si>
  <si>
    <t>Lohrville</t>
  </si>
  <si>
    <t>Remove and replace concrete street and storm drains.</t>
  </si>
  <si>
    <t>Intersection of Oak and 4th.</t>
  </si>
  <si>
    <t>Lorimor</t>
  </si>
  <si>
    <t>Re-grade and road rock and oil application</t>
  </si>
  <si>
    <t>600 block of Main Street, 200 and 300 block of Nebraska Ave.</t>
  </si>
  <si>
    <t>Lost Nation</t>
  </si>
  <si>
    <t>crack sealing</t>
  </si>
  <si>
    <t>South Avenue</t>
  </si>
  <si>
    <t>Louisa County</t>
  </si>
  <si>
    <t>Bridge patch</t>
  </si>
  <si>
    <t>Bridge 034170 over Iowa River near Oakville</t>
  </si>
  <si>
    <t>PCC joint reseal</t>
  </si>
  <si>
    <t>County Road G62 from Wapello to intersection at X37</t>
  </si>
  <si>
    <t>Lovilia</t>
  </si>
  <si>
    <t>Lowden</t>
  </si>
  <si>
    <t>Seal coating on streets in Lowden.</t>
  </si>
  <si>
    <t>5th St. Place</t>
  </si>
  <si>
    <t>Luana</t>
  </si>
  <si>
    <t>Adding two feet to width of road and adding curb and gutters.
11/1/2009 and 11/29/2009</t>
  </si>
  <si>
    <t>511 Main Street to 521 Main Street</t>
  </si>
  <si>
    <t>$483.90 From I-Job Stimulus, remaining balance from road use tax.</t>
  </si>
  <si>
    <t>No project has been initiated at this time</t>
  </si>
  <si>
    <t>Not determined at this time</t>
  </si>
  <si>
    <t>Lucas County</t>
  </si>
  <si>
    <t>Replaced 16'x37' Pony Truss Bridge that was closed
with a 24'x50' Beam-In-Slab Bridge.</t>
  </si>
  <si>
    <t>Section 23 of Liberty Township (T-73N, R-22W)
20,000th Block of 550th Street</t>
  </si>
  <si>
    <t>Luther</t>
  </si>
  <si>
    <t>I-Jobs Funds</t>
  </si>
  <si>
    <t>Luverne</t>
  </si>
  <si>
    <t>single seal coating, hot mix patching</t>
  </si>
  <si>
    <t>Broadway from county road to 4th St. S.
3rd St. from Hanna Ave. to Prospect St.
4th St. from DeWitt St. to Prospect St.
5th St. N. from Hanna Ave. to Prospect St.
Hot Mix Patching misc. locations</t>
  </si>
  <si>
    <t>roads and streets fund</t>
  </si>
  <si>
    <t>Luxemburg</t>
  </si>
  <si>
    <t>Repaired catch basin that was in need of repair.</t>
  </si>
  <si>
    <t>106 1st Street East</t>
  </si>
  <si>
    <t>Luzerne</t>
  </si>
  <si>
    <t>To be determined sometime in the future</t>
  </si>
  <si>
    <t>I-JOBS and the City of Luzerne</t>
  </si>
  <si>
    <t>Lyon County</t>
  </si>
  <si>
    <t>Slurry leveling with slurry surfacing and/or slurry leveling with chip seal</t>
  </si>
  <si>
    <t>County wide with exact location to be determined in the spring after the freeze thaw cycle</t>
  </si>
  <si>
    <t>Secondary road fund</t>
  </si>
  <si>
    <t>MacEdonia</t>
  </si>
  <si>
    <t>Rout existing cracks (that have not been previously sealed) in asphalt pavement 3/4" by 3/4", blow with compressed air and seal with hot pour crack sealant material.  Over band approx. 2" on both sides of crack.  The cracks that have been previously sealed will be blown clean and sealed.</t>
  </si>
  <si>
    <t>All City Streets in Macedonia.</t>
  </si>
  <si>
    <t>Macksburg</t>
  </si>
  <si>
    <t>MAINTENANCE OF STREET  70.83 TON ROAD STONE AND HAULING
TOTAL INVOICE $1,027.04</t>
  </si>
  <si>
    <t>W. GRANT STREET</t>
  </si>
  <si>
    <t>$407.54   ROAD USE TAX
$619.50   ROAD USE TAX</t>
  </si>
  <si>
    <t>Madison County</t>
  </si>
  <si>
    <t>Flood waters eroded South abutment and wings exposing wood piling.  Replace wood piling and cap on South abutment both wings.  Replace backing boards to an elevation 5 ft. below streambed.  Place engineering fabric and riprap to prevent further erosion.</t>
  </si>
  <si>
    <t>1B-500-240 - Bridge over Jim Creek on Fawn Avenue between 120th St. and 130th St. - Section 13-77-29</t>
  </si>
  <si>
    <t>MADISON COUNTY SEC RD DEPT</t>
  </si>
  <si>
    <t>Culvert under pavement rusted out causing hole in shoulder. Install plastic liner and grout.</t>
  </si>
  <si>
    <t>800 ft. East of Holliwell Bridge Rd on the St. Charles Rd (G50). Scott Twp, Section 10, Madison County</t>
  </si>
  <si>
    <t>PURCHASE CAT COMPACTOR PLATE, MODEL CVP110</t>
  </si>
  <si>
    <t>ZIEGLER CAT</t>
  </si>
  <si>
    <t>REPLACE TIMBER ABUTMENT PILING ON BRIDGE.</t>
  </si>
  <si>
    <t>4B-000-595: 1/4 MILE EAST AND SOUTH OF CUMMING RD (G4R) ON SETTLERS AVE. - LEE TWP, SECTION 31, MADISON COUNTY</t>
  </si>
  <si>
    <t>All edges of pavement need edge ruts filled with rock.</t>
  </si>
  <si>
    <t>All paved routes in Madison County.</t>
  </si>
  <si>
    <t>Madrid</t>
  </si>
  <si>
    <t>Repair and maintenance of a drainage ditch that traverses the community from northwest to southeast. Funds will be used to remove sediment and debris; as well as the removal of a wooden traffic bridge on Third Street. We will also use any remaining funds towards placing a pedestrian bridge on Third Street.</t>
  </si>
  <si>
    <t>Throughout the central portion of the community as described in the project description.</t>
  </si>
  <si>
    <t>IJOBS Funds and borrowed funds from a General Obligation Bond.</t>
  </si>
  <si>
    <t>Magnolia</t>
  </si>
  <si>
    <t>roads were recently seal coated.  Now pea gravel will be swept and removed.  The date below is an estimate.</t>
  </si>
  <si>
    <t>Magnolia, Iowa</t>
  </si>
  <si>
    <t>IJOBS money and RUT funds or farm to market funds</t>
  </si>
  <si>
    <t>Maharishi Vedic City</t>
  </si>
  <si>
    <t>Maintain existing gravel road, grading &amp; road stone</t>
  </si>
  <si>
    <t>Maharishi Center Ave. (formerly Juniper Ave.)</t>
  </si>
  <si>
    <t>Mahaska County</t>
  </si>
  <si>
    <t>Project To be determined in future</t>
  </si>
  <si>
    <t>Mallard</t>
  </si>
  <si>
    <t>Repair of street and RR crossing.</t>
  </si>
  <si>
    <t>511 Miller Street
Mallard, Iowa 50562</t>
  </si>
  <si>
    <t>I-Jobs money and Road Use Tax</t>
  </si>
  <si>
    <t>Malvern</t>
  </si>
  <si>
    <t>Remove and replace new asphalt on Marion Avenue</t>
  </si>
  <si>
    <t>Marion Avenue, Malvern, IA</t>
  </si>
  <si>
    <t>Manchester</t>
  </si>
  <si>
    <t>2010 Street Improvement Project: Reconstruction of Prospect Street from Williams Street to Anderson Street, including Millam Heights and Prospect Court</t>
  </si>
  <si>
    <t>City of Manchester, Iowa</t>
  </si>
  <si>
    <t>IJOBS Funds, Local Option Sales Tax Funds, General Obligation Bonds, Water &amp; Sewer Funds, Special Assessments</t>
  </si>
  <si>
    <t>Manly</t>
  </si>
  <si>
    <t>INSTALLATION OF 3-4" PATCH,INSTALL LEVELERS,ADJUST MANHOLES AND WATER RISERS, INSTALL CURB BETWEEN ELMORE AND SPRING TO PREVENT WATER RUNNING ONTO OWNERS' PROPRTIES</t>
  </si>
  <si>
    <t>W SPRING ST. FROM GRANT TO S LINDEN ST</t>
  </si>
  <si>
    <t>RUT $8949.74</t>
  </si>
  <si>
    <t>Manning</t>
  </si>
  <si>
    <t>May Street Reconstruction</t>
  </si>
  <si>
    <t>From Madison to Nameless</t>
  </si>
  <si>
    <t>Manson</t>
  </si>
  <si>
    <t>street improvement project - asphalt resurfacing</t>
  </si>
  <si>
    <t>9th Ave from Main St to 15th St, 10th Ave from 8th St to 10th St, 12th Ave from 8th St to 16th St, 12th Ave from 8th St to 16th St, 13th St from 9th Ave to 12th Ave, 11th St from 10th Ave to 15th Ave,</t>
  </si>
  <si>
    <t>general obligation bonds</t>
  </si>
  <si>
    <t>Repair streets by overlay of asphalt</t>
  </si>
  <si>
    <t>Location not yet determined</t>
  </si>
  <si>
    <t>1.)  The City wishes to construct the "S Main Street Trail."  It will be about 2300 feet long.  It will be paved with asphalt, 8 feet wide, and will have 2 foot shoulders.</t>
  </si>
  <si>
    <t>The trail will be constructed within the ROW of S Main Street and will extend from the entrance of Horseshoe Pond Park to the NE corner of the intersection of S Main and E Carlisle Drive.</t>
  </si>
  <si>
    <t>The project is estimated to cost $425,000.  The City has received a $250,000 grant of STP-E funds which would amount to 59% of the project cost.  The City will match the federal funds with about $116,000 in local funds or about 27% of the project.  The City plans to make up the remaining 14% of the project cost by using both of its I-JOBS allocations (approximately $59,000) toward this project.</t>
  </si>
  <si>
    <t>2.)  The City's main project of interest was the previously reported S Main Street Trail Project.  However, there is a possibility that the $250,000 STP-E grant we received won't be available until after Oct 1, 2010--meaning that a project wouldn't take place until 2011.  If that is the case, the City's alternative project is a reconstruction of about 770 lineal feet of Washington Street which is estimated to cost about $90,000.  This street was damaged by heavy equipment as a result of construction projects on the abutting High School property.  The project is proposed to begin in June 2010--during School vacation.  (Entered 12/9/2009)</t>
  </si>
  <si>
    <t>This section of Washington Street is from S Vermont to S 5th Street.  It mainly abuts property that is owned by the Maquoketa Community School District.</t>
  </si>
  <si>
    <t>If this project is pursued (rather than the S Main Trail,) the City would use both of its allocations of I-Jobs money or about $59,000.  To this, we are expecting a $15,000 contribution from the School District.  The remaining $16,000 would come from the City's annual allocation of Road Use Tax Funds.</t>
  </si>
  <si>
    <t>Marathon</t>
  </si>
  <si>
    <t>partial payment for dumptruck/snowplow replacement</t>
  </si>
  <si>
    <t>Within the City of Marathon</t>
  </si>
  <si>
    <t>Marble Rock</t>
  </si>
  <si>
    <t>Filling potholes in blacktop in various places.</t>
  </si>
  <si>
    <t>On all streets that have potholes.</t>
  </si>
  <si>
    <t>Marion</t>
  </si>
  <si>
    <t>Paving a deteriorated stretch of Winslow Road.</t>
  </si>
  <si>
    <t>Winslow Road</t>
  </si>
  <si>
    <t>Asphalt overlay project.</t>
  </si>
  <si>
    <t>Intersection of 7th Avenue and 35st Street.
Intersection of 7th Avenue and 3rd Street.</t>
  </si>
  <si>
    <t>Marion County</t>
  </si>
  <si>
    <t>Replace existing twin 60"X46' with the same plus HD Walls.  
2-54"X24' &amp; 2-60" X 2' CMP</t>
  </si>
  <si>
    <t>1400 Feet North of House 2083 - North of Bauer on 20th</t>
  </si>
  <si>
    <t>RCP-Boiler Pipe-No Outlet</t>
  </si>
  <si>
    <t>200 Feet South of house 2074 (Corwin Fee)\
SEC7, TWN 74, RNG 19</t>
  </si>
  <si>
    <t>Outlet caved off 42" pipe on inlet &amp; outlet of RCB</t>
  </si>
  <si>
    <t>370 Feet South of Hse 2366 on 140th.  Sec 18, TWN 74, RNG 19</t>
  </si>
  <si>
    <t>RCP needs to be relaid and tied together.</t>
  </si>
  <si>
    <t>222nd just South of Jesup Drive. Sec 27, Twn 76, Rng 18</t>
  </si>
  <si>
    <t>6X6 RCB cost shared with Mahaska County.</t>
  </si>
  <si>
    <t>250th 1600' South of Hwy G71</t>
  </si>
  <si>
    <t>Ditching, culvert repair</t>
  </si>
  <si>
    <t>G76 and S45.</t>
  </si>
  <si>
    <t>South Abutment washing out 51264160 &amp; 51266196</t>
  </si>
  <si>
    <t>Bridge over Whitebreast North of Melcher</t>
  </si>
  <si>
    <t>Marquette</t>
  </si>
  <si>
    <t>Salt Shed Concrete Floor</t>
  </si>
  <si>
    <t>City shop 420 Pleasant Drive</t>
  </si>
  <si>
    <t>I-Jobs and Capital Project Funds</t>
  </si>
  <si>
    <t>Marshall County</t>
  </si>
  <si>
    <t>Will be used to purchase either crushed rock or crushed gravel of the 40,000 ton annual use.</t>
  </si>
  <si>
    <t>To be used in one of four surfacing divisions in Marshall Co..</t>
  </si>
  <si>
    <t>Local Funds will be used on all four divisions of rock surfacing.</t>
  </si>
  <si>
    <t>Marshalltown</t>
  </si>
  <si>
    <t>Slurry seal three miles of city street with 890 sq yrds pavement replacement.</t>
  </si>
  <si>
    <t>All streets between 6th Street and Center Street from Ingledue Street to Olive Street, including Ingledue Street</t>
  </si>
  <si>
    <t>Martelle</t>
  </si>
  <si>
    <t>Asphalt Resurfacing Street</t>
  </si>
  <si>
    <t>Military Street</t>
  </si>
  <si>
    <t>Marysville</t>
  </si>
  <si>
    <t>Masonville</t>
  </si>
  <si>
    <t>Putting rock and hot mix on roads to fill in potholes before winter weather</t>
  </si>
  <si>
    <t>various Masonville city street</t>
  </si>
  <si>
    <t>Ijobs funds - city of masonville</t>
  </si>
  <si>
    <t>Massena</t>
  </si>
  <si>
    <t>Replacement of Sidewalks, Curbs, and Gutters on Main Street from 1st Street to 2nd Street</t>
  </si>
  <si>
    <t>Main Street from 1st Street to 2nd Street</t>
  </si>
  <si>
    <t>Matlock</t>
  </si>
  <si>
    <t>Maurice</t>
  </si>
  <si>
    <t>Replace broken culvert and repair street</t>
  </si>
  <si>
    <t>Oak Street north of intersection with 4th Street</t>
  </si>
  <si>
    <t>Maynard</t>
  </si>
  <si>
    <t>Erosion Abatement Project for alley/culvert due to dry run creek issues</t>
  </si>
  <si>
    <t>3rd St. N. alley between Main Street W and Maynard Street</t>
  </si>
  <si>
    <t>Other City Funding</t>
  </si>
  <si>
    <t>McCausland</t>
  </si>
  <si>
    <t>repair of potholes</t>
  </si>
  <si>
    <t>throughout town</t>
  </si>
  <si>
    <t>McGregor</t>
  </si>
  <si>
    <t>street resurfacing</t>
  </si>
  <si>
    <t>City of McGregor</t>
  </si>
  <si>
    <t>Mechanicsville</t>
  </si>
  <si>
    <t>Details not yet identified</t>
  </si>
  <si>
    <t>IJobs 2009-2010</t>
  </si>
  <si>
    <t>Mediapolis</t>
  </si>
  <si>
    <t>Money will be spent for an addition to the Main Street Improvements Project Phase III. STP funds have been awarded for some portions of the project. Additional work on Orchard Street from Main to Middle is not funded and the IJOBS money will be used for that portion. City hopes to begin work in summer of 2010.</t>
  </si>
  <si>
    <t>Orchard Street from Main to Middle</t>
  </si>
  <si>
    <t>Melbourne</t>
  </si>
  <si>
    <t>We used the IJobs monies to help repair our streets. 5" HMA Full Depth patching, 2" HMA resurfacing, 3" HMA resurfacing, HMA surface patch w/curb, 1 1/2" Milling and HMA resurfacing (Mousehole).  Total bid was $65,349.13 we used all of our IJobs $3,467.96</t>
  </si>
  <si>
    <t>Several streets in the city were resurfaced and patched.</t>
  </si>
  <si>
    <t>Melcher-Dallas</t>
  </si>
  <si>
    <t>filling cracks in blacktop streets</t>
  </si>
  <si>
    <t>West 2nd Street,       West and East Center Street, 
West 1st Street,       Church Street,
North B Street,        D Main Street,</t>
  </si>
  <si>
    <t>Menlo</t>
  </si>
  <si>
    <t>To be Determined at a later date</t>
  </si>
  <si>
    <t>to determined</t>
  </si>
  <si>
    <t>I Jobs funding</t>
  </si>
  <si>
    <t>Meriden</t>
  </si>
  <si>
    <t>Seal Coat 3rd Street</t>
  </si>
  <si>
    <t>City of Meriden, 3rd Street to county line</t>
  </si>
  <si>
    <t>Road Use Tax Fund &amp; Local Option Sales Tax</t>
  </si>
  <si>
    <t>Merrill</t>
  </si>
  <si>
    <t>Repair broken concrete due to heavy equipment use during new house project</t>
  </si>
  <si>
    <t>Corner of Grant &amp; Lynn Sts</t>
  </si>
  <si>
    <t>LOCAL OPTION TAX &amp; I JOBS</t>
  </si>
  <si>
    <t>Meservey</t>
  </si>
  <si>
    <t>We have black topped six streets in Meservey but have not received the bill as yet. It will be paid sometime in October 2009.</t>
  </si>
  <si>
    <t>Meservey, IA</t>
  </si>
  <si>
    <t>Middletown</t>
  </si>
  <si>
    <t>Street Sealcoating</t>
  </si>
  <si>
    <t>Boundary Avenue between Main Street and Louisiana Street</t>
  </si>
  <si>
    <t>Miles</t>
  </si>
  <si>
    <t>not determined at a later date</t>
  </si>
  <si>
    <t>not determined</t>
  </si>
  <si>
    <t>to be used with general and RUT funds</t>
  </si>
  <si>
    <t>Millersburg</t>
  </si>
  <si>
    <t>Repair and sealcoat streets</t>
  </si>
  <si>
    <t>Ballard St, Fremont St, Main St, Jackson St, Fremont St</t>
  </si>
  <si>
    <t>Mills County</t>
  </si>
  <si>
    <t>Replacement of drainage culvert. Repair road grade and surface. Reseed foreslopes and borrow area.</t>
  </si>
  <si>
    <t>Pease Rd. S26 T71 R43</t>
  </si>
  <si>
    <t>spot rock on various county roads</t>
  </si>
  <si>
    <t>408 on Applewood Ave &amp; Brothers Ave.  402 on Gaston Rd.</t>
  </si>
  <si>
    <t>Millville</t>
  </si>
  <si>
    <t>Application of Dust Control</t>
  </si>
  <si>
    <t>Gravel Roads in City of Millville</t>
  </si>
  <si>
    <t>city budget</t>
  </si>
  <si>
    <t>Milo</t>
  </si>
  <si>
    <t>Minden</t>
  </si>
  <si>
    <t>Removed and repaired damaged curbs throughout the community</t>
  </si>
  <si>
    <t>1st, 4th st, Brady, Perry</t>
  </si>
  <si>
    <t>Mingo</t>
  </si>
  <si>
    <t>to be determined  to be determined   to be determined   to be determined   to be determined  to be determined  to be determined   to be determined  to be determined  to be determined</t>
  </si>
  <si>
    <t>Missouri Valley</t>
  </si>
  <si>
    <t>concrete paving on Third Street from Huron to Summit Street</t>
  </si>
  <si>
    <t>Third Street from Huron St to Summit Street</t>
  </si>
  <si>
    <t>local sales tax revenue</t>
  </si>
  <si>
    <t>Mitchell County</t>
  </si>
  <si>
    <t>Purchased salt for FY 2010</t>
  </si>
  <si>
    <t>Mitchell County Storage Facility, Osage, IA</t>
  </si>
  <si>
    <t>Secondary Road Funds</t>
  </si>
  <si>
    <t>Modale</t>
  </si>
  <si>
    <t>Asphalt Prime Coat to West Anderson Street - 3,124 SY
Single Sealcoat to West Anderson Street - 3,124 SY</t>
  </si>
  <si>
    <t>West Anderson Street, Modale, IA</t>
  </si>
  <si>
    <t>$771.17 from I-Jobs Funds
$4,289.71 from Road Use Tax</t>
  </si>
  <si>
    <t>Mondamin</t>
  </si>
  <si>
    <t>Asphalt repair of intersections on Maple Street</t>
  </si>
  <si>
    <t>City of Mondamin; Maple Street and Main Street</t>
  </si>
  <si>
    <t>Monmouth</t>
  </si>
  <si>
    <t>Repair culvert</t>
  </si>
  <si>
    <t>South Division Street</t>
  </si>
  <si>
    <t>Street Maintenance</t>
  </si>
  <si>
    <t>City of Monona</t>
  </si>
  <si>
    <t>RUTF</t>
  </si>
  <si>
    <t>Monona County</t>
  </si>
  <si>
    <t>County Wide PCC Pavement Patching</t>
  </si>
  <si>
    <t>County Wide</t>
  </si>
  <si>
    <t>I-Jobs/Local Funds</t>
  </si>
  <si>
    <t>Monroe</t>
  </si>
  <si>
    <t>Repair of culvert on South side of road</t>
  </si>
  <si>
    <t>West County Line Road, Monroe IA</t>
  </si>
  <si>
    <t>Monroe County</t>
  </si>
  <si>
    <t>Improve Existing Roads (High Volume)  BY:
1.  Re Establish ditches to improve drainage
2.  Re Shape the road surface to provide an appropriate crown.
3.  Incorporate an additive such as "flyash" or "c-Stone" to improve the subgrade stability.
4.  Re surface with crushed stone.</t>
  </si>
  <si>
    <t>1.  From end of pavement on 653rd to 220th street (2 MI)
1A. 653rd Ave. from 220th to 235th Street.
2.  623rd Ave. from 206th Pl to 227th Street (2MI)</t>
  </si>
  <si>
    <t>Montezuma</t>
  </si>
  <si>
    <t>sealcoating streets</t>
  </si>
  <si>
    <t>multiple streets</t>
  </si>
  <si>
    <t>Montgomery County</t>
  </si>
  <si>
    <t>Bridge Replacement
24'x50' Slab and Beam Bridge</t>
  </si>
  <si>
    <t>Section 21 in East Township
Montgomery County Iowa</t>
  </si>
  <si>
    <t>Local Funds</t>
  </si>
  <si>
    <t>Remove and replace two bridges on L Ave. with culverts</t>
  </si>
  <si>
    <t>Section 18 and 19 in Frankfort Township in Montgomery County
On L Ave between 180th and 200th Street</t>
  </si>
  <si>
    <t>local Funds</t>
  </si>
  <si>
    <t>Repair alley that caved in from defective storm sewer</t>
  </si>
  <si>
    <t>Between South Main Street to Elm Street</t>
  </si>
  <si>
    <t>Ijobs and bonding</t>
  </si>
  <si>
    <t>Montour</t>
  </si>
  <si>
    <t>Barier for Road sand and salt</t>
  </si>
  <si>
    <t>City of Montour</t>
  </si>
  <si>
    <t>Ijob</t>
  </si>
  <si>
    <t>Montrose</t>
  </si>
  <si>
    <t>Adding dirt to raise the ground to mitigate future flooding along the south slough.</t>
  </si>
  <si>
    <t>City of Montrose south slough.</t>
  </si>
  <si>
    <t>Moorhead</t>
  </si>
  <si>
    <t>Minor street and alley maintenance.</t>
  </si>
  <si>
    <t>City of Moorhead</t>
  </si>
  <si>
    <t>I-JOBS funds</t>
  </si>
  <si>
    <t>Moravia</t>
  </si>
  <si>
    <t>rock for culvert replacement</t>
  </si>
  <si>
    <t>south side of Montgomery Street</t>
  </si>
  <si>
    <t>Morning Sun</t>
  </si>
  <si>
    <t>Sealcoat streets</t>
  </si>
  <si>
    <t>North Church St. - 1st St. to Division St.
North Blair St. - 3rd St. to 2nd St.
Manor Road - Main - West</t>
  </si>
  <si>
    <t>Moulton</t>
  </si>
  <si>
    <t>resurfacing the city parking along Hwy 202.  DOT will be resurfacing the Hwy at this time.</t>
  </si>
  <si>
    <t>Between Second Street and Broadway on both sides.  There will also be some curb and gutters that will have to be replaced.</t>
  </si>
  <si>
    <t>loan</t>
  </si>
  <si>
    <t>Mount Ayr</t>
  </si>
  <si>
    <t>200 Ton of Rock and 150 Yards of Concrete.</t>
  </si>
  <si>
    <t>West Jefferson Street</t>
  </si>
  <si>
    <t>PCC paving removal and replacement</t>
  </si>
  <si>
    <t>Armstrong Court at Aldrin and Shepard Drive &amp; Shepard Court</t>
  </si>
  <si>
    <t>I-JOBS road funding</t>
  </si>
  <si>
    <t>Mount Vernon</t>
  </si>
  <si>
    <t>U.S. Highway 30 Corridor Pre Design</t>
  </si>
  <si>
    <t>Cedar Rapids, Iowa</t>
  </si>
  <si>
    <t>RUT Funds &amp; Street Funds</t>
  </si>
  <si>
    <t>Muscatine</t>
  </si>
  <si>
    <t>Bidwell Road Asphalt Resurfacing including related concrete patching and handicapped ramps</t>
  </si>
  <si>
    <t>Bidwell Road between Isett and Wier Streets</t>
  </si>
  <si>
    <t>IJOBS Funding</t>
  </si>
  <si>
    <t>Muscatine County</t>
  </si>
  <si>
    <t>RCB box culvert extensions.</t>
  </si>
  <si>
    <t>Hampton Avenue and Independence Avenue, Muscatine County, IA.</t>
  </si>
  <si>
    <t>Local Secondary Road Fund</t>
  </si>
  <si>
    <t>Nashua</t>
  </si>
  <si>
    <t>Lexington Ave. repair to include grinding of raised portions of the street.</t>
  </si>
  <si>
    <t>I-Jobs funging will used to partially pay for the cost of the repairs</t>
  </si>
  <si>
    <t>Nemaha</t>
  </si>
  <si>
    <t>dust control on RailRoad Street</t>
  </si>
  <si>
    <t>RailRoad Street</t>
  </si>
  <si>
    <t>Neola</t>
  </si>
  <si>
    <t>Street repairs at Second and Garfield</t>
  </si>
  <si>
    <t>Second and Garfield, Neola, Iowa</t>
  </si>
  <si>
    <t>New Albin</t>
  </si>
  <si>
    <t>New Hampton</t>
  </si>
  <si>
    <t>Seal Coat Project</t>
  </si>
  <si>
    <t>I-Jobs funds, Road Use Tax funds</t>
  </si>
  <si>
    <t>New Hartford</t>
  </si>
  <si>
    <t>2 1/2 asphalt overlay for street repairs and upgrades</t>
  </si>
  <si>
    <t>East, York, Water, Mill, Maple and Beaver</t>
  </si>
  <si>
    <t>Road Use Funds and Reserve Road Funds</t>
  </si>
  <si>
    <t>New London</t>
  </si>
  <si>
    <t>Lay 735' asphalt on Newland St. where the road was tore up to install a new storm sewer line.</t>
  </si>
  <si>
    <t>The 300 block of Newland St. from McKinley St. to Adams St.</t>
  </si>
  <si>
    <t>New Market</t>
  </si>
  <si>
    <t>Asphalt patch &amp; Leveling and single seal coat</t>
  </si>
  <si>
    <t>Adams Street, Washington Street, 7th Street, Lafayette, 5th Street, West 9th Street, 4th Street, B Street, 3rd Street and 8th Street in New Market.</t>
  </si>
  <si>
    <t>New Providence</t>
  </si>
  <si>
    <t>replacing and repairing snow plow truck parts</t>
  </si>
  <si>
    <t>New Sharon</t>
  </si>
  <si>
    <t>Planning to purchase a dump truck.</t>
  </si>
  <si>
    <t>New Vienna</t>
  </si>
  <si>
    <t>Crack sealing of streets</t>
  </si>
  <si>
    <t>New Virginia</t>
  </si>
  <si>
    <t>Repair cut-outs in asphalt street surface.</t>
  </si>
  <si>
    <t>I-JOBS funds and from City Road Use Fund</t>
  </si>
  <si>
    <t>Newell</t>
  </si>
  <si>
    <t>Cold Mix to repair streets</t>
  </si>
  <si>
    <t>Fulton St, E Chaney St, 3rd St and Williams St</t>
  </si>
  <si>
    <t>Dust control on gravel roads</t>
  </si>
  <si>
    <t>W Jensen St, W Chaney St, and pool road</t>
  </si>
  <si>
    <t>White Rock for alleys</t>
  </si>
  <si>
    <t>all alleys that needed white rock to fill holes</t>
  </si>
  <si>
    <t>Newhall</t>
  </si>
  <si>
    <t>Purchase mower/snowblower for snowremoval in smaller locations</t>
  </si>
  <si>
    <t>will be used all over town</t>
  </si>
  <si>
    <t>stimulas money and rut money</t>
  </si>
  <si>
    <t>Newton</t>
  </si>
  <si>
    <t>Resurfacing road and paving</t>
  </si>
  <si>
    <t>E 17 St N, 100 block to 400 block
W 9 St S, 800 Block to 1100 block</t>
  </si>
  <si>
    <t>I jobs money</t>
  </si>
  <si>
    <t>Nodaway</t>
  </si>
  <si>
    <t>repair guttering and roof at community building</t>
  </si>
  <si>
    <t>Nodaway community building
nodaway iowa</t>
  </si>
  <si>
    <t>Nora Springs</t>
  </si>
  <si>
    <t>Asphalt resurfacing-Beginning at the eastern most city limits on Congress Street and west to the alley between N. Hawkeye Avenue and N. Boulder Avenue</t>
  </si>
  <si>
    <t>Resurfaced East Congress Street-Beginning at city limits from the east side of Congress Street and completion at the alley just west of North/South Hawkeye Avenue.\</t>
  </si>
  <si>
    <t>Local Option dollar, Tax Increment Finance dollars and I-Job funding</t>
  </si>
  <si>
    <t>North Buena Vista</t>
  </si>
  <si>
    <t>Road rock and use of skidloader for culvert and street resurfacing</t>
  </si>
  <si>
    <t>200 Block, Main Street</t>
  </si>
  <si>
    <t>North English</t>
  </si>
  <si>
    <t>2009 SEALCOAT WORK</t>
  </si>
  <si>
    <t>1. By Larson's on W. Clark St.
2. Corner of Lakeview and East St. 
3. Woodland Dr. From Woodbine to Cement 
4. North St. By Water Tower
5. Maple Lane House #423
6. L Avenue
7. Woodbine Dr. &amp; Mai</t>
  </si>
  <si>
    <t>North Liberty</t>
  </si>
  <si>
    <t>Asphalt Paving on 230th STreet from Highway 965 to railroad</t>
  </si>
  <si>
    <t>230th Street - Highway 965 to railroad</t>
  </si>
  <si>
    <t>Future bond proceeds.</t>
  </si>
  <si>
    <t>Asphalt Paving on 230th Street from the railroad to lift station</t>
  </si>
  <si>
    <t>230th Street railroad to lift station</t>
  </si>
  <si>
    <t>Mill &amp; overlay on Dubuque Street</t>
  </si>
  <si>
    <t>Dubuque Street</t>
  </si>
  <si>
    <t>Future bond proceeds</t>
  </si>
  <si>
    <t>Base Repair and Double Sealcoat on Forevergreen Road from Jones Boulevard to West City Limit</t>
  </si>
  <si>
    <t>Forevergreen Road - Jones Blvd to West City Limit</t>
  </si>
  <si>
    <t>Mill and overlay on North Front Street from Cherry Street to Penn Street</t>
  </si>
  <si>
    <t>North Front Street - Cherry Street to Penn Street</t>
  </si>
  <si>
    <t>Repair and sealcoat of West Penn Street - West of Herky to west City maintenance limits</t>
  </si>
  <si>
    <t>West Penn Street - West of Herky to west City maintenance limits</t>
  </si>
  <si>
    <t>Northboro</t>
  </si>
  <si>
    <t>Repair of Northboro City Streets</t>
  </si>
  <si>
    <t>Northwood</t>
  </si>
  <si>
    <t>Vac and televised sewer lines; repaired entire manhole structure; installed new surface castings for access; cleaned box culvert going under Highway 65 S./10th Street S., all needed prior to IDOT project scheduled for FY10</t>
  </si>
  <si>
    <t>Highway 65 S./10th Street S.</t>
  </si>
  <si>
    <t>In addition to I-JOBS funding, sewer funds were also used on this project</t>
  </si>
  <si>
    <t>Norwalk</t>
  </si>
  <si>
    <t>repair dip in the intersection</t>
  </si>
  <si>
    <t>High Road &amp; Holly Drive</t>
  </si>
  <si>
    <t>Numa</t>
  </si>
  <si>
    <t>Used toward purchase of gravel.</t>
  </si>
  <si>
    <t>All streets in Numa received gravel.</t>
  </si>
  <si>
    <t>Oakland</t>
  </si>
  <si>
    <t>Brown Street to Kelsay Ave, Alleyway between Elm Street and Walnut Street, Center Street from Vine to Linden, Patch on North Vine Street, Palmer Street, Alleyway between Fire Station and Congregationa</t>
  </si>
  <si>
    <t>Oakland Acres</t>
  </si>
  <si>
    <t>Oakville</t>
  </si>
  <si>
    <t>Ocheyedan</t>
  </si>
  <si>
    <t>Sealcoating city streets in July of 2010.</t>
  </si>
  <si>
    <t>East side of town</t>
  </si>
  <si>
    <t>Odebolt</t>
  </si>
  <si>
    <t>ROADWAY REPAIR AND RESURFACING</t>
  </si>
  <si>
    <t>4TH STREET FROM WILLOW TO LOCUST TO PARK TO HWY 39
5TH STREET FROM PARK TO HWY 39
PATCH AREA ON N MAIN</t>
  </si>
  <si>
    <t>ROAD USE TAX FUND</t>
  </si>
  <si>
    <t>Oelwein</t>
  </si>
  <si>
    <t>to be determined at a future date in 2010</t>
  </si>
  <si>
    <t>Ogden</t>
  </si>
  <si>
    <t>Full-depth patching</t>
  </si>
  <si>
    <t>West Chestnut, West Cherry, West Elm, NE 3rd, SW 5th, SW 8th, Haw's Circle</t>
  </si>
  <si>
    <t>Okoboji</t>
  </si>
  <si>
    <t>Traffic cones, sign posts</t>
  </si>
  <si>
    <t>Omaha, NE</t>
  </si>
  <si>
    <t>Vehicle and truck parts, wipers blades, battery &amp; Miscellaneous</t>
  </si>
  <si>
    <t>Spirit Lake, Iowa</t>
  </si>
  <si>
    <t>Garbage truck and sweeper repair</t>
  </si>
  <si>
    <t>Ollie</t>
  </si>
  <si>
    <t>snow removal</t>
  </si>
  <si>
    <t>all city streets</t>
  </si>
  <si>
    <t>Onawa</t>
  </si>
  <si>
    <t>Iowa Avenue Redesign -- engineering services to redisign State HWY 175 through Onawa.</t>
  </si>
  <si>
    <t>IJOBS funds of $13500.57</t>
  </si>
  <si>
    <t>Onslow</t>
  </si>
  <si>
    <t>Maintenance of city streets by contractor to include seal coat and patch.</t>
  </si>
  <si>
    <t>Summit Street, 3rd Street, 2nd Street, 1st Street, Church Street, North Street, Pine Street.</t>
  </si>
  <si>
    <t>Orange City</t>
  </si>
  <si>
    <t>Remove five blocks of asphalt and replace with concrete.  We are also replacing the water line and all water services along the street.</t>
  </si>
  <si>
    <t>The 2009 street project runs along central Ave for four blocks and one block along first and central running east towards Albany Ave.</t>
  </si>
  <si>
    <t>General Obligation Bonds</t>
  </si>
  <si>
    <t>Orchard</t>
  </si>
  <si>
    <t>Repairing Pump House</t>
  </si>
  <si>
    <t>City of Orchard</t>
  </si>
  <si>
    <t>Orleans</t>
  </si>
  <si>
    <t>Engineering fees for reconstruction of 140th Street</t>
  </si>
  <si>
    <t>140th Street from Hill Avenue to Peoria Avenue</t>
  </si>
  <si>
    <t>I-jobs funds and general funds</t>
  </si>
  <si>
    <t>Osage</t>
  </si>
  <si>
    <t>Seal Coat several streets</t>
  </si>
  <si>
    <t>Primarily  3rd Ward</t>
  </si>
  <si>
    <t>STREET IMPROVEMENTS 2009/2010</t>
  </si>
  <si>
    <t>CLARKE STREET, SOUTH RIDGE ROAD, LAKE STREET, W. CASS, JEFFERSON STREET</t>
  </si>
  <si>
    <t>Osceola County</t>
  </si>
  <si>
    <t>crushing of gravel at pit</t>
  </si>
  <si>
    <t>Leinen Pit</t>
  </si>
  <si>
    <t>Ossian</t>
  </si>
  <si>
    <t>Asphalt resurfacing.</t>
  </si>
  <si>
    <t>Kuhn Drive and Hill Street</t>
  </si>
  <si>
    <t>Otho</t>
  </si>
  <si>
    <t>to be determined at a later date</t>
  </si>
  <si>
    <t>Asphalt Resurfacing on Ferry Street from Finley to Mary Street</t>
  </si>
  <si>
    <t>Ferry Street from Finley to Mary Street</t>
  </si>
  <si>
    <t>IJOBS and Bond Debt from CIP Funding</t>
  </si>
  <si>
    <t>Oxford Junction</t>
  </si>
  <si>
    <t>Oyens</t>
  </si>
  <si>
    <t>Seal cracks in city streets with tar</t>
  </si>
  <si>
    <t>Oyens Ia</t>
  </si>
  <si>
    <t>Packwood</t>
  </si>
  <si>
    <t>culvert &amp; storm drain repair</t>
  </si>
  <si>
    <t>West 1st St.</t>
  </si>
  <si>
    <t>Page County</t>
  </si>
  <si>
    <t>Base Stabilization, Asphalt prime coat &amp; Single seal coat</t>
  </si>
  <si>
    <t>Various locations(332St,212Place,J-55,M-60&amp;M-56)</t>
  </si>
  <si>
    <t>Palmer</t>
  </si>
  <si>
    <t>Installed new driveway and culvert for an expanding bussiness in town off of our City Street</t>
  </si>
  <si>
    <t>Palmer, IA</t>
  </si>
  <si>
    <t>$531.91  I-Job money and $1,072.15 City RUT money
Total project $1,604.06</t>
  </si>
  <si>
    <t>Palo Alto County</t>
  </si>
  <si>
    <t>Rehabilitation of existing high truss bridge.</t>
  </si>
  <si>
    <t>Over West Branch of the Des Moines River in Section 21 of Nevada Township, Palo Alto County, Iowa</t>
  </si>
  <si>
    <t>local funds</t>
  </si>
  <si>
    <t>Panama</t>
  </si>
  <si>
    <t>FY2009 - Grading and Rock for preparation for Paving in FY2010</t>
  </si>
  <si>
    <t>South 4th Street</t>
  </si>
  <si>
    <t>RIIF - $672.80
ARRA Block Grant - $253.15
Street Construction - $281.79</t>
  </si>
  <si>
    <t>FY2010 - Paving of South 4th Street</t>
  </si>
  <si>
    <t>South 4th Street, Panama, IA</t>
  </si>
  <si>
    <t>RIIF
ARRA Block Grant
Street Construction
TIFF</t>
  </si>
  <si>
    <t>Panora</t>
  </si>
  <si>
    <t>Repairing and adding to existing culverts.</t>
  </si>
  <si>
    <t>City of Panora</t>
  </si>
  <si>
    <t>I Jobs Money-Road Use Money</t>
  </si>
  <si>
    <t>Paton</t>
  </si>
  <si>
    <t>Asphalt Street Repair.</t>
  </si>
  <si>
    <t>1.  South end of South Wise Street
2.  South Main Street
3.  508 South Wise Street
4.  516 South Park Street
5.  South end of South Park Street
6.  North Main Street</t>
  </si>
  <si>
    <t>Road use tax fund.</t>
  </si>
  <si>
    <t>Paullina</t>
  </si>
  <si>
    <t>Cemented a cul de sac on the north end of Mickley Street.</t>
  </si>
  <si>
    <t>North Mickley Street in 400 block.</t>
  </si>
  <si>
    <t>City is funding the project with Road Use Tax Funds and I-jobs Funding. $4909.30 - I-Jobs, $47280.50 Special Assessment and balance paid by Road Use Tax Fund.</t>
  </si>
  <si>
    <t>Pella</t>
  </si>
  <si>
    <t>Engineering Design Services - North Main Reconstruction</t>
  </si>
  <si>
    <t>North Main from Washington Street to Elm Street</t>
  </si>
  <si>
    <t>I-Jobs, STP and Local</t>
  </si>
  <si>
    <t>Peosta</t>
  </si>
  <si>
    <t>Install storm sewer and widen shoulders</t>
  </si>
  <si>
    <t>8558 to 8760 Kapp Drive</t>
  </si>
  <si>
    <t>Perry</t>
  </si>
  <si>
    <t>Reconstruction of 26th Street including 3,700 CY of Excavation, Storm Sewer, Subgrade Preparation, Granular Subbase, 2,300 SY of 8" P.C.C. Paving, erosion control and seeding.</t>
  </si>
  <si>
    <t>26th Street, Iowa Street to 790 feet North, Perry, Iowa</t>
  </si>
  <si>
    <t>IJOBS, RISE Grant, TIF Funds</t>
  </si>
  <si>
    <t>Pierson</t>
  </si>
  <si>
    <t>man hole rehabilitation</t>
  </si>
  <si>
    <t>intersection of main and front street
intersections of main and 4th street</t>
  </si>
  <si>
    <t>Plainfield</t>
  </si>
  <si>
    <t>Asphalt resurfacing with a single sealcoat</t>
  </si>
  <si>
    <t>The exact streets to be resurfaced have not been determined yet.</t>
  </si>
  <si>
    <t>Plano</t>
  </si>
  <si>
    <t>REPLACED A CULVERT IN A STREET</t>
  </si>
  <si>
    <t>4TH AND WAKEFIELD</t>
  </si>
  <si>
    <t>Core rock out of sink hole patch area and haul away.  Compact subbase and furnish and install 6" asphalt patch.</t>
  </si>
  <si>
    <t>West of city hall on Main Street bridge deck.</t>
  </si>
  <si>
    <t>$746.41 Road Use Funds
$1,253.59 I-Jobs Funds</t>
  </si>
  <si>
    <t>-We will be using the I-Jobs funds to do road construction in fiscal year 2010.  The proposed start date is tentativley May 2010.</t>
  </si>
  <si>
    <t>City of Pocahontas</t>
  </si>
  <si>
    <t>-We will be using the I-Jobs grant along with funds from our Road Use Taxes</t>
  </si>
  <si>
    <t>Pocahontas County</t>
  </si>
  <si>
    <t>Replace several deteriorated timber box culverts</t>
  </si>
  <si>
    <t>Cedar 25/26; Cummins 1/2, 27/26, 19/30, S33; Des Moines 20/29; Sherman 3/4, 3/10</t>
  </si>
  <si>
    <t>Clean out and tie separated concrete culverts.  Also pressure grout voids over and around these culverts.</t>
  </si>
  <si>
    <t>Various locations in County</t>
  </si>
  <si>
    <t>Polk County</t>
  </si>
  <si>
    <t>5.5 Miles Hot Mix Asphalt Resurfacing</t>
  </si>
  <si>
    <t>SE 124 St and SE 6 Ave, from SE 116 St to SE 36 Ave</t>
  </si>
  <si>
    <t>I-Jobs Funding and Local Secondary Road Funds</t>
  </si>
  <si>
    <t>Pomeroy</t>
  </si>
  <si>
    <t>Purchase sand and salt for the winter on streets</t>
  </si>
  <si>
    <t>all streets in Pomeroy</t>
  </si>
  <si>
    <t>Popejoy</t>
  </si>
  <si>
    <t>Alliant bill for Street Lights</t>
  </si>
  <si>
    <t>City of Popejoy</t>
  </si>
  <si>
    <t>I-jobs &amp; RUT money</t>
  </si>
  <si>
    <t>Portsmouth</t>
  </si>
  <si>
    <t>Resurfaced 2nd St. from 4th Ave. to 5th Ave.</t>
  </si>
  <si>
    <t>2nd Street on North side of city limits.</t>
  </si>
  <si>
    <t>Postville</t>
  </si>
  <si>
    <t>POSTVILLE</t>
  </si>
  <si>
    <t>Pottawattamie County</t>
  </si>
  <si>
    <t>Tear out old bridge and build new one.</t>
  </si>
  <si>
    <t>Knox 4</t>
  </si>
  <si>
    <t>Poweshiek County</t>
  </si>
  <si>
    <t>Winter Operations, including labor &amp; materials for snow &amp; ice removal.</t>
  </si>
  <si>
    <t>County-wide</t>
  </si>
  <si>
    <t>General Operational (Local) Funds</t>
  </si>
  <si>
    <t>Prairie City</t>
  </si>
  <si>
    <t>Street condition Assessment and Pavement Analysis for CIP Planning</t>
  </si>
  <si>
    <t>Road Use</t>
  </si>
  <si>
    <t>Geographic Information Systems 
support street condition survey and pavement analysis.  Database would be created based on industry standards and city's specific requirments.</t>
  </si>
  <si>
    <t>Water and Sewer Funds</t>
  </si>
  <si>
    <t>Prescott</t>
  </si>
  <si>
    <t>gravel for streets</t>
  </si>
  <si>
    <t>Prescott Streets
7th Avenue</t>
  </si>
  <si>
    <t>Primghar</t>
  </si>
  <si>
    <t>Cobblestone town square reconstruction design services.</t>
  </si>
  <si>
    <t>Princeton</t>
  </si>
  <si>
    <t>Design and plan 3 inch overlay on Lost Grove Road.</t>
  </si>
  <si>
    <t>Lost Grove Road west from Highway 67</t>
  </si>
  <si>
    <t>RPA/MPO Recovery Act</t>
  </si>
  <si>
    <t>Promise City</t>
  </si>
  <si>
    <t>Repair streets following installation of sewer lines</t>
  </si>
  <si>
    <t>North Center Street, Depot Street east, South Center Street,</t>
  </si>
  <si>
    <t>I-Jobs funding, Road Use Taxes</t>
  </si>
  <si>
    <t>Quimby</t>
  </si>
  <si>
    <t>Purchase a new furnace for city garage building</t>
  </si>
  <si>
    <t>city garage building at 101 W 1st Ave.</t>
  </si>
  <si>
    <t>I-JOBS and Road Use Tax funds</t>
  </si>
  <si>
    <t>Radcliffe</t>
  </si>
  <si>
    <t>Repair on Isabella Street</t>
  </si>
  <si>
    <t>Radcliffe, IA</t>
  </si>
  <si>
    <t>Road Use tax money and I-Jobs road funding</t>
  </si>
  <si>
    <t>Ralston</t>
  </si>
  <si>
    <t>undetermined</t>
  </si>
  <si>
    <t>IJOBS AND RUT FUNDING</t>
  </si>
  <si>
    <t>Randall</t>
  </si>
  <si>
    <t>repair or replace tile to drain corner of Main Street and First Street.</t>
  </si>
  <si>
    <t>SE corner of Main and First Street</t>
  </si>
  <si>
    <t>Readlyn</t>
  </si>
  <si>
    <t>Crack filling city streets within city limits of Readlyn, Iowa.</t>
  </si>
  <si>
    <t>Readlyn, Iowa</t>
  </si>
  <si>
    <t>IJOBS funding and Road Use Tax money.</t>
  </si>
  <si>
    <t>Reasnor</t>
  </si>
  <si>
    <t>3" asphalt patching on misc. streets as needed.</t>
  </si>
  <si>
    <t>3 patches on Main Street
1 patch on West St.
Light surface patching</t>
  </si>
  <si>
    <t>Highland/Coolbaugh Bridge and railing</t>
  </si>
  <si>
    <t>intersection of Highland and Coolbaugh streets</t>
  </si>
  <si>
    <t>have not finalized out the railing part of the project - DOT project and city funds</t>
  </si>
  <si>
    <t>Redding</t>
  </si>
  <si>
    <t>Rip up and replace gravel on Fourth Street to get rid of pot holes</t>
  </si>
  <si>
    <t>Redding Ia</t>
  </si>
  <si>
    <t>State of Ia</t>
  </si>
  <si>
    <t>Reinbeck</t>
  </si>
  <si>
    <t>Repair curb and gutter along highway 175</t>
  </si>
  <si>
    <t>Highway 175 Reinbeck, iowa</t>
  </si>
  <si>
    <t>Rembrandt</t>
  </si>
  <si>
    <t>to be determined not yet started</t>
  </si>
  <si>
    <t>within city limits</t>
  </si>
  <si>
    <t>Renwick</t>
  </si>
  <si>
    <t>Asphalt Hot Mix Leveler and Single Seal Coat</t>
  </si>
  <si>
    <t>Various Streets in Renwick, Iowa</t>
  </si>
  <si>
    <t>RUT Funds</t>
  </si>
  <si>
    <t>Rhodes</t>
  </si>
  <si>
    <t>Repair and patch street on Maple Street</t>
  </si>
  <si>
    <t>Maple Street</t>
  </si>
  <si>
    <t>RUT</t>
  </si>
  <si>
    <t>Repair area in road</t>
  </si>
  <si>
    <t>North end of Newton Street</t>
  </si>
  <si>
    <t>IJob money</t>
  </si>
  <si>
    <t>Riceville</t>
  </si>
  <si>
    <t>make repairs to Ninth Street</t>
  </si>
  <si>
    <t>9th Street</t>
  </si>
  <si>
    <t>street reserves/ijobs funds</t>
  </si>
  <si>
    <t>Richland</t>
  </si>
  <si>
    <t>To be determined at later date</t>
  </si>
  <si>
    <t>Rickardsville</t>
  </si>
  <si>
    <t>Haven't decided yet. Will have it done by June 2010.</t>
  </si>
  <si>
    <t>0</t>
  </si>
  <si>
    <t>Ricketts</t>
  </si>
  <si>
    <t>17.25 Tons of Rock, Catloader to spread rock, packed with roller OK Construction Inc. did the work</t>
  </si>
  <si>
    <t>Oak Street</t>
  </si>
  <si>
    <t>$400.00 I-Jobs Fund
84.00 Roaduse Fund</t>
  </si>
  <si>
    <t>Ringsted</t>
  </si>
  <si>
    <t>2009 Street Construction consists generally of 1526 ton of HMA Paving with 2160 lineal feet of 6" X 30" P.C. Concrete Curb &amp; Gutter, 372 ton Class "C" Gravel, driveway removal &amp; replacement, seeding &amp; fertilizing.</t>
  </si>
  <si>
    <t>N. Railroad Street, Walnut Street and E. Maple Street from N. Railroad Street to Beech Street</t>
  </si>
  <si>
    <t>Riverdale</t>
  </si>
  <si>
    <t>To Be Determained at a later date</t>
  </si>
  <si>
    <t>Reconstruct 10 blocks of PCC concrete street in residential areas of the City.</t>
  </si>
  <si>
    <t>Sections of Dickinson Street, Randall Street, Bradley Street, 4th Avenue, 5th Avenue, and 6th Avenue, all located west of Union Street.</t>
  </si>
  <si>
    <t>G.O. Bonds; I-Jobs</t>
  </si>
  <si>
    <t>Rock Valley</t>
  </si>
  <si>
    <t>Replace broken concrete on 16th Street, 15th Street, 10th Street, Riverview Drive, and 18th Avenue.</t>
  </si>
  <si>
    <t>16th Stree, 15th Street, 10th Street, Riverview Drive, and 18th Avenue.</t>
  </si>
  <si>
    <t>Rockford</t>
  </si>
  <si>
    <t>Insulating and repair of maintenance facility used for maintenance and storing of street equipment.</t>
  </si>
  <si>
    <t>403 2nd Ave. N.E.</t>
  </si>
  <si>
    <t>I-Job Funding</t>
  </si>
  <si>
    <t>Rockwell</t>
  </si>
  <si>
    <t>Repairs on Oak Street North and Main Street East</t>
  </si>
  <si>
    <t>Oak Street North and Main Street East</t>
  </si>
  <si>
    <t>Road Use Tax
Local Option 
I-Jobs funds</t>
  </si>
  <si>
    <t>Rodney</t>
  </si>
  <si>
    <t>Seal-coating of city streets and pothole filling</t>
  </si>
  <si>
    <t>State of Iowa</t>
  </si>
  <si>
    <t>Roland</t>
  </si>
  <si>
    <t>Crack sealing</t>
  </si>
  <si>
    <t>Several street in town</t>
  </si>
  <si>
    <t>ijobs revenue</t>
  </si>
  <si>
    <t>Storm sewer intake repairs</t>
  </si>
  <si>
    <t>Main &amp; Locust Street</t>
  </si>
  <si>
    <t>ijobs and rut funds</t>
  </si>
  <si>
    <t>Rolfe</t>
  </si>
  <si>
    <t>We will do street reapair next summer.</t>
  </si>
  <si>
    <t>City of Rolfe</t>
  </si>
  <si>
    <t>I JOBS Steet funding</t>
  </si>
  <si>
    <t>Rome</t>
  </si>
  <si>
    <t>alley in need of scouring and resurfacing</t>
  </si>
  <si>
    <t>repair alley between Broadway and Fairchild, 3rd and 4th streets</t>
  </si>
  <si>
    <t>I-JOBS and road use funds</t>
  </si>
  <si>
    <t>Rose Hill</t>
  </si>
  <si>
    <t>culvert work and roadway repairs, road washing out</t>
  </si>
  <si>
    <t>Corner of Jackson and Washington Street</t>
  </si>
  <si>
    <t>Roads, Bridges, Sidewalks:  Street Repairs</t>
  </si>
  <si>
    <t>cold patch in pot holes in streets</t>
  </si>
  <si>
    <t>various streets in Rose Hill</t>
  </si>
  <si>
    <t>Rowley</t>
  </si>
  <si>
    <t>Double Seal Coat South Street</t>
  </si>
  <si>
    <t>South Street between 1st Ave and Grande Ave</t>
  </si>
  <si>
    <t>State Money for Roads</t>
  </si>
  <si>
    <t>Rudd</t>
  </si>
  <si>
    <t>1995 Intnl 4700 truck 6cyl 4spd            AT</t>
  </si>
  <si>
    <t>City of Rudd</t>
  </si>
  <si>
    <t>I-Jobs and Road Use Tax</t>
  </si>
  <si>
    <t>Runnells</t>
  </si>
  <si>
    <t>Repair Sidewalk</t>
  </si>
  <si>
    <t>Between Brown St and Hancock St</t>
  </si>
  <si>
    <t>Russell</t>
  </si>
  <si>
    <t>Repair streets</t>
  </si>
  <si>
    <t>City of Russell</t>
  </si>
  <si>
    <t>Ruthven</t>
  </si>
  <si>
    <t>Replacing 200 foot of 8 inch Storm Sewer</t>
  </si>
  <si>
    <t>Rolling Street from Gowrie Street to Ruthven Street</t>
  </si>
  <si>
    <t>Ryan</t>
  </si>
  <si>
    <t>The city will be using the funds towards repair and maintenance of streets.</t>
  </si>
  <si>
    <t>Sabula</t>
  </si>
  <si>
    <t>Emergency Watershed Protection Program. The contractor shaped the existing slope as shown in the plans, placed geotextile fabric, and installed the rip-rap material.  This work was completed to prevent future natural disasters that caused flooding events in 2007 &amp; 2008 and damage to road.</t>
  </si>
  <si>
    <t>Section 29, Union Township, Jackson County.  South Avenue,. Sabula, IA.</t>
  </si>
  <si>
    <t>Sac City</t>
  </si>
  <si>
    <t>This project includes 3 phases:
1.  Sanitary Sewer Lining
2.  Sanitary Sewer Line Improvements
3.  Wastewater Treatment Plant Improvements</t>
  </si>
  <si>
    <t>Phase 1 - South 13th Street through South 11th Street and Chautauqua Park Line.
Phase 2 - East/West between South 5th Street and South 11th Street.
Phase 3 - Repair Main Pump Station, Retro-Fit WWTP.</t>
  </si>
  <si>
    <t>CDBG, ARRA, &amp; Revenues</t>
  </si>
  <si>
    <t>Sac County</t>
  </si>
  <si>
    <t>PCC patching on various paved county roads</t>
  </si>
  <si>
    <t>on county roads M27, M43, M55, M68, N14, and D46</t>
  </si>
  <si>
    <t>Sageville</t>
  </si>
  <si>
    <t>Filling in pot holes and putting a 1" overlay on street.  Dubuque County owns most of the same road.  Our portion will cost just over $15,000.</t>
  </si>
  <si>
    <t>Sageville Road</t>
  </si>
  <si>
    <t>Road use tax for anything above IJOBS amount.</t>
  </si>
  <si>
    <t>Saint Ansgar</t>
  </si>
  <si>
    <t>3 INCH ASPHALT PATCH W/2 INCH ASPHALT OVERLAY</t>
  </si>
  <si>
    <t>EAST 5TH STREET FROM SOUTH SUMMER STREET TO EAST DEAD END</t>
  </si>
  <si>
    <t>ROAD USE FUNDS WILL SUBSIDIZE FUNDING FROM THE I-JOB ROAD FUNDING</t>
  </si>
  <si>
    <t>Saint Anthony</t>
  </si>
  <si>
    <t>Replacement of culvert under city street (Howard) due to deterioration.</t>
  </si>
  <si>
    <t>Howard St., St Anthony, IA</t>
  </si>
  <si>
    <t>LOST funds, RUT funds, IJOBS funding</t>
  </si>
  <si>
    <t>Saint Charles</t>
  </si>
  <si>
    <t>Removing a storm sewer drain under the street that has caused damage to the street requiring repair.</t>
  </si>
  <si>
    <t>corner of Market on Lumber to Vine street</t>
  </si>
  <si>
    <t>Saint Paul</t>
  </si>
  <si>
    <t>No project plans at this time</t>
  </si>
  <si>
    <t>City of St. Paul</t>
  </si>
  <si>
    <t>RUT funds/I-Jobs funds</t>
  </si>
  <si>
    <t>Salix</t>
  </si>
  <si>
    <t>Repair and replace 10'x 20' area at water curb stop area in front of fire station.  Removed old paving, installed tie bars and steel mat, re-paved with 8" portland concrete cement pavement.</t>
  </si>
  <si>
    <t>315 Tipton Street</t>
  </si>
  <si>
    <t>Sanborn</t>
  </si>
  <si>
    <t>Asphalt resurfacing &amp; seal coating</t>
  </si>
  <si>
    <t>Sibley Street - between 1st &amp; 4th &amp; between 4th &amp; 7th street.  Carroll Street - between 1st &amp; 7th Street.  East 2nd - east from Carroll.  4th Street - between Franklin &amp; Main.  5th Street - between Si</t>
  </si>
  <si>
    <t>Schaller</t>
  </si>
  <si>
    <t>The Council has not decided on a specific project for these funds yet.  Hopefully they will make a decision while discussing the budget at the January meeting.</t>
  </si>
  <si>
    <t>Undecided</t>
  </si>
  <si>
    <t>IJOBS funds only, hopefully.</t>
  </si>
  <si>
    <t>Schleswig</t>
  </si>
  <si>
    <t>Patching of asphalt streets.</t>
  </si>
  <si>
    <t>Various streets throughout the City.</t>
  </si>
  <si>
    <t>Scranton</t>
  </si>
  <si>
    <t>ROAD/CONCRETE REPAIRS. SEVERAL LOCATIONS FROM WHERE STREETS WERE TORN UP FOR WATER MAIN REPAIRS AND FIRE HYDRANT REPLACEMENTS</t>
  </si>
  <si>
    <t>UNDETERMINED. SEVERAL LOCATIONS.</t>
  </si>
  <si>
    <t>IJOBS and RUT funds</t>
  </si>
  <si>
    <t>Searsboro</t>
  </si>
  <si>
    <t>Repair a major hole in the road and resurface the road</t>
  </si>
  <si>
    <t>Railroad Street between 2nd and 3rd St</t>
  </si>
  <si>
    <t>Sergeant Bluff</t>
  </si>
  <si>
    <t>No work to date.  Still in planning stage.</t>
  </si>
  <si>
    <t>Residential subdivision</t>
  </si>
  <si>
    <t>IJOBS &amp; possibly Road Use Tax</t>
  </si>
  <si>
    <t>Seymour</t>
  </si>
  <si>
    <t>Filling potholes with premix</t>
  </si>
  <si>
    <t>Main Street, both East and West
Winston Street
Matkins Street
East Lee Street
North Park</t>
  </si>
  <si>
    <t>Sheffield</t>
  </si>
  <si>
    <t>Shelby</t>
  </si>
  <si>
    <t>The money will be used for maintenance of city streets.  Crack sealing.</t>
  </si>
  <si>
    <t>City of Shelby</t>
  </si>
  <si>
    <t>Sheldahl</t>
  </si>
  <si>
    <t>Pleace 2 new storm water drainage valves</t>
  </si>
  <si>
    <t>205 Jefferson
310 Willow</t>
  </si>
  <si>
    <t>Sheldon</t>
  </si>
  <si>
    <t>Asphalt resurfacing.  Mill and remove flow lines.  Place a 2" HMA lift.</t>
  </si>
  <si>
    <t>6th Avenue from 9th Street to 11th Street.</t>
  </si>
  <si>
    <t>RUT Improvement Fund</t>
  </si>
  <si>
    <t>Shell Rock</t>
  </si>
  <si>
    <t>Patching of asphalt streets</t>
  </si>
  <si>
    <t>Jackson Street, Pearl Street, and Prospect Street</t>
  </si>
  <si>
    <t>I jobs funding and Road Use Tax Funds.</t>
  </si>
  <si>
    <t>Improvements of various public streets and possibly alleys.</t>
  </si>
  <si>
    <t>Variety of locations yet to be determined.</t>
  </si>
  <si>
    <t>IJOBS, Road USe</t>
  </si>
  <si>
    <t>Shueyville</t>
  </si>
  <si>
    <t>Project yet to be determined</t>
  </si>
  <si>
    <t>City of Shueyville</t>
  </si>
  <si>
    <t>New Construction Conrete Road Extension</t>
  </si>
  <si>
    <t>4th Street NE past 15th Avenue NE</t>
  </si>
  <si>
    <t>Lot Sales</t>
  </si>
  <si>
    <t>Sigourney</t>
  </si>
  <si>
    <t>Repairing the intersection at Marion Street and East Street.</t>
  </si>
  <si>
    <t>Intersection of Marion Street and East Street</t>
  </si>
  <si>
    <t>Sioux Center</t>
  </si>
  <si>
    <t>Street widening</t>
  </si>
  <si>
    <t>7th St NW, Sioux Center Iowa</t>
  </si>
  <si>
    <t>Maintenance on the paved streets within the city limits of Sioux City, Iowa</t>
  </si>
  <si>
    <t>Through-out Sioux City</t>
  </si>
  <si>
    <t>Sioux County</t>
  </si>
  <si>
    <t>Stripping for gravel at Fairview (Van Woudenberg Pit)</t>
  </si>
  <si>
    <t>Settlers Township, Sec 15, Sioux County, Iowa</t>
  </si>
  <si>
    <t>Sioux Rapids</t>
  </si>
  <si>
    <t>120.15 tons of hot asphalt patch furnished and installed on various streets in the city of Sioux Rapids</t>
  </si>
  <si>
    <t>1st St. from Maple to Walnut; Walnut St. from 1st to Hwy 71; 2nd St. from Blake to Main; 2nd St. from Thomas to Elm; 4th St. from Thomas to Hillside; 6th St. from Thomas to Evans</t>
  </si>
  <si>
    <t>Slater</t>
  </si>
  <si>
    <t>Repair of deteriorating streets within the city.</t>
  </si>
  <si>
    <t>IJOBS funds and RUT</t>
  </si>
  <si>
    <t>Sloan</t>
  </si>
  <si>
    <t>47 tons of street salt</t>
  </si>
  <si>
    <t>Sloan, Iowa</t>
  </si>
  <si>
    <t>Smithland</t>
  </si>
  <si>
    <t>Soldier</t>
  </si>
  <si>
    <t>Minor street improvements.</t>
  </si>
  <si>
    <t>City of Soldier</t>
  </si>
  <si>
    <t>Reconstruction of West 11th Street from Grand to 11th Av West</t>
  </si>
  <si>
    <t>Spencer Iowa</t>
  </si>
  <si>
    <t>Special Assessments
Street Improvement Reserve</t>
  </si>
  <si>
    <t>Spirit Lake</t>
  </si>
  <si>
    <t>Reconstruction of 11th St. from Fargo Ave. to East Lake Okoboji.</t>
  </si>
  <si>
    <t>Other city funds</t>
  </si>
  <si>
    <t>Springbrook</t>
  </si>
  <si>
    <t>Patching of black top after watermain break</t>
  </si>
  <si>
    <t>South Main Street</t>
  </si>
  <si>
    <t>Springville</t>
  </si>
  <si>
    <t>Major street repair project on a designated street in Springville as decided this spring by the PW department.</t>
  </si>
  <si>
    <t>city limits</t>
  </si>
  <si>
    <t>road use funds and I-Jobs funds</t>
  </si>
  <si>
    <t>Stacyville</t>
  </si>
  <si>
    <t>Industrial Park cement road</t>
  </si>
  <si>
    <t>Industrial Drive and Enterprise Drive</t>
  </si>
  <si>
    <t>Stanhope</t>
  </si>
  <si>
    <t>Asphalt Resurfacing, 2", 5", 7"</t>
  </si>
  <si>
    <t>Patching: Park Street, Asphalt Resurfacing: Taylor Street from Parker to Bell, Hamilton Street from Parker to Bell, Bell Street from Hamilton to Taylor, Bell Street from Taylor to Railway</t>
  </si>
  <si>
    <t>Stanton</t>
  </si>
  <si>
    <t>Shape ditches and pull in slopes of road, then apply new rock.</t>
  </si>
  <si>
    <t>200 Block of Prospect Street</t>
  </si>
  <si>
    <t>Stanwood</t>
  </si>
  <si>
    <t>resurfacing of city streets</t>
  </si>
  <si>
    <t>undetermined at this time.</t>
  </si>
  <si>
    <t>I-Jobs and RUT funds</t>
  </si>
  <si>
    <t>State Center</t>
  </si>
  <si>
    <t>Repair/replace curb sections</t>
  </si>
  <si>
    <t>W Main Street</t>
  </si>
  <si>
    <t>Steamboat Rock</t>
  </si>
  <si>
    <t>2" asphalt overlay</t>
  </si>
  <si>
    <t>South River Road</t>
  </si>
  <si>
    <t>Storm Lake</t>
  </si>
  <si>
    <t>To Be Determined during the budget process in January.</t>
  </si>
  <si>
    <t>Road Use Tax funds</t>
  </si>
  <si>
    <t>Story City</t>
  </si>
  <si>
    <t>Reconstruct the intersection of Park and Linn</t>
  </si>
  <si>
    <t>Park &amp; Linn</t>
  </si>
  <si>
    <t>IJOBS and Road Use</t>
  </si>
  <si>
    <t>Crack sealing of streets in Story City</t>
  </si>
  <si>
    <t>Story County</t>
  </si>
  <si>
    <t>HMA Overlay one mile on Dayton Ave.</t>
  </si>
  <si>
    <t>North Dayton Ave. in Section 18, T84N, R23W</t>
  </si>
  <si>
    <t>Local funds and I-jobs funding.</t>
  </si>
  <si>
    <t>Stratford</t>
  </si>
  <si>
    <t>Remove street patch due to water main work and replace with like material.  
First Quote high; Second quote approved at $3502.00.  Project completed.</t>
  </si>
  <si>
    <t>South intersection at Hwy 175 and Willow Street.</t>
  </si>
  <si>
    <t>I-Jobs Road Funding of $3258.31 and city road use funds of $243.69.</t>
  </si>
  <si>
    <t>Strawberry Point</t>
  </si>
  <si>
    <t>Replace sewer inlet and repair the road at the intersection of W. Spring and Westwood Dr.</t>
  </si>
  <si>
    <t>W. Spring and Westwood Dr.</t>
  </si>
  <si>
    <t>I-Jobs for this portion of the job.</t>
  </si>
  <si>
    <t>Stuart</t>
  </si>
  <si>
    <t>seal coat project</t>
  </si>
  <si>
    <t>N.Gaines street/ N. Main street/ N. Fremont/ NW 2ND STREET/ NE 3rd street/ NE 4th street</t>
  </si>
  <si>
    <t>Sully</t>
  </si>
  <si>
    <t>No project has been determined at this time</t>
  </si>
  <si>
    <t>Superior</t>
  </si>
  <si>
    <t>Haven't determined a funding source yet</t>
  </si>
  <si>
    <t>Swaledale</t>
  </si>
  <si>
    <t>Asphalt repair of city streets</t>
  </si>
  <si>
    <t>Swisher</t>
  </si>
  <si>
    <t>Crack Sealing</t>
  </si>
  <si>
    <t>2nd Street from Howard to Summit
Jefferson Ave from 3rd to Division
Rose Ave from 3rd to Division, Division from Swisher View Dr to City Limits South Side
Division St from Swisher View Dr to East C</t>
  </si>
  <si>
    <t>Tabor</t>
  </si>
  <si>
    <t>Repairing asphalt roads</t>
  </si>
  <si>
    <t>Multiple spots in city limits</t>
  </si>
  <si>
    <t>Tama</t>
  </si>
  <si>
    <t>Repair right of way culvert under Highway 63.</t>
  </si>
  <si>
    <t>Highway 63 (State Street) and 1st Street - Tama IA</t>
  </si>
  <si>
    <t>I Job Funds should pay for the project</t>
  </si>
  <si>
    <t>Tama County</t>
  </si>
  <si>
    <t>Winter operations, including labor &amp; materials for snow &amp; ice removal</t>
  </si>
  <si>
    <t>Taylor County</t>
  </si>
  <si>
    <t>PCC Full Depth Patching</t>
  </si>
  <si>
    <t>J20 &amp; J35</t>
  </si>
  <si>
    <t>Templeton</t>
  </si>
  <si>
    <t>Remove seal coat and replace with hot mix asphalt 4" depth</t>
  </si>
  <si>
    <t>S. 3rd Avenue between Railway Street and 2nd Street</t>
  </si>
  <si>
    <t>$1,167.05 I-Jobs money and $812.55 Road Use Tax Money</t>
  </si>
  <si>
    <t>Terril</t>
  </si>
  <si>
    <t>Thompson</t>
  </si>
  <si>
    <t>patch and repair streets</t>
  </si>
  <si>
    <t>Adams Street - 2" patch
Intersection of 2nd Ave &amp; Madison St - 3" asphalt
3rd Ave from Adams to Jackson - seal coat
4th Ave between Jackson &amp; Monroe - paver patch
Helgren Street - seal coat
West</t>
  </si>
  <si>
    <t>Thornton</t>
  </si>
  <si>
    <t>No Projects for the 4th quarter of 2009.</t>
  </si>
  <si>
    <t>No funds expended</t>
  </si>
  <si>
    <t>Tiffin</t>
  </si>
  <si>
    <t>ANNUAL CITY STREET REPAIRS IN VARIOUS LOCATIONS IN CITY</t>
  </si>
  <si>
    <t>VARIOUS CITY STREETS OF TIFFIN, IOWA</t>
  </si>
  <si>
    <t>Street repairs</t>
  </si>
  <si>
    <t>Inland Road, Old Muscatine, Logan Ave</t>
  </si>
  <si>
    <t>Titonka</t>
  </si>
  <si>
    <t>Seal coat one block of street that has been cored out</t>
  </si>
  <si>
    <t>6th Street between Main Street &amp; Dieckman Street</t>
  </si>
  <si>
    <t>Toronto</t>
  </si>
  <si>
    <t>drop box</t>
  </si>
  <si>
    <t>Mill/Washington Street corner</t>
  </si>
  <si>
    <t>Traer</t>
  </si>
  <si>
    <t>street resurfacing--to be determined</t>
  </si>
  <si>
    <t>to be dertmined</t>
  </si>
  <si>
    <t>city reserves and bonding proceeds</t>
  </si>
  <si>
    <t>Treynor</t>
  </si>
  <si>
    <t>Repair street damage from storm water run off on Hillsdale Drive. Place fill in voids under the paving where the storm water caused undermining. Approximately 970 square feet of street was torn out and replaced.</t>
  </si>
  <si>
    <t>208 Hillsdale Drive, Treynor</t>
  </si>
  <si>
    <t>Tripoli</t>
  </si>
  <si>
    <t>Install curb and gutter, storm sewer, and asphalt road along 1st Avenue S W, 2nd Avenue S W, and 5th Street S W.</t>
  </si>
  <si>
    <t>Union</t>
  </si>
  <si>
    <t>305 Commercial St</t>
  </si>
  <si>
    <t>Union County</t>
  </si>
  <si>
    <t>Pavement Random Crack Repair</t>
  </si>
  <si>
    <t>Routes H17, P27, P17, H24, P33</t>
  </si>
  <si>
    <t>University Heights</t>
  </si>
  <si>
    <t>The project has yet to be determined by the city</t>
  </si>
  <si>
    <t>Urbana</t>
  </si>
  <si>
    <t>Resealcoat 3000 linear feet of street surface that was being returned to gravel due to inability to pay for project</t>
  </si>
  <si>
    <t>30th Avenue between US150 south to the Urbana corporate limits.</t>
  </si>
  <si>
    <t>Urbandale</t>
  </si>
  <si>
    <t>PCC Patching of existing roadways with full depth concrete</t>
  </si>
  <si>
    <t>Prairie Avenue 70th to 66th Street
Airline Avenue 72nd to 65th Street
Horton Avenue 72nd to 70th Street
Madison Avenue 72nd to 67th Street
71st Street - Prairie to Douglas
69th Street Aurora to D</t>
  </si>
  <si>
    <t>IJOBS &amp; GOB</t>
  </si>
  <si>
    <t>Ute</t>
  </si>
  <si>
    <t>Mil out and relay 3" of class A 1/2" asphalt and replace and adjust 2 manholes</t>
  </si>
  <si>
    <t>Day Avenue from Fourth Street to Sixth street</t>
  </si>
  <si>
    <t>Van Horne</t>
  </si>
  <si>
    <t>2009 Sealcoat project</t>
  </si>
  <si>
    <t>Van Meter</t>
  </si>
  <si>
    <t>roadway maintenance - added limestone on Richland Circle; and used contractor, The Pavement doctor, to repair asphalt</t>
  </si>
  <si>
    <t>Richland Circle and multiple street patching</t>
  </si>
  <si>
    <t>Ventura</t>
  </si>
  <si>
    <t>Street sweeper purchased 8/25/2009 
Used 1998 Elgin Pelican (came from the City of Mason City via Trans Iowa)
Check #19472 $37,500 paid on 9/14/2009</t>
  </si>
  <si>
    <t>Item was purchased from Trans Iowa, 4607 SE Rio Court, Ankeny, IA  50012</t>
  </si>
  <si>
    <t>Villisca</t>
  </si>
  <si>
    <t>Remove curb and widen U Avenue from High Street to 1st Street.</t>
  </si>
  <si>
    <t>U Avenue from 1st St to High</t>
  </si>
  <si>
    <t>IJobs and Road Use Tax money</t>
  </si>
  <si>
    <t>Vincent</t>
  </si>
  <si>
    <t>Grading / Asphalt grindings for alleys</t>
  </si>
  <si>
    <t>Alleys South of Brewster St. and east of North 1st. Street.
Alley in Northwest corner of town by church between W. 2nd St. and W. 3rd St.</t>
  </si>
  <si>
    <t>IJobs Road Use Tax fund</t>
  </si>
  <si>
    <t>Vinton</t>
  </si>
  <si>
    <t>Building a new extension of West 11th Street.</t>
  </si>
  <si>
    <t>North of the intersection of West 13th Street and K Avenue.</t>
  </si>
  <si>
    <t>From I-Jobs Street Construction funds (FY2010 and FY2011): $49,437 and from city reserve funds: $120,563.</t>
  </si>
  <si>
    <t>Volga City</t>
  </si>
  <si>
    <t>The Project will consist of maintenance on streets</t>
  </si>
  <si>
    <t>unknown</t>
  </si>
  <si>
    <t>local funding</t>
  </si>
  <si>
    <t>Wadena</t>
  </si>
  <si>
    <t>storm sewer maintenance</t>
  </si>
  <si>
    <t>River Street</t>
  </si>
  <si>
    <t>Wahpeton</t>
  </si>
  <si>
    <t>Replace Bridge Street Bridge</t>
  </si>
  <si>
    <t>on Bridge Street over canal</t>
  </si>
  <si>
    <t>Road Use Tax Fund, General Fund</t>
  </si>
  <si>
    <t>Walcott</t>
  </si>
  <si>
    <t>Reconstruction of the pavement for Memorial Road between County Road Y-40 and Main Street.  Includes removal of the existing seal coat pavement, concrete curbs, sidewalks and driveway approaches.</t>
  </si>
  <si>
    <t>Memorial Road between County Road Y-40 (A.K.A. Blue Grass Rd) and Main Street</t>
  </si>
  <si>
    <t>Road Use Tax and Local Option Sales Tax</t>
  </si>
  <si>
    <t>Walford</t>
  </si>
  <si>
    <t>Drainage and Grading of Drainage lots</t>
  </si>
  <si>
    <t>4th street North</t>
  </si>
  <si>
    <t>Road Use Taxes</t>
  </si>
  <si>
    <t>Walker</t>
  </si>
  <si>
    <t>Purchase of salt/sand mixture for 09/10 season.  Purchased 26.48 tons to date ($1,198.22).</t>
  </si>
  <si>
    <t>Streets of Walker</t>
  </si>
  <si>
    <t>When funds are gone will use regular budget monies.</t>
  </si>
  <si>
    <t>Wall Lake</t>
  </si>
  <si>
    <t>City of Wall Lake tore out and completely rebuilt two storm drains.</t>
  </si>
  <si>
    <t>Both storm drains are located on West 1st Street</t>
  </si>
  <si>
    <t>Wallingford</t>
  </si>
  <si>
    <t>Snow Removal from Side Streets</t>
  </si>
  <si>
    <t>City Side Streets</t>
  </si>
  <si>
    <t>Walnut</t>
  </si>
  <si>
    <t>Replacement of the Shoulder along Pearl Street</t>
  </si>
  <si>
    <t>north side of Pearl Street</t>
  </si>
  <si>
    <t>Wapello</t>
  </si>
  <si>
    <t>Asphalt two blocks of North 2nd Street</t>
  </si>
  <si>
    <t>Downtown - North 2nd street</t>
  </si>
  <si>
    <t>Wapello County</t>
  </si>
  <si>
    <t>Full depth concrete patching</t>
  </si>
  <si>
    <t>Madison Avenue from 65th Street to Highway 63</t>
  </si>
  <si>
    <t>Purchase and delivery of 1,000 Ton of salt</t>
  </si>
  <si>
    <t>West Point Iowa</t>
  </si>
  <si>
    <t>Washington County</t>
  </si>
  <si>
    <t>2009 Caterpillar 140M Motorgrader</t>
  </si>
  <si>
    <t>Washington County Maintenance Garage, 821 E 7th St, Washington, IA  52353</t>
  </si>
  <si>
    <t>Washta</t>
  </si>
  <si>
    <t>seal coat and patch work</t>
  </si>
  <si>
    <t>washta</t>
  </si>
  <si>
    <t>Waterville</t>
  </si>
  <si>
    <t>City of Waterville has not yet determined a project</t>
  </si>
  <si>
    <t>Waukee</t>
  </si>
  <si>
    <t>Warrior Lane Asphalt Overlay Project</t>
  </si>
  <si>
    <t>Warrior Lane from University Ave to Ashworth Dr</t>
  </si>
  <si>
    <t>Capital Projects Cash
IJOBS August 09 funds</t>
  </si>
  <si>
    <t>Place 2.5" overlay on a secton of roadway in the City Park,paved with 2.5" of compacted hot mix asphalt and place 3" of compacted hot mix asphalt on three small parking areas.</t>
  </si>
  <si>
    <t>Waukon City Park</t>
  </si>
  <si>
    <t>Street Improvements Fund</t>
  </si>
  <si>
    <t>Waverly</t>
  </si>
  <si>
    <t>Bituminous Seal Coat Program involves the seal coating of approximately 110 city blocks.</t>
  </si>
  <si>
    <t>Various areas with the city limits</t>
  </si>
  <si>
    <t>Wayland</t>
  </si>
  <si>
    <t>repair intersection resurface with cement 150'</t>
  </si>
  <si>
    <t>hwy 78 &amp; jefferson St</t>
  </si>
  <si>
    <t>Wayne County</t>
  </si>
  <si>
    <t>Used 2007 Volvo Tractor Truck</t>
  </si>
  <si>
    <t>Des Moines, Iowa</t>
  </si>
  <si>
    <t>Repair Tractor</t>
  </si>
  <si>
    <t>Corydon, Iowa</t>
  </si>
  <si>
    <t>Purchase of Aggregate for roads from stock pile</t>
  </si>
  <si>
    <t>Plano, Iowa</t>
  </si>
  <si>
    <t>Webster</t>
  </si>
  <si>
    <t>Covering street with a new layer of gravel</t>
  </si>
  <si>
    <t>Market ST.
From Lafayette ST. to the end of Market ST.</t>
  </si>
  <si>
    <t>Repair areas of broken pavement</t>
  </si>
  <si>
    <t>Junction of Lafayette ST and Highway 22</t>
  </si>
  <si>
    <t>Webster County</t>
  </si>
  <si>
    <t>Purchase roadstone to be used in the maintenence of secondary roads.</t>
  </si>
  <si>
    <t>Countywide- Webster County</t>
  </si>
  <si>
    <t>Wellman</t>
  </si>
  <si>
    <t>street improvement, paving and/or curb and gutter</t>
  </si>
  <si>
    <t>I Job funds</t>
  </si>
  <si>
    <t>Wellsburg</t>
  </si>
  <si>
    <t>Repair storm sewer intakes</t>
  </si>
  <si>
    <t>Washington St. from 1st St. to 4th St.</t>
  </si>
  <si>
    <t>Welton</t>
  </si>
  <si>
    <t>Purchase of rock for shoulder of Old Hwy 61/Main Street</t>
  </si>
  <si>
    <t>Old Hwy 61/Main Street</t>
  </si>
  <si>
    <t>Wesley</t>
  </si>
  <si>
    <t>Not started  Zero dollars have been spent</t>
  </si>
  <si>
    <t>In Wesley</t>
  </si>
  <si>
    <t>West Bend</t>
  </si>
  <si>
    <t>Asphalt Milling, Asphalt Level &amp; Single Seal</t>
  </si>
  <si>
    <t>5th Street SE, Between 1st Street SE &amp; Broadway Avenue and 5th Street SW, Between Broadway Avenue &amp; 1st Avenue SW</t>
  </si>
  <si>
    <t>West Branch</t>
  </si>
  <si>
    <t>Concrete street patching and repair</t>
  </si>
  <si>
    <t>Various locations within the City</t>
  </si>
  <si>
    <t>IJOBS funding and Road Use Tax funds</t>
  </si>
  <si>
    <t>West Burlington</t>
  </si>
  <si>
    <t>2 LED stop signs for Division and Gear intersections
2 LED stop signs for Longmeadow and Ramsey interesections</t>
  </si>
  <si>
    <t>Division and Gear intersections
Longmeadow and Ramsey intersections</t>
  </si>
  <si>
    <t>Road Use I Job Funds</t>
  </si>
  <si>
    <t>Seal Coat Streets various streets through out the City of West Burlington.</t>
  </si>
  <si>
    <t>Throughout City</t>
  </si>
  <si>
    <t>Road Use Funds and I-Job Funds</t>
  </si>
  <si>
    <t>West Des Moines</t>
  </si>
  <si>
    <t>2009 HMA Resurfacing Program</t>
  </si>
  <si>
    <t>Ashworth Road - Valley West Drive to 50th St</t>
  </si>
  <si>
    <t>GO Bonds</t>
  </si>
  <si>
    <t>West Liberty</t>
  </si>
  <si>
    <t>Asphalt Resurfacing _________________________</t>
  </si>
  <si>
    <t>300 block of east eighth Street - 50 foot section</t>
  </si>
  <si>
    <t>Street Tree Trimming _________________</t>
  </si>
  <si>
    <t>Highway 6/East Third Street - 300 to 700 blocks</t>
  </si>
  <si>
    <t>West Point</t>
  </si>
  <si>
    <t>Project has yet to be determined.</t>
  </si>
  <si>
    <t>West Union</t>
  </si>
  <si>
    <t>City will be using I-JOBS funds to apply to the purchase of a new street sweeper</t>
  </si>
  <si>
    <t>West Union, Iowa</t>
  </si>
  <si>
    <t>Westside</t>
  </si>
  <si>
    <t>Reconstruction of street including storm sewer, curb &amp; gutter</t>
  </si>
  <si>
    <t>First Street</t>
  </si>
  <si>
    <t>Westwood</t>
  </si>
  <si>
    <t>Road repairs, patching and crack fill and seal coating</t>
  </si>
  <si>
    <t>Westwood Dr, Bittersweet Circle, Hickory Lane,Oak Lane, and Sycamore Dr.</t>
  </si>
  <si>
    <t>Road use tax and general funds (property taxes)</t>
  </si>
  <si>
    <t>What Cheer</t>
  </si>
  <si>
    <t>New gravel on some of the towns gravel roads.</t>
  </si>
  <si>
    <t>East and West Section Streets
East and West Briney Streets
East Mill Street
Ohio Street</t>
  </si>
  <si>
    <t>Whiting</t>
  </si>
  <si>
    <t>Repair Streets</t>
  </si>
  <si>
    <t>Whittier, West, Willard, Walnut &amp; Maplt St</t>
  </si>
  <si>
    <t>Whittemore</t>
  </si>
  <si>
    <t>Needed repairs to streets throughout the community</t>
  </si>
  <si>
    <t>various locations</t>
  </si>
  <si>
    <t>Whitten</t>
  </si>
  <si>
    <t>repairing and replacing parts on the snow plow truck</t>
  </si>
  <si>
    <t>Williams</t>
  </si>
  <si>
    <t>Crack Sealing on City street as needed</t>
  </si>
  <si>
    <t>Fourth Street</t>
  </si>
  <si>
    <t>Williamsburg</t>
  </si>
  <si>
    <t>Repair of the street at the intersection of Welsh Street and Oak Street</t>
  </si>
  <si>
    <t>Intersection of Welsh Street and Oak Street</t>
  </si>
  <si>
    <t>Williamson</t>
  </si>
  <si>
    <t>Rebuild ditches and new culverts</t>
  </si>
  <si>
    <t>South Elden from E. Vine to E. South</t>
  </si>
  <si>
    <t>Disaster Grant Fund; General Funds</t>
  </si>
  <si>
    <t>Wilton</t>
  </si>
  <si>
    <t>W Division Street storm sewer</t>
  </si>
  <si>
    <t>300 block of W Division</t>
  </si>
  <si>
    <t>Road Use/IJOBS</t>
  </si>
  <si>
    <t>storm sewer repair West View</t>
  </si>
  <si>
    <t>West View Park/Parkview Street</t>
  </si>
  <si>
    <t>Windsor Heights</t>
  </si>
  <si>
    <t>We have a section of concrete on University Avenue in Windsor Heights that is in real bad shape and in need of replacement.  We will use the funds to get new concrete for this section and for traffic control as the project goes on.</t>
  </si>
  <si>
    <t>University Avenue around the 70th Street intersection in Windsor Heights.</t>
  </si>
  <si>
    <t>No supplemental funds were used</t>
  </si>
  <si>
    <t>Winfield</t>
  </si>
  <si>
    <t>project not started yet</t>
  </si>
  <si>
    <t>no plans yet</t>
  </si>
  <si>
    <t>Winnebago County</t>
  </si>
  <si>
    <t>Replace existing structure with a 14' x 12' x 72' Concrete Box Culvert</t>
  </si>
  <si>
    <t>On County Route R26/50th Avenue.  From 460th Street north .25 miles to existing structure.</t>
  </si>
  <si>
    <t>Winneshiek County</t>
  </si>
  <si>
    <t>Asphalt patching work on Co. Rd. W14, Co. Rd. W20 and Co. Rd. A34 west of Decorah, IA</t>
  </si>
  <si>
    <t>Co. Rd. W14 between Ridgeway and Spillville, Co. Rd. A34 between Decorah and the Howard County line and Co. Rd. A34 and Co. Rd. W20 northwest of Decorah.</t>
  </si>
  <si>
    <t>Winterset</t>
  </si>
  <si>
    <t>2009 10th Street Storm Sewer Improvement Project.</t>
  </si>
  <si>
    <t>10th Street, starting at storm sewer intake near the intersection with Green Street.</t>
  </si>
  <si>
    <t>20,825.21 IJOBS
22,024.79 General Obligation bond</t>
  </si>
  <si>
    <t>Winthrop</t>
  </si>
  <si>
    <t>Street Repairs not yet done</t>
  </si>
  <si>
    <t>Street Repairs not yet identified</t>
  </si>
  <si>
    <t>Woden</t>
  </si>
  <si>
    <t>Reclaim and recondition the street that had been turned over to the school district for safety reasons.  School now closed and a new business is starting in the building.  Road will need to be openned and useable.
Will grade the street and gravel.  Prepare it for possible blacktopping.</t>
  </si>
  <si>
    <t>300 block of Fox Avenue within the city limits of Woden.</t>
  </si>
  <si>
    <t>I-Jobs Funding and Road Use Tax money</t>
  </si>
  <si>
    <t>Woodburn</t>
  </si>
  <si>
    <t>Woodbury County</t>
  </si>
  <si>
    <t>Asphalt patching on County Highway L-21 and Lakeport Road</t>
  </si>
  <si>
    <t>County Highway L21 in Grant Twp. from W1/4 Corner Sec. 15-87-44 to N1/4 corner sec. 1-87-44.
County Highway K-29, Lakeport Road.</t>
  </si>
  <si>
    <t>Entire project funded with I Jobs money.</t>
  </si>
  <si>
    <t>Woodward</t>
  </si>
  <si>
    <t>Crack Seal N 3rd Street on the North West side of Town.</t>
  </si>
  <si>
    <t>N 3rd Street Woodward IA</t>
  </si>
  <si>
    <t>I Job Money and General Fund</t>
  </si>
  <si>
    <t>Worth County</t>
  </si>
  <si>
    <t>Granular Surfacing of Secondary Roads</t>
  </si>
  <si>
    <t>Various locations in Worth County</t>
  </si>
  <si>
    <t>Worthington</t>
  </si>
  <si>
    <t>Double seal coating all the alleys.</t>
  </si>
  <si>
    <t>Various around town.</t>
  </si>
  <si>
    <t>Streets portion of local option sales tax.</t>
  </si>
  <si>
    <t>Wyoming</t>
  </si>
  <si>
    <t>seal coat</t>
  </si>
  <si>
    <t>Jones Street from Hwy 136 to South Oak St.</t>
  </si>
  <si>
    <t>Yale</t>
  </si>
  <si>
    <t>Blacktop of streets within city limits</t>
  </si>
  <si>
    <t>various streets in Yale</t>
  </si>
  <si>
    <t>Road Use Tax Fund and Special Revenue Income</t>
  </si>
  <si>
    <t>Yetter</t>
  </si>
  <si>
    <t>Removing Snow from streets</t>
  </si>
  <si>
    <t>Streets of City of Yetter</t>
  </si>
  <si>
    <t>I Jobs Road Funding</t>
  </si>
  <si>
    <t>Zwingle</t>
  </si>
  <si>
    <t>Repair storm water inlet under Washington Mill Road. Install large rip-rap to stabilize bank and inlet tube.</t>
  </si>
  <si>
    <t>60 Washington Mills Road, highway storm water inlet</t>
  </si>
  <si>
    <t>RIIF, ARRA, Road Use Tax funds</t>
  </si>
  <si>
    <t>The Following Cities and Counties have not submitted an I-JOBS Report as of 12/31/2009</t>
  </si>
  <si>
    <t>Ackworth</t>
  </si>
  <si>
    <t>Alburnett</t>
  </si>
  <si>
    <t>Alden</t>
  </si>
  <si>
    <t>Alexander</t>
  </si>
  <si>
    <t>Alleman</t>
  </si>
  <si>
    <t>Allison</t>
  </si>
  <si>
    <t>Alvord</t>
  </si>
  <si>
    <t>Andrew</t>
  </si>
  <si>
    <t>Archer</t>
  </si>
  <si>
    <t>Arispe</t>
  </si>
  <si>
    <t>Atalissa</t>
  </si>
  <si>
    <t>Atkins</t>
  </si>
  <si>
    <t>Aurora</t>
  </si>
  <si>
    <t>Avoca</t>
  </si>
  <si>
    <t>Baldwin</t>
  </si>
  <si>
    <t>Bancroft</t>
  </si>
  <si>
    <t>Bankston</t>
  </si>
  <si>
    <t>Bassett</t>
  </si>
  <si>
    <t>Beacon</t>
  </si>
  <si>
    <t>Beaconsfield</t>
  </si>
  <si>
    <t>Beaver</t>
  </si>
  <si>
    <t>Bellevue</t>
  </si>
  <si>
    <t>Bennett</t>
  </si>
  <si>
    <t>Berkley</t>
  </si>
  <si>
    <t>Bernard</t>
  </si>
  <si>
    <t>Bertram</t>
  </si>
  <si>
    <t>Bevington</t>
  </si>
  <si>
    <t>Birmingham</t>
  </si>
  <si>
    <t>Blanchard</t>
  </si>
  <si>
    <t>Blencoe</t>
  </si>
  <si>
    <t>Blue Grass</t>
  </si>
  <si>
    <t>Bode</t>
  </si>
  <si>
    <t>Bonaparte</t>
  </si>
  <si>
    <t>Bouton</t>
  </si>
  <si>
    <t>Boxholm</t>
  </si>
  <si>
    <t>Braddyville</t>
  </si>
  <si>
    <t>Bradgate</t>
  </si>
  <si>
    <t>Brandon</t>
  </si>
  <si>
    <t>Brooklyn</t>
  </si>
  <si>
    <t>Buck Grove</t>
  </si>
  <si>
    <t>Buckeye</t>
  </si>
  <si>
    <t>Buffalo</t>
  </si>
  <si>
    <t>Buffalo Center</t>
  </si>
  <si>
    <t>Calamus</t>
  </si>
  <si>
    <t>Cambridge</t>
  </si>
  <si>
    <t>Cantril</t>
  </si>
  <si>
    <t>Carlisle</t>
  </si>
  <si>
    <t>Casey</t>
  </si>
  <si>
    <t>Castalia</t>
  </si>
  <si>
    <t>Castana</t>
  </si>
  <si>
    <t>Center Junction</t>
  </si>
  <si>
    <t>Center Point</t>
  </si>
  <si>
    <t>Centralia</t>
  </si>
  <si>
    <t>Chariton</t>
  </si>
  <si>
    <t>Charlotte</t>
  </si>
  <si>
    <t>Chatsworth</t>
  </si>
  <si>
    <t>Chelsea</t>
  </si>
  <si>
    <t>Chester</t>
  </si>
  <si>
    <t>Churdan</t>
  </si>
  <si>
    <t>Clare</t>
  </si>
  <si>
    <t>Clayton</t>
  </si>
  <si>
    <t>Clio</t>
  </si>
  <si>
    <t>Clutier</t>
  </si>
  <si>
    <t>Coburg</t>
  </si>
  <si>
    <t>Colesburg</t>
  </si>
  <si>
    <t>College Springs</t>
  </si>
  <si>
    <t>Columbus City</t>
  </si>
  <si>
    <t>Colwell</t>
  </si>
  <si>
    <t>Conesville</t>
  </si>
  <si>
    <t>Conway</t>
  </si>
  <si>
    <t>Coulter</t>
  </si>
  <si>
    <t>Crawfordsville</t>
  </si>
  <si>
    <t>Crescent</t>
  </si>
  <si>
    <t>Crystal Lake</t>
  </si>
  <si>
    <t>Cumming</t>
  </si>
  <si>
    <t>Curlew</t>
  </si>
  <si>
    <t>Davis City</t>
  </si>
  <si>
    <t>Dawson</t>
  </si>
  <si>
    <t>Decatur City</t>
  </si>
  <si>
    <t>Dedham</t>
  </si>
  <si>
    <t>Deep River</t>
  </si>
  <si>
    <t>Defiance</t>
  </si>
  <si>
    <t>Delaware</t>
  </si>
  <si>
    <t>Delmar</t>
  </si>
  <si>
    <t>Denver</t>
  </si>
  <si>
    <t>Diagonal</t>
  </si>
  <si>
    <t>Dickens</t>
  </si>
  <si>
    <t>Dixon</t>
  </si>
  <si>
    <t>Donahue</t>
  </si>
  <si>
    <t>Doon</t>
  </si>
  <si>
    <t>Dows</t>
  </si>
  <si>
    <t>Duncombe</t>
  </si>
  <si>
    <t>Dundee</t>
  </si>
  <si>
    <t>Durango</t>
  </si>
  <si>
    <t>Dyersville</t>
  </si>
  <si>
    <t>Earling</t>
  </si>
  <si>
    <t>East Peru</t>
  </si>
  <si>
    <t>Eldridge</t>
  </si>
  <si>
    <t>Elgin</t>
  </si>
  <si>
    <t>Elkport</t>
  </si>
  <si>
    <t>Ellston</t>
  </si>
  <si>
    <t>Elma</t>
  </si>
  <si>
    <t>Essex</t>
  </si>
  <si>
    <t>Estherville</t>
  </si>
  <si>
    <t>Fairfield</t>
  </si>
  <si>
    <t>Farmington</t>
  </si>
  <si>
    <t>Farnhamville</t>
  </si>
  <si>
    <t>Ferguson</t>
  </si>
  <si>
    <t>Fostoria</t>
  </si>
  <si>
    <t>Franklin</t>
  </si>
  <si>
    <t>Fraser</t>
  </si>
  <si>
    <t>Frederika</t>
  </si>
  <si>
    <t>Fredonia</t>
  </si>
  <si>
    <t>Fruitland</t>
  </si>
  <si>
    <t>Galt</t>
  </si>
  <si>
    <t>Garber</t>
  </si>
  <si>
    <t>Garden Grove</t>
  </si>
  <si>
    <t>George</t>
  </si>
  <si>
    <t>Gillett Grove</t>
  </si>
  <si>
    <t>Gilman</t>
  </si>
  <si>
    <t>Grand Junction</t>
  </si>
  <si>
    <t>Grand River</t>
  </si>
  <si>
    <t>Granger</t>
  </si>
  <si>
    <t>Gray</t>
  </si>
  <si>
    <t>Greeley</t>
  </si>
  <si>
    <t>Greenville</t>
  </si>
  <si>
    <t>Gruver</t>
  </si>
  <si>
    <t>Guernsey</t>
  </si>
  <si>
    <t>Hamburg</t>
  </si>
  <si>
    <t>Hamilton</t>
  </si>
  <si>
    <t>Hanlontown</t>
  </si>
  <si>
    <t>Hardy</t>
  </si>
  <si>
    <t>Hartford</t>
  </si>
  <si>
    <t>Hinton</t>
  </si>
  <si>
    <t>Holstein</t>
  </si>
  <si>
    <t>Holy Cross</t>
  </si>
  <si>
    <t>Hornick</t>
  </si>
  <si>
    <t>Hubbard</t>
  </si>
  <si>
    <t>Imogene</t>
  </si>
  <si>
    <t>Inwood</t>
  </si>
  <si>
    <t>Ionia</t>
  </si>
  <si>
    <t>Jackson Junction</t>
  </si>
  <si>
    <t>Jamaica</t>
  </si>
  <si>
    <t>Kellogg</t>
  </si>
  <si>
    <t>Keosauqua</t>
  </si>
  <si>
    <t>Keota</t>
  </si>
  <si>
    <t>Keystone</t>
  </si>
  <si>
    <t>Kimballton</t>
  </si>
  <si>
    <t>Kinross</t>
  </si>
  <si>
    <t>Kirkman</t>
  </si>
  <si>
    <t>Kirkville</t>
  </si>
  <si>
    <t>Klemme</t>
  </si>
  <si>
    <t>Knierim</t>
  </si>
  <si>
    <t>La Motte</t>
  </si>
  <si>
    <t>Lacona</t>
  </si>
  <si>
    <t>Ladora</t>
  </si>
  <si>
    <t>Lambs Grove</t>
  </si>
  <si>
    <t>Lamoni</t>
  </si>
  <si>
    <t>Lanesboro</t>
  </si>
  <si>
    <t>Laurens</t>
  </si>
  <si>
    <t>Lawler</t>
  </si>
  <si>
    <t>Lehigh</t>
  </si>
  <si>
    <t>Leighton</t>
  </si>
  <si>
    <t>Letts</t>
  </si>
  <si>
    <t>Lidderdale</t>
  </si>
  <si>
    <t>Lineville</t>
  </si>
  <si>
    <t>Littleport</t>
  </si>
  <si>
    <t>Lockridge</t>
  </si>
  <si>
    <t>Lone Rock</t>
  </si>
  <si>
    <t>Lone Tree</t>
  </si>
  <si>
    <t>Long Grove</t>
  </si>
  <si>
    <t>Low Moor</t>
  </si>
  <si>
    <t>Lynnville</t>
  </si>
  <si>
    <t>Lytton</t>
  </si>
  <si>
    <t>Malcom</t>
  </si>
  <si>
    <t>Maloy</t>
  </si>
  <si>
    <t>Manilla</t>
  </si>
  <si>
    <t>Marcus</t>
  </si>
  <si>
    <t>Marengo</t>
  </si>
  <si>
    <t>Marne</t>
  </si>
  <si>
    <t>Martensdale</t>
  </si>
  <si>
    <t>Martinsburg</t>
  </si>
  <si>
    <t>Maxwell</t>
  </si>
  <si>
    <t>Maysville</t>
  </si>
  <si>
    <t>McCallsburg</t>
  </si>
  <si>
    <t>McClelland</t>
  </si>
  <si>
    <t>McIntire</t>
  </si>
  <si>
    <t>Melrose</t>
  </si>
  <si>
    <t>Melvin</t>
  </si>
  <si>
    <t>Milford</t>
  </si>
  <si>
    <t>Millerton</t>
  </si>
  <si>
    <t>Milton</t>
  </si>
  <si>
    <t>Minburn</t>
  </si>
  <si>
    <t>Mitchell</t>
  </si>
  <si>
    <t>Mitchellville</t>
  </si>
  <si>
    <t>Moorland</t>
  </si>
  <si>
    <t>Morley</t>
  </si>
  <si>
    <t>Morrison</t>
  </si>
  <si>
    <t>Mount Auburn</t>
  </si>
  <si>
    <t>Mount Sterling</t>
  </si>
  <si>
    <t>Mount Union</t>
  </si>
  <si>
    <t>Moville</t>
  </si>
  <si>
    <t>Murray</t>
  </si>
  <si>
    <t>Mystic</t>
  </si>
  <si>
    <t>New Liberty</t>
  </si>
  <si>
    <t>Nichols</t>
  </si>
  <si>
    <t>North Washington</t>
  </si>
  <si>
    <t>Norway</t>
  </si>
  <si>
    <t>Olds</t>
  </si>
  <si>
    <t>Olin</t>
  </si>
  <si>
    <t>Orient</t>
  </si>
  <si>
    <t>Osterdock</t>
  </si>
  <si>
    <t>Oto</t>
  </si>
  <si>
    <t>Ottosen</t>
  </si>
  <si>
    <t>Owasa</t>
  </si>
  <si>
    <t>Oxford</t>
  </si>
  <si>
    <t>Pacific Junction</t>
  </si>
  <si>
    <t>Palo</t>
  </si>
  <si>
    <t>Panorama Park</t>
  </si>
  <si>
    <t>Parkersburg</t>
  </si>
  <si>
    <t>Parnell</t>
  </si>
  <si>
    <t>Patterson</t>
  </si>
  <si>
    <t>Persia</t>
  </si>
  <si>
    <t>Peterson</t>
  </si>
  <si>
    <t>Pilot Mound</t>
  </si>
  <si>
    <t>Pioneer</t>
  </si>
  <si>
    <t>Pisgah</t>
  </si>
  <si>
    <t>Pleasant Hill</t>
  </si>
  <si>
    <t>Pleasant Plain</t>
  </si>
  <si>
    <t>Pleasanton</t>
  </si>
  <si>
    <t>Pleasantville</t>
  </si>
  <si>
    <t>Plover</t>
  </si>
  <si>
    <t>Polk City</t>
  </si>
  <si>
    <t>Prairieburg</t>
  </si>
  <si>
    <t>Preston</t>
  </si>
  <si>
    <t>Protivin</t>
  </si>
  <si>
    <t>Pulaski</t>
  </si>
  <si>
    <t>Quasqueton</t>
  </si>
  <si>
    <t>Rake</t>
  </si>
  <si>
    <t>Randalia</t>
  </si>
  <si>
    <t>Randolph</t>
  </si>
  <si>
    <t>Rathbun</t>
  </si>
  <si>
    <t>Raymond</t>
  </si>
  <si>
    <t>Redfield</t>
  </si>
  <si>
    <t>Remsen</t>
  </si>
  <si>
    <t>Ridgeway</t>
  </si>
  <si>
    <t>Rinard</t>
  </si>
  <si>
    <t>Rippey</t>
  </si>
  <si>
    <t>Riverside</t>
  </si>
  <si>
    <t>Riverton</t>
  </si>
  <si>
    <t>Robins</t>
  </si>
  <si>
    <t>Rock Falls</t>
  </si>
  <si>
    <t>Rockwell City</t>
  </si>
  <si>
    <t>Rodman</t>
  </si>
  <si>
    <t>Rossie</t>
  </si>
  <si>
    <t>Rowan</t>
  </si>
  <si>
    <t>Royal</t>
  </si>
  <si>
    <t>Rutland</t>
  </si>
  <si>
    <t>Saint Donatus</t>
  </si>
  <si>
    <t>Saint Lucas</t>
  </si>
  <si>
    <t>Saint Marys</t>
  </si>
  <si>
    <t>Saint Olaf</t>
  </si>
  <si>
    <t>Salem</t>
  </si>
  <si>
    <t>Sandyville</t>
  </si>
  <si>
    <t>Scarville</t>
  </si>
  <si>
    <t>Shambaugh</t>
  </si>
  <si>
    <t>Shannon City</t>
  </si>
  <si>
    <t>Sharpsburg</t>
  </si>
  <si>
    <t>Shellsburg</t>
  </si>
  <si>
    <t>Sherrill</t>
  </si>
  <si>
    <t>Sidney</t>
  </si>
  <si>
    <t>Silver City</t>
  </si>
  <si>
    <t>Solon</t>
  </si>
  <si>
    <t>Somers</t>
  </si>
  <si>
    <t>South English</t>
  </si>
  <si>
    <t>Spillville</t>
  </si>
  <si>
    <t>Spragueville</t>
  </si>
  <si>
    <t>Spring Hill</t>
  </si>
  <si>
    <t>Stanley</t>
  </si>
  <si>
    <t>Stockport</t>
  </si>
  <si>
    <t>Stockton</t>
  </si>
  <si>
    <t>Stout</t>
  </si>
  <si>
    <t>Struble</t>
  </si>
  <si>
    <t>Sumner</t>
  </si>
  <si>
    <t>Sutherland</t>
  </si>
  <si>
    <t>Swan</t>
  </si>
  <si>
    <t>Swea City</t>
  </si>
  <si>
    <t>Tennant</t>
  </si>
  <si>
    <t>Thayer</t>
  </si>
  <si>
    <t>Thor</t>
  </si>
  <si>
    <t>Thornburg</t>
  </si>
  <si>
    <t>Thurman</t>
  </si>
  <si>
    <t>Tingley</t>
  </si>
  <si>
    <t>Toledo</t>
  </si>
  <si>
    <t>Truesdale</t>
  </si>
  <si>
    <t>Truro</t>
  </si>
  <si>
    <t>Turin</t>
  </si>
  <si>
    <t>Udell</t>
  </si>
  <si>
    <t>Underwood</t>
  </si>
  <si>
    <t>Unionville</t>
  </si>
  <si>
    <t>University Park</t>
  </si>
  <si>
    <t>Vail</t>
  </si>
  <si>
    <t>Valeria</t>
  </si>
  <si>
    <t>Van Wert</t>
  </si>
  <si>
    <t>Varina</t>
  </si>
  <si>
    <t>Victor</t>
  </si>
  <si>
    <t>Vining</t>
  </si>
  <si>
    <t>Waucoma</t>
  </si>
  <si>
    <t>Webb</t>
  </si>
  <si>
    <t>Webster City</t>
  </si>
  <si>
    <t>Weldon</t>
  </si>
  <si>
    <t>West Chester</t>
  </si>
  <si>
    <t>West Okoboji</t>
  </si>
  <si>
    <t>Westfield</t>
  </si>
  <si>
    <t>Westgate</t>
  </si>
  <si>
    <t>Westphalia</t>
  </si>
  <si>
    <t>Wheatland</t>
  </si>
  <si>
    <t>Willey</t>
  </si>
  <si>
    <t>Wiota</t>
  </si>
  <si>
    <t>Woodbine</t>
  </si>
  <si>
    <t>Woolstock</t>
  </si>
  <si>
    <t>Yorktown</t>
  </si>
  <si>
    <t>Zearing</t>
  </si>
  <si>
    <t>Benton County</t>
  </si>
  <si>
    <t>Cass County</t>
  </si>
  <si>
    <t>Cerro Gordo County</t>
  </si>
  <si>
    <t>Dickinson County</t>
  </si>
  <si>
    <t>Hardin County</t>
  </si>
  <si>
    <t>Jefferson County</t>
  </si>
  <si>
    <t>Johnson County</t>
  </si>
  <si>
    <t>O'brien County</t>
  </si>
  <si>
    <t>Plymouth County</t>
  </si>
  <si>
    <t>Ringgold County</t>
  </si>
  <si>
    <t>Scott County</t>
  </si>
  <si>
    <t>Shelby County</t>
  </si>
  <si>
    <t>Van Buren County</t>
  </si>
  <si>
    <t>Warren County</t>
  </si>
  <si>
    <t>Wright County</t>
  </si>
  <si>
    <t>State grant</t>
  </si>
  <si>
    <t>Metzler Automotive</t>
  </si>
  <si>
    <t>Project in progress</t>
  </si>
  <si>
    <t>State grant; Private investment</t>
  </si>
  <si>
    <t>Marco Group International industrial rail spur switching improvements</t>
  </si>
  <si>
    <t>Not applicable</t>
  </si>
  <si>
    <t>Project was withdrawn by applicant. Funding has  been reprogrammed  for flood recovery activities.</t>
  </si>
  <si>
    <t>State grant and loan; Private investment; local  investment</t>
  </si>
  <si>
    <t>Lincolnway Railport Industrial park rail development</t>
  </si>
  <si>
    <t>Iowa Renewable Energy LLC industrial rail spur</t>
  </si>
  <si>
    <t>Midwest I,LLC industrial rail spur</t>
  </si>
  <si>
    <t>Completed. Close out process in progress.</t>
  </si>
  <si>
    <t>Green Plains Renewable Energy</t>
  </si>
  <si>
    <t>Project in progress following design revisions</t>
  </si>
  <si>
    <t>State grant; Private investment; FHWA grant</t>
  </si>
  <si>
    <t>Eastern Iowa Industrial Center rail development for industrial park expansion</t>
  </si>
  <si>
    <t>Cascade Lumber Company industrial rail spur</t>
  </si>
  <si>
    <t>Absolute Energy industrial rail spur</t>
  </si>
  <si>
    <t>Agreement under review</t>
  </si>
  <si>
    <t>Southern Bio Energy industrial rail spur</t>
  </si>
  <si>
    <t>Work completed.  In close out process.</t>
  </si>
  <si>
    <t>Seimens Wind Power industrial rail spur</t>
  </si>
  <si>
    <t>Not Applicable</t>
  </si>
  <si>
    <t>Project was withdrawn by applicant. Funding has been reprogrammed to flood recovery assistance.</t>
  </si>
  <si>
    <t>Lincolnway Railport Industrial Park</t>
  </si>
  <si>
    <t xml:space="preserve">           Not Applicable</t>
  </si>
  <si>
    <t>Project withdrawn.  Funds reprogrammed to rail improvement project.</t>
  </si>
  <si>
    <t>Alternative Energy Resources Ethanol  Plant industrial rail spur</t>
  </si>
  <si>
    <t>State grant and loan; Private Investment</t>
  </si>
  <si>
    <t>Unity Ethanol Ottumwa</t>
  </si>
  <si>
    <t>State loan; Private investment</t>
  </si>
  <si>
    <t>Unity Ethanol Cedar River</t>
  </si>
  <si>
    <t>Raccoon Valley BioDiesel Rail spur</t>
  </si>
  <si>
    <t>Project withdrawn by applicant. Funding has been reprogrammed to flood recovery assistance.</t>
  </si>
  <si>
    <t>State Grant; Private investment</t>
  </si>
  <si>
    <t>Prairie Creek Ethanol rail spur</t>
  </si>
  <si>
    <t>Oregon Trail Energy Rail spur</t>
  </si>
  <si>
    <t>Norfolk Iron and Metal Company industrial rail spur</t>
  </si>
  <si>
    <t>Project was withdrawn by applicant. Funding has been reprogrammed to flood recovery assistance</t>
  </si>
  <si>
    <t>Big River Resources Ethanol Plant industrial rail spur</t>
  </si>
  <si>
    <t>Cedar Rapids Terminal (Iowa Northern Railroad)   Construct rail spur and intermodal loading facility in Palo</t>
  </si>
  <si>
    <t xml:space="preserve">FY 2008 Funds used </t>
  </si>
  <si>
    <t>Railroad match</t>
  </si>
  <si>
    <t>Repair rail infrastructure damaged by flooding</t>
  </si>
  <si>
    <t>Iowa River Railroad</t>
  </si>
  <si>
    <t>Iowa Northern Railway Co.</t>
  </si>
  <si>
    <t>Iowa Interstate Railroad</t>
  </si>
  <si>
    <t>Work Completed. Project Closeout in progress.</t>
  </si>
  <si>
    <t>Iowa, Chicago &amp; Eastern Railroad Corp.</t>
  </si>
  <si>
    <t>Keokuk Junction Railway Company</t>
  </si>
  <si>
    <t>Cedar Rapids and Iowa City Railroad (CRANDIC)</t>
  </si>
  <si>
    <t>Burlington Junction Railway</t>
  </si>
  <si>
    <t>Railroad</t>
  </si>
  <si>
    <t>Railroad match and FRA grant award</t>
  </si>
  <si>
    <t xml:space="preserve">Rebuild rail bridge in Waterloo* </t>
  </si>
  <si>
    <t>Union Pacific Railroad and Iowa Northern Railway</t>
  </si>
  <si>
    <t>County match and company investment</t>
  </si>
  <si>
    <t>Install industrial rail spur in industrial park</t>
  </si>
  <si>
    <t>Webster County Board of Supervisors</t>
  </si>
  <si>
    <t>City match</t>
  </si>
  <si>
    <t>Install industrial rail spur</t>
  </si>
  <si>
    <t>City of Waterloo</t>
  </si>
  <si>
    <t>Company match</t>
  </si>
  <si>
    <t>Upgrade rail infrastructure in industrial area</t>
  </si>
  <si>
    <t>Shine Brothers Corp.</t>
  </si>
  <si>
    <t>Schau Recycling</t>
  </si>
  <si>
    <t xml:space="preserve">Rebuild rail bridge </t>
  </si>
  <si>
    <t>Upgrade rail infrastructure in industrial park</t>
  </si>
  <si>
    <t>Project Sponsor</t>
  </si>
  <si>
    <t>FY 2006 Rail Revolving Loan and Grant Program (RIIF)</t>
  </si>
  <si>
    <t>FY 2007 Rail Revolving Loan and Grant Program (RIIF)</t>
  </si>
  <si>
    <t>FY 2008 Rail Revolving Loan and Grant Program (RIIF)</t>
  </si>
  <si>
    <t>FY 2009 Rail Revolving Loan and Grant Program (Flood Recovery) (RIIF)</t>
  </si>
  <si>
    <t>FY 2010 Rail Revolving Loan and Grant Program (RIIF)</t>
  </si>
  <si>
    <t>City/County FY 2010 Appropriation Project Status</t>
  </si>
  <si>
    <t>(includes $14.75 million from RIIF and $5.55 million from Recovery Act Government Stabilization Funds (HF 820))</t>
  </si>
  <si>
    <t>2010 Passenger Rail Service Revolving Fund (RIIF)</t>
  </si>
  <si>
    <t>Support in Development of Intercity Passenger Rail efforts</t>
  </si>
  <si>
    <t>In Progress</t>
  </si>
  <si>
    <t>Funding in reserve pending federal action on Iowa DOT applications for Recovery Act passenger rail funding</t>
  </si>
  <si>
    <t>Pending federal action</t>
  </si>
  <si>
    <t>Federal Transit Administration/Local</t>
  </si>
  <si>
    <t>RFP for feasbility study to be released soon.</t>
  </si>
  <si>
    <t>Construction of a depot and platform to accommodate the future AMTRAK service from Dubuque to Chicago</t>
  </si>
  <si>
    <t>2009 RIIF Appropriation for Dubuque Passenger Rail Depot/Platform</t>
  </si>
  <si>
    <t>Just awarded - project letting dependent on final FEMA approval of initial relaocation project</t>
  </si>
  <si>
    <t>Transit Agency Funds</t>
  </si>
  <si>
    <t>Construct bus wash bash and expanded parts storage, etc. for relocated transit maintenance facility  (partial -- see also funding from FY10)</t>
  </si>
  <si>
    <t>City of Coralville</t>
  </si>
  <si>
    <t>Project complete</t>
  </si>
  <si>
    <t>Federal Transit Funds, Transit Agency funds</t>
  </si>
  <si>
    <t>Construct a vehicle storage addition (partial - see also funding from FY09)</t>
  </si>
  <si>
    <t>Western Iowa Transit System (Region 12) - Carroll</t>
  </si>
  <si>
    <t>Est 6/30/2010</t>
  </si>
  <si>
    <t>Bids awarded July, 2009</t>
  </si>
  <si>
    <t>Construct addition to vehicle storage building (partial - see also  funding from FY08)</t>
  </si>
  <si>
    <t>Des Moines Area Regional Transit (DART)</t>
  </si>
  <si>
    <t>Bids awarded November, 2009</t>
  </si>
  <si>
    <t>Federal Transit Funds, Transit Agency Funds</t>
  </si>
  <si>
    <t>Construct new vehicle storage building for CAMBUS (partial - see also funding from FY08)</t>
  </si>
  <si>
    <t>University of Iowa (Cambus) - Iowa City</t>
  </si>
  <si>
    <t>Construct new regional transit office, storage and maintenance facility in Dubuque (partial - see also funding from FY08)</t>
  </si>
  <si>
    <t>Delaware, Dubuque and Jackson County Regional Transit Authority (Region 8) - Dubuque</t>
  </si>
  <si>
    <t>Expand transit maintenance and storage facility in Carroll</t>
  </si>
  <si>
    <t>Construct new satellite facility in Sheldon for transit vehicle storage and maintenance</t>
  </si>
  <si>
    <t>RIDES/Regional Transit Authority (Region 3) - Spencer</t>
  </si>
  <si>
    <t>Transit Agency funds</t>
  </si>
  <si>
    <t>Construct a variety of projects to finish out recently constructed transit maintenance facility shared with City of Mason City</t>
  </si>
  <si>
    <t>North Iowa Area Regional Transit (Region 2) - Mason City</t>
  </si>
  <si>
    <t>Construct new parts storage building at transit maintenance facility</t>
  </si>
  <si>
    <t>City of Sioux City</t>
  </si>
  <si>
    <t>Renovate maintenance area of DART facility</t>
  </si>
  <si>
    <t>Construct new transit hubs adjacent to regional shopping center and on campus of local university</t>
  </si>
  <si>
    <t>City of Davenport (CitiBus)</t>
  </si>
  <si>
    <t>Project dropped after city reorganization</t>
  </si>
  <si>
    <t>Construct transit portion of new downtown Intermodal facility</t>
  </si>
  <si>
    <t>City of Cedar Rapids</t>
  </si>
  <si>
    <t>Expand operations/administration area of CyRide maintenance facility-Ride Facility</t>
  </si>
  <si>
    <t>Ames Transit Agency (CyRide)</t>
  </si>
  <si>
    <t>State Funds Paid to Date</t>
  </si>
  <si>
    <t>Transit System</t>
  </si>
  <si>
    <t xml:space="preserve">FY 2007 -  RC2 942  - Health Restricted Capitals Fund </t>
  </si>
  <si>
    <t>Construct new regional transit office, storage and maintenance facility in Dubuque (partial - see also supplimental funding from FY07)</t>
  </si>
  <si>
    <t>Transit portion of Joint Facility</t>
  </si>
  <si>
    <t>Region Six Planning Commission (Region 6) - Marshalltown</t>
  </si>
  <si>
    <t>Construct addition to vehicle storage building (partial - see also supplimental funding from FY07)</t>
  </si>
  <si>
    <t>Des Moines (DART)</t>
  </si>
  <si>
    <t>Construct new vehicle storage building for CAMBUS (partial - see also supplimental funding from FY07)</t>
  </si>
  <si>
    <t>University of Iowa (Cambus)</t>
  </si>
  <si>
    <t xml:space="preserve">FY 2008 - RIIF 017 - Rebuild Iowa Infrastructure Fund </t>
  </si>
  <si>
    <t>Est. 12/31/2011</t>
  </si>
  <si>
    <t xml:space="preserve">Just awarded </t>
  </si>
  <si>
    <t>Construct satellite transit operations and vehicle storage/maintenance facility in Webster City to support MIDAS transit services in Hamilaton Co. (partial see also funding in FY10)</t>
  </si>
  <si>
    <t>MIDAS Regional Transit (Region 5) -  Ft. Dodge</t>
  </si>
  <si>
    <t>Est. 6/30/2010</t>
  </si>
  <si>
    <t>Not yet let</t>
  </si>
  <si>
    <t>Rehabitate west wall exterior insulation finish system (EIFS) of Cy-Ride maintenance facility</t>
  </si>
  <si>
    <t>CyRide (Ames)</t>
  </si>
  <si>
    <t>Awaiting finalization of FEMA negotiations</t>
  </si>
  <si>
    <t>FEMA Funds, Transit Agency Funds</t>
  </si>
  <si>
    <t>Relocate transit office/maintenance facility out of floodway</t>
  </si>
  <si>
    <t>Construct a vehicle storage addition (partial - see also supplimental funding from FY07)</t>
  </si>
  <si>
    <t>Project switched to ARRA</t>
  </si>
  <si>
    <t>$393,040</t>
  </si>
  <si>
    <t>$491,300</t>
  </si>
  <si>
    <r>
      <t>Vehicle storage and wash bays</t>
    </r>
    <r>
      <rPr>
        <sz val="10"/>
        <rFont val="Arial"/>
        <family val="2"/>
      </rPr>
      <t xml:space="preserve"> (Moved to ARRA)</t>
    </r>
  </si>
  <si>
    <t>River Bend Transit (Region 9) - Davenport</t>
  </si>
  <si>
    <t>Relocate transit offices</t>
  </si>
  <si>
    <t>City of Davenport</t>
  </si>
  <si>
    <t>$512,000</t>
  </si>
  <si>
    <t>$640,000</t>
  </si>
  <si>
    <r>
      <rPr>
        <strike/>
        <sz val="10"/>
        <rFont val="Arial"/>
        <family val="2"/>
      </rPr>
      <t>Reconstruction of the steam cleaning area</t>
    </r>
    <r>
      <rPr>
        <sz val="10"/>
        <rFont val="Arial"/>
        <family val="2"/>
      </rPr>
      <t xml:space="preserve">  (Moved to ARRA)</t>
    </r>
  </si>
  <si>
    <t>FY 2009 - Revenue Bonds Capitals Fund</t>
  </si>
  <si>
    <t>Participate in transit share of purchase and remodeling of existing building  to house planning commission functions including transit administration and operations</t>
  </si>
  <si>
    <t>Southeast Iowa Bus (region 16) - Burlington</t>
  </si>
  <si>
    <t>Expand bus wash portion of River Bend facility to accommodate larger vehicles now being operated</t>
  </si>
  <si>
    <t>Construct satellite transit operations and vehicle storage/maintenance facility in Webster City to support MIDAS transit services in Hamilaton Co. (partial see also funding in FY09)</t>
  </si>
  <si>
    <t>Expand/renovate facility shared with Mason City Transit to accommodate dispatch function now required to support direct operation of transit services in Cerro Gordo County by regional system</t>
  </si>
  <si>
    <t>Region 2 Transit - Mason City</t>
  </si>
  <si>
    <t>Expand maintenance shop serving OTA and 10-15 regional transit fleets to accommodate more vehicles and provide sufficient headroom to allow use of vehicle hoists</t>
  </si>
  <si>
    <t>Ottumwa Transit Authority</t>
  </si>
  <si>
    <t>Restoration of masonry structures and upgrade of energy management system at DART facility</t>
  </si>
  <si>
    <t>Des Moines Area Regional Transit</t>
  </si>
  <si>
    <t>Construct bus wash bash and expanded parts storage, etc. for relocated transit maintenance facility  (partial -- see also supplemental funding from FY07)</t>
  </si>
  <si>
    <t xml:space="preserve">FY 2010 - RIIF 017 - Rebuild Iowa Infrastructure Fund </t>
  </si>
  <si>
    <t>Amana Colonies*</t>
  </si>
  <si>
    <t>The Following Cities and Counties submitted an I-JOBS Report in September 2009 with an I-JOBS project identified and canciled the project in the December 2009 report.  They have not identified a new project as of 12/31/2009.</t>
  </si>
  <si>
    <t>Aplington</t>
  </si>
  <si>
    <t>Nevada</t>
  </si>
  <si>
    <t>* Amana Colonies is not an incorporated Iowa city; however, Iowa Code Section 312.8 treats them a one incorporated city for Road Use Tax distribution purposes.  As a result, I-JOBS funds were distributed to Amana Colonies in the same mannor as every incorporated Iowa city.  The funds are disbursed to the county to be administered by the Iowa County Board of Supervisors for the benifit of the Amana Colonies.</t>
  </si>
  <si>
    <t>** Problems creating the necessary login credentials have delayed some users from submitting a report.</t>
  </si>
  <si>
    <t>*** The cities of Sherrill and Spragueville did not receive any I-JOBS funds because their population is under 500 and the only road in the city is a farm to market county road under county jurisdiction.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</si>
</sst>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409]dddd\,\ mmmm\ dd\,\ yyyy"/>
    <numFmt numFmtId="167" formatCode="00000"/>
    <numFmt numFmtId="168" formatCode="0.0%"/>
    <numFmt numFmtId="169" formatCode="m/d/yy"/>
    <numFmt numFmtId="170" formatCode="_(&quot;$&quot;* #,##0_);_(&quot;$&quot;* \(#,##0\);_(&quot;$&quot;* &quot;-&quot;??_);_(@_)"/>
    <numFmt numFmtId="171" formatCode="&quot;$&quot;#,##0.00;\(&quot;$&quot;#,##0.00\)"/>
    <numFmt numFmtId="172" formatCode="dd\-mmm\-yy"/>
  </numFmts>
  <fonts count="65">
    <font>
      <sz val="10"/>
      <name val="Arial"/>
      <family val="0"/>
    </font>
    <font>
      <sz val="16"/>
      <name val="Arial"/>
      <family val="2"/>
    </font>
    <font>
      <sz val="8"/>
      <name val="Arial"/>
      <family val="2"/>
    </font>
    <font>
      <sz val="12"/>
      <name val="Arial"/>
      <family val="2"/>
    </font>
    <font>
      <b/>
      <sz val="10"/>
      <name val="Arial"/>
      <family val="2"/>
    </font>
    <font>
      <b/>
      <sz val="16"/>
      <name val="Arial"/>
      <family val="2"/>
    </font>
    <font>
      <sz val="10"/>
      <color indexed="8"/>
      <name val="Arial"/>
      <family val="2"/>
    </font>
    <font>
      <sz val="22"/>
      <name val="Arial"/>
      <family val="2"/>
    </font>
    <font>
      <b/>
      <sz val="2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Unicode MS"/>
      <family val="0"/>
    </font>
    <font>
      <b/>
      <sz val="10"/>
      <color indexed="8"/>
      <name val="Arial"/>
      <family val="2"/>
    </font>
    <font>
      <b/>
      <sz val="8"/>
      <name val="Tahoma"/>
      <family val="0"/>
    </font>
    <font>
      <sz val="8"/>
      <name val="Tahoma"/>
      <family val="0"/>
    </font>
    <font>
      <b/>
      <sz val="10"/>
      <color indexed="12"/>
      <name val="Arial"/>
      <family val="2"/>
    </font>
    <font>
      <sz val="10"/>
      <color indexed="10"/>
      <name val="Arial"/>
      <family val="2"/>
    </font>
    <font>
      <sz val="10"/>
      <name val="Arial Black"/>
      <family val="2"/>
    </font>
    <font>
      <sz val="14"/>
      <name val="Arial Black"/>
      <family val="2"/>
    </font>
    <font>
      <b/>
      <sz val="10"/>
      <name val="MS Sans Serif"/>
      <family val="2"/>
    </font>
    <font>
      <b/>
      <sz val="18"/>
      <name val="Arial"/>
      <family val="2"/>
    </font>
    <font>
      <b/>
      <sz val="12"/>
      <name val="Arial"/>
      <family val="2"/>
    </font>
    <font>
      <b/>
      <sz val="14"/>
      <name val="Arial"/>
      <family val="2"/>
    </font>
    <font>
      <u val="single"/>
      <sz val="10"/>
      <name val="Arial"/>
      <family val="2"/>
    </font>
    <font>
      <strike/>
      <sz val="10"/>
      <name val="Arial"/>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1"/>
        <bgColor indexed="64"/>
      </patternFill>
    </fill>
    <fill>
      <patternFill patternType="solid">
        <fgColor theme="0"/>
        <bgColor indexed="64"/>
      </patternFill>
    </fill>
    <fill>
      <patternFill patternType="solid">
        <fgColor rgb="FFC0C0C0"/>
        <bgColor indexed="64"/>
      </patternFill>
    </fill>
    <fill>
      <patternFill patternType="solid">
        <fgColor theme="0" tint="-0.24997000396251678"/>
        <bgColor indexed="64"/>
      </patternFill>
    </fill>
    <fill>
      <patternFill patternType="solid">
        <fgColor indexed="4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double"/>
      <right/>
      <top style="double"/>
      <bottom style="double"/>
    </border>
    <border>
      <left/>
      <right/>
      <top style="double"/>
      <bottom style="double"/>
    </border>
    <border>
      <left/>
      <right style="double"/>
      <top style="double"/>
      <bottom style="double"/>
    </border>
    <border>
      <left style="double"/>
      <right style="double"/>
      <top style="double"/>
      <bottom/>
    </border>
    <border>
      <left style="double"/>
      <right style="double"/>
      <top style="double"/>
      <bottom style="double"/>
    </border>
    <border>
      <left style="double"/>
      <right style="double"/>
      <top/>
      <bottom style="double"/>
    </border>
    <border>
      <left style="double"/>
      <right style="double"/>
      <top style="double"/>
      <bottom style="thin"/>
    </border>
    <border>
      <left style="double"/>
      <right style="double"/>
      <top style="thin"/>
      <bottom style="thin"/>
    </border>
    <border>
      <left style="double"/>
      <right style="double"/>
      <top style="thin"/>
      <bottom/>
    </border>
    <border>
      <left/>
      <right style="double"/>
      <top style="thin"/>
      <bottom style="thin"/>
    </border>
    <border>
      <left style="double"/>
      <right/>
      <top style="thin"/>
      <bottom style="thin"/>
    </border>
    <border>
      <left/>
      <right/>
      <top style="thin"/>
      <bottom style="thin"/>
    </border>
    <border>
      <left style="double"/>
      <right/>
      <top style="thin"/>
      <bottom style="double"/>
    </border>
    <border>
      <left/>
      <right/>
      <top style="thin"/>
      <bottom style="double"/>
    </border>
    <border>
      <left/>
      <right style="double"/>
      <top style="thin"/>
      <bottom style="double"/>
    </border>
    <border>
      <left style="thin">
        <color rgb="FFD0D7E5"/>
      </left>
      <right style="thin">
        <color rgb="FFD0D7E5"/>
      </right>
      <top style="thin">
        <color rgb="FFD0D7E5"/>
      </top>
      <bottom style="thin">
        <color rgb="FFD0D7E5"/>
      </bottom>
    </border>
    <border>
      <left style="thin">
        <color rgb="FFD0D7E5"/>
      </left>
      <right style="thin">
        <color rgb="FFD0D7E5"/>
      </right>
      <top style="thin">
        <color rgb="FFD0D7E5"/>
      </top>
      <bottom/>
    </border>
    <border>
      <left style="thin">
        <color rgb="FFD0D7E5"/>
      </left>
      <right style="thin">
        <color rgb="FFD0D7E5"/>
      </right>
      <top/>
      <bottom/>
    </border>
    <border>
      <left style="thin">
        <color rgb="FFD0D7E5"/>
      </left>
      <right style="thin">
        <color rgb="FFD0D7E5"/>
      </right>
      <top/>
      <bottom style="thin">
        <color rgb="FFD0D7E5"/>
      </bottom>
    </border>
    <border>
      <left style="thin">
        <color rgb="FFD0D7E5"/>
      </left>
      <right/>
      <top style="thin">
        <color rgb="FFD0D7E5"/>
      </top>
      <bottom/>
    </border>
    <border>
      <left/>
      <right/>
      <top style="thin">
        <color rgb="FFD0D7E5"/>
      </top>
      <bottom/>
    </border>
    <border>
      <left style="thin">
        <color rgb="FFD0D7E5"/>
      </left>
      <right/>
      <top style="thin">
        <color rgb="FFD0D7E5"/>
      </top>
      <bottom style="thin">
        <color rgb="FFD0D7E5"/>
      </bottom>
    </border>
    <border>
      <left/>
      <right/>
      <top style="thin">
        <color rgb="FFD0D7E5"/>
      </top>
      <bottom style="thin">
        <color rgb="FFD0D7E5"/>
      </bottom>
    </border>
    <border>
      <left/>
      <right style="thin">
        <color rgb="FFD0D7E5"/>
      </right>
      <top style="thin">
        <color rgb="FFD0D7E5"/>
      </top>
      <bottom style="thin">
        <color rgb="FFD0D7E5"/>
      </bottom>
    </border>
    <border>
      <left/>
      <right style="thin">
        <color rgb="FFD0D7E5"/>
      </right>
      <top style="thin">
        <color rgb="FFD0D7E5"/>
      </top>
      <bottom/>
    </border>
    <border>
      <left style="thin"/>
      <right>
        <color indexed="63"/>
      </right>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pplyBorder="0">
      <alignment/>
      <protection/>
    </xf>
    <xf numFmtId="0" fontId="0" fillId="0" borderId="0" applyBorder="0">
      <alignment/>
      <protection/>
    </xf>
    <xf numFmtId="0" fontId="6" fillId="0" borderId="0">
      <alignment/>
      <protection/>
    </xf>
    <xf numFmtId="0" fontId="9"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428">
    <xf numFmtId="0" fontId="0" fillId="0" borderId="0" xfId="0" applyAlignment="1">
      <alignment/>
    </xf>
    <xf numFmtId="0" fontId="0" fillId="0" borderId="0" xfId="0" applyAlignment="1">
      <alignment wrapText="1"/>
    </xf>
    <xf numFmtId="0" fontId="0" fillId="0" borderId="0" xfId="0" applyAlignment="1">
      <alignment horizontal="center" wrapText="1"/>
    </xf>
    <xf numFmtId="0" fontId="0" fillId="33" borderId="10" xfId="0" applyFill="1" applyBorder="1" applyAlignment="1">
      <alignment horizontal="center" wrapText="1"/>
    </xf>
    <xf numFmtId="0" fontId="0" fillId="0" borderId="10" xfId="0" applyBorder="1" applyAlignment="1">
      <alignment wrapText="1"/>
    </xf>
    <xf numFmtId="164" fontId="0" fillId="33" borderId="10" xfId="0" applyNumberFormat="1" applyFill="1" applyBorder="1" applyAlignment="1">
      <alignment horizontal="center" wrapText="1"/>
    </xf>
    <xf numFmtId="164" fontId="0" fillId="0" borderId="0" xfId="0" applyNumberFormat="1" applyAlignment="1">
      <alignment/>
    </xf>
    <xf numFmtId="0" fontId="0" fillId="0" borderId="0" xfId="59" applyFont="1" applyAlignment="1">
      <alignment horizontal="center" vertical="center"/>
      <protection/>
    </xf>
    <xf numFmtId="0" fontId="3" fillId="33" borderId="10" xfId="59" applyFont="1" applyFill="1" applyBorder="1" applyAlignment="1">
      <alignment horizontal="center" vertical="center"/>
      <protection/>
    </xf>
    <xf numFmtId="0" fontId="3" fillId="33" borderId="10" xfId="59" applyFont="1" applyFill="1" applyBorder="1" applyAlignment="1">
      <alignment horizontal="center" vertical="center" wrapText="1"/>
      <protection/>
    </xf>
    <xf numFmtId="164" fontId="3" fillId="33" borderId="10" xfId="59" applyNumberFormat="1" applyFont="1" applyFill="1" applyBorder="1" applyAlignment="1">
      <alignment horizontal="center" vertical="center" wrapText="1"/>
      <protection/>
    </xf>
    <xf numFmtId="44" fontId="3" fillId="33" borderId="10" xfId="59" applyNumberFormat="1" applyFont="1" applyFill="1" applyBorder="1" applyAlignment="1">
      <alignment horizontal="center" vertical="center" wrapText="1"/>
      <protection/>
    </xf>
    <xf numFmtId="0" fontId="0" fillId="0" borderId="0" xfId="59" applyFont="1" applyAlignment="1">
      <alignment horizontal="center" vertical="center" wrapText="1"/>
      <protection/>
    </xf>
    <xf numFmtId="0" fontId="0" fillId="0" borderId="0" xfId="0" applyFill="1" applyAlignment="1">
      <alignment/>
    </xf>
    <xf numFmtId="164" fontId="0" fillId="0" borderId="0" xfId="59" applyNumberFormat="1" applyFont="1" applyAlignment="1">
      <alignment horizontal="center" vertical="center" wrapText="1"/>
      <protection/>
    </xf>
    <xf numFmtId="44" fontId="0" fillId="0" borderId="0" xfId="59" applyNumberFormat="1" applyFont="1" applyAlignment="1">
      <alignment horizontal="center" vertical="center" wrapText="1"/>
      <protection/>
    </xf>
    <xf numFmtId="44" fontId="0" fillId="0" borderId="0" xfId="59" applyNumberFormat="1" applyFont="1" applyAlignment="1">
      <alignment horizontal="left" vertical="center" wrapText="1"/>
      <protection/>
    </xf>
    <xf numFmtId="164" fontId="0" fillId="0" borderId="0" xfId="0" applyNumberFormat="1" applyAlignment="1">
      <alignment horizontal="center" wrapText="1"/>
    </xf>
    <xf numFmtId="44" fontId="3" fillId="33" borderId="10" xfId="59" applyNumberFormat="1" applyFont="1" applyFill="1" applyBorder="1" applyAlignment="1">
      <alignment horizontal="left" vertical="center" wrapText="1"/>
      <protection/>
    </xf>
    <xf numFmtId="14" fontId="0" fillId="0" borderId="0" xfId="0" applyNumberFormat="1" applyAlignment="1">
      <alignment/>
    </xf>
    <xf numFmtId="0" fontId="1" fillId="0" borderId="0" xfId="59" applyFont="1" applyBorder="1" applyAlignment="1">
      <alignment horizontal="center" vertical="center" wrapText="1"/>
      <protection/>
    </xf>
    <xf numFmtId="0" fontId="0" fillId="33" borderId="10" xfId="0" applyFill="1" applyBorder="1" applyAlignment="1">
      <alignment vertical="center" wrapText="1"/>
    </xf>
    <xf numFmtId="0" fontId="0" fillId="33" borderId="10" xfId="0" applyFill="1" applyBorder="1" applyAlignment="1">
      <alignment vertical="center"/>
    </xf>
    <xf numFmtId="164" fontId="3" fillId="33" borderId="10" xfId="59" applyNumberFormat="1" applyFont="1" applyFill="1" applyBorder="1" applyAlignment="1">
      <alignment vertical="center" wrapText="1"/>
      <protection/>
    </xf>
    <xf numFmtId="164" fontId="0" fillId="0" borderId="0" xfId="59" applyNumberFormat="1" applyFont="1" applyAlignment="1">
      <alignment vertical="center"/>
      <protection/>
    </xf>
    <xf numFmtId="164" fontId="0" fillId="0" borderId="0" xfId="59" applyNumberFormat="1" applyFont="1" applyAlignment="1">
      <alignment horizontal="right" vertical="center"/>
      <protection/>
    </xf>
    <xf numFmtId="0" fontId="0" fillId="0" borderId="0" xfId="0" applyAlignment="1">
      <alignment vertical="center"/>
    </xf>
    <xf numFmtId="0" fontId="0" fillId="0" borderId="0" xfId="0" applyAlignment="1">
      <alignment vertical="center" wrapText="1"/>
    </xf>
    <xf numFmtId="164" fontId="0" fillId="0" borderId="0" xfId="0" applyNumberFormat="1" applyAlignment="1">
      <alignment horizontal="right" vertical="center"/>
    </xf>
    <xf numFmtId="165" fontId="0" fillId="0" borderId="0" xfId="0" applyNumberFormat="1" applyAlignment="1">
      <alignment horizontal="center" vertical="center"/>
    </xf>
    <xf numFmtId="164" fontId="0" fillId="0" borderId="0" xfId="44" applyNumberFormat="1" applyFont="1" applyFill="1" applyAlignment="1">
      <alignment horizontal="right" vertical="center"/>
    </xf>
    <xf numFmtId="167" fontId="0" fillId="0" borderId="0" xfId="0" applyNumberFormat="1" applyAlignment="1">
      <alignment horizontal="right" vertical="center"/>
    </xf>
    <xf numFmtId="44" fontId="0" fillId="0" borderId="0" xfId="44" applyNumberFormat="1" applyFont="1" applyFill="1" applyAlignment="1">
      <alignment horizontal="center" vertical="center" wrapText="1"/>
    </xf>
    <xf numFmtId="9" fontId="0" fillId="0" borderId="0" xfId="0" applyNumberFormat="1" applyAlignment="1">
      <alignment horizontal="center" vertical="center" wrapText="1"/>
    </xf>
    <xf numFmtId="0" fontId="6" fillId="0" borderId="11" xfId="61" applyFont="1" applyFill="1" applyBorder="1" applyAlignment="1">
      <alignment horizontal="left" wrapText="1"/>
      <protection/>
    </xf>
    <xf numFmtId="0" fontId="6" fillId="0" borderId="10" xfId="61" applyFont="1" applyFill="1" applyBorder="1" applyAlignment="1">
      <alignment horizontal="left" wrapText="1"/>
      <protection/>
    </xf>
    <xf numFmtId="44" fontId="0" fillId="0" borderId="0" xfId="44" applyFont="1" applyFill="1" applyAlignment="1">
      <alignment horizontal="center" vertical="center" wrapText="1"/>
    </xf>
    <xf numFmtId="165" fontId="0" fillId="0" borderId="0" xfId="0" applyNumberFormat="1" applyAlignment="1">
      <alignment vertical="center" wrapText="1"/>
    </xf>
    <xf numFmtId="0" fontId="7" fillId="0" borderId="0" xfId="0" applyFont="1" applyAlignment="1">
      <alignment vertical="center"/>
    </xf>
    <xf numFmtId="0" fontId="7" fillId="0" borderId="0" xfId="59" applyFont="1" applyAlignment="1">
      <alignment horizontal="center" vertical="center"/>
      <protection/>
    </xf>
    <xf numFmtId="0" fontId="3" fillId="0" borderId="10" xfId="59" applyFont="1" applyBorder="1" applyAlignment="1">
      <alignment horizontal="center" vertical="center" wrapText="1"/>
      <protection/>
    </xf>
    <xf numFmtId="0" fontId="3" fillId="0" borderId="10" xfId="0" applyFont="1" applyFill="1" applyBorder="1" applyAlignment="1">
      <alignment horizontal="left" vertical="center" wrapText="1"/>
    </xf>
    <xf numFmtId="164" fontId="3" fillId="0" borderId="10" xfId="44" applyNumberFormat="1" applyFont="1" applyFill="1" applyBorder="1" applyAlignment="1">
      <alignment vertical="center"/>
    </xf>
    <xf numFmtId="164" fontId="3" fillId="0" borderId="10" xfId="0" applyNumberFormat="1" applyFont="1" applyBorder="1" applyAlignment="1">
      <alignment vertical="center"/>
    </xf>
    <xf numFmtId="164" fontId="3" fillId="0" borderId="10" xfId="0" applyNumberFormat="1" applyFont="1" applyBorder="1" applyAlignment="1">
      <alignment horizontal="center" vertical="center" wrapText="1"/>
    </xf>
    <xf numFmtId="164" fontId="3" fillId="0" borderId="10" xfId="44" applyNumberFormat="1" applyFont="1" applyBorder="1" applyAlignment="1">
      <alignment horizontal="right" vertical="center" wrapText="1"/>
    </xf>
    <xf numFmtId="164" fontId="3" fillId="0" borderId="10" xfId="0" applyNumberFormat="1" applyFont="1" applyBorder="1" applyAlignment="1">
      <alignment horizontal="right" vertical="center" wrapText="1"/>
    </xf>
    <xf numFmtId="44" fontId="3" fillId="0" borderId="10"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164" fontId="3" fillId="0" borderId="0" xfId="59" applyNumberFormat="1" applyFont="1" applyAlignment="1">
      <alignment horizontal="center" vertical="center" wrapText="1"/>
      <protection/>
    </xf>
    <xf numFmtId="0" fontId="3" fillId="0" borderId="10" xfId="59" applyFont="1" applyBorder="1" applyAlignment="1">
      <alignment horizontal="center" vertical="center"/>
      <protection/>
    </xf>
    <xf numFmtId="0" fontId="3" fillId="0" borderId="11" xfId="0" applyFont="1" applyBorder="1" applyAlignment="1">
      <alignment horizontal="center" vertical="center" wrapText="1"/>
    </xf>
    <xf numFmtId="164" fontId="3" fillId="0" borderId="10" xfId="0" applyNumberFormat="1" applyFont="1" applyBorder="1" applyAlignment="1">
      <alignment horizontal="right" vertical="center"/>
    </xf>
    <xf numFmtId="0" fontId="3" fillId="0" borderId="0" xfId="59" applyFont="1" applyAlignment="1">
      <alignment horizontal="center" vertical="center" wrapText="1"/>
      <protection/>
    </xf>
    <xf numFmtId="164" fontId="3" fillId="33" borderId="10" xfId="59" applyNumberFormat="1" applyFont="1" applyFill="1" applyBorder="1" applyAlignment="1">
      <alignment vertical="center"/>
      <protection/>
    </xf>
    <xf numFmtId="164" fontId="3" fillId="33" borderId="10" xfId="59" applyNumberFormat="1" applyFont="1" applyFill="1" applyBorder="1" applyAlignment="1">
      <alignment horizontal="right" vertical="center"/>
      <protection/>
    </xf>
    <xf numFmtId="0" fontId="3" fillId="0" borderId="10" xfId="0" applyFont="1" applyFill="1" applyBorder="1" applyAlignment="1">
      <alignment horizontal="left" vertical="center"/>
    </xf>
    <xf numFmtId="164" fontId="3" fillId="0" borderId="10" xfId="0" applyNumberFormat="1" applyFont="1" applyFill="1" applyBorder="1" applyAlignment="1">
      <alignment vertical="center" wrapText="1"/>
    </xf>
    <xf numFmtId="164" fontId="3" fillId="0" borderId="10" xfId="44" applyNumberFormat="1" applyFont="1" applyFill="1" applyBorder="1" applyAlignment="1">
      <alignment horizontal="left" vertical="center" wrapText="1"/>
    </xf>
    <xf numFmtId="164" fontId="3" fillId="0" borderId="10" xfId="0" applyNumberFormat="1" applyFont="1" applyFill="1" applyBorder="1" applyAlignment="1">
      <alignment horizontal="right" vertical="center" wrapText="1"/>
    </xf>
    <xf numFmtId="164" fontId="3" fillId="0" borderId="10" xfId="0" applyNumberFormat="1" applyFont="1" applyFill="1" applyBorder="1" applyAlignment="1">
      <alignment horizontal="right" vertical="center"/>
    </xf>
    <xf numFmtId="9" fontId="3" fillId="0" borderId="12" xfId="0" applyNumberFormat="1" applyFont="1" applyFill="1" applyBorder="1" applyAlignment="1">
      <alignment horizontal="center" vertical="center" wrapText="1"/>
    </xf>
    <xf numFmtId="14" fontId="3" fillId="0" borderId="10" xfId="0" applyNumberFormat="1" applyFont="1" applyFill="1" applyBorder="1" applyAlignment="1">
      <alignment vertical="center"/>
    </xf>
    <xf numFmtId="9" fontId="3" fillId="0" borderId="10" xfId="0" applyNumberFormat="1" applyFont="1" applyFill="1" applyBorder="1" applyAlignment="1">
      <alignment horizontal="center" vertical="center" wrapText="1"/>
    </xf>
    <xf numFmtId="0" fontId="3" fillId="0" borderId="10" xfId="59" applyFont="1" applyBorder="1" applyAlignment="1">
      <alignment horizontal="left" vertical="center" wrapText="1"/>
      <protection/>
    </xf>
    <xf numFmtId="164" fontId="3" fillId="0" borderId="10" xfId="0" applyNumberFormat="1" applyFont="1" applyFill="1" applyBorder="1" applyAlignment="1">
      <alignment horizontal="center" vertical="center"/>
    </xf>
    <xf numFmtId="164" fontId="3" fillId="0" borderId="10" xfId="0" applyNumberFormat="1" applyFont="1" applyBorder="1" applyAlignment="1">
      <alignment horizontal="center" vertical="center"/>
    </xf>
    <xf numFmtId="164" fontId="3" fillId="0" borderId="10" xfId="44" applyNumberFormat="1" applyFont="1" applyBorder="1" applyAlignment="1">
      <alignment horizontal="center" vertical="center" wrapText="1"/>
    </xf>
    <xf numFmtId="0" fontId="3" fillId="0" borderId="10" xfId="59" applyFont="1" applyBorder="1" applyAlignment="1">
      <alignment horizontal="left" vertical="center"/>
      <protection/>
    </xf>
    <xf numFmtId="0" fontId="3" fillId="0" borderId="11" xfId="0" applyFont="1" applyFill="1" applyBorder="1" applyAlignment="1">
      <alignment wrapText="1"/>
    </xf>
    <xf numFmtId="164" fontId="3" fillId="0" borderId="11" xfId="0" applyNumberFormat="1" applyFont="1" applyFill="1" applyBorder="1" applyAlignment="1">
      <alignment vertical="center"/>
    </xf>
    <xf numFmtId="164" fontId="3" fillId="0" borderId="10" xfId="44" applyNumberFormat="1" applyFont="1" applyFill="1" applyBorder="1" applyAlignment="1">
      <alignment horizontal="center" vertical="center" wrapText="1"/>
    </xf>
    <xf numFmtId="9" fontId="3" fillId="0" borderId="12" xfId="0" applyNumberFormat="1" applyFont="1" applyBorder="1" applyAlignment="1">
      <alignment horizontal="center" vertical="center" wrapText="1"/>
    </xf>
    <xf numFmtId="14" fontId="3" fillId="0" borderId="10" xfId="0" applyNumberFormat="1" applyFont="1" applyBorder="1" applyAlignment="1">
      <alignment horizontal="center" vertical="center"/>
    </xf>
    <xf numFmtId="164" fontId="3" fillId="0" borderId="11" xfId="0" applyNumberFormat="1" applyFont="1" applyFill="1" applyBorder="1" applyAlignment="1">
      <alignment vertical="center" wrapText="1"/>
    </xf>
    <xf numFmtId="164" fontId="3" fillId="0" borderId="10" xfId="0" applyNumberFormat="1" applyFont="1" applyFill="1" applyBorder="1" applyAlignment="1">
      <alignment horizontal="center" vertical="center" wrapText="1"/>
    </xf>
    <xf numFmtId="0" fontId="3" fillId="0" borderId="10" xfId="0" applyFont="1" applyFill="1" applyBorder="1" applyAlignment="1">
      <alignment wrapText="1"/>
    </xf>
    <xf numFmtId="164" fontId="3" fillId="0" borderId="10" xfId="0" applyNumberFormat="1" applyFont="1" applyFill="1" applyBorder="1" applyAlignment="1">
      <alignment vertical="center"/>
    </xf>
    <xf numFmtId="164" fontId="3" fillId="0" borderId="10" xfId="44" applyNumberFormat="1" applyFont="1" applyFill="1" applyBorder="1" applyAlignment="1">
      <alignment horizontal="right" vertical="center"/>
    </xf>
    <xf numFmtId="164" fontId="3" fillId="33" borderId="10" xfId="0" applyNumberFormat="1" applyFont="1" applyFill="1" applyBorder="1" applyAlignment="1">
      <alignment vertical="center"/>
    </xf>
    <xf numFmtId="164" fontId="3" fillId="33" borderId="10" xfId="44" applyNumberFormat="1" applyFont="1" applyFill="1" applyBorder="1" applyAlignment="1">
      <alignment vertical="center" wrapText="1"/>
    </xf>
    <xf numFmtId="164" fontId="3" fillId="33" borderId="10" xfId="0" applyNumberFormat="1" applyFont="1" applyFill="1" applyBorder="1" applyAlignment="1">
      <alignment horizontal="right" vertical="center"/>
    </xf>
    <xf numFmtId="9" fontId="3" fillId="33" borderId="10" xfId="0" applyNumberFormat="1" applyFont="1" applyFill="1" applyBorder="1" applyAlignment="1">
      <alignment horizontal="center" vertical="center" wrapText="1"/>
    </xf>
    <xf numFmtId="9" fontId="3" fillId="33" borderId="10" xfId="0" applyNumberFormat="1" applyFont="1" applyFill="1" applyBorder="1" applyAlignment="1">
      <alignment vertical="center"/>
    </xf>
    <xf numFmtId="0" fontId="3" fillId="0" borderId="0" xfId="0" applyFont="1" applyAlignment="1">
      <alignment vertical="center"/>
    </xf>
    <xf numFmtId="0" fontId="3" fillId="0" borderId="10" xfId="0" applyFont="1" applyFill="1" applyBorder="1" applyAlignment="1">
      <alignment/>
    </xf>
    <xf numFmtId="0" fontId="3" fillId="0" borderId="10" xfId="0" applyFont="1" applyFill="1" applyBorder="1" applyAlignment="1">
      <alignment horizontal="left" wrapText="1"/>
    </xf>
    <xf numFmtId="164" fontId="3" fillId="0" borderId="10" xfId="44" applyNumberFormat="1" applyFont="1" applyFill="1" applyBorder="1" applyAlignment="1">
      <alignment horizontal="right" vertical="center" wrapText="1"/>
    </xf>
    <xf numFmtId="0" fontId="3" fillId="0" borderId="10" xfId="0" applyFont="1" applyFill="1" applyBorder="1" applyAlignment="1">
      <alignment vertical="center"/>
    </xf>
    <xf numFmtId="0" fontId="3" fillId="0" borderId="10" xfId="0" applyFont="1" applyFill="1" applyBorder="1" applyAlignment="1">
      <alignment vertical="center" wrapText="1"/>
    </xf>
    <xf numFmtId="0" fontId="3" fillId="33" borderId="10" xfId="0" applyFont="1" applyFill="1" applyBorder="1" applyAlignment="1">
      <alignment vertical="center"/>
    </xf>
    <xf numFmtId="0" fontId="3" fillId="33" borderId="10" xfId="0" applyFont="1" applyFill="1" applyBorder="1" applyAlignment="1">
      <alignment vertical="center" wrapText="1"/>
    </xf>
    <xf numFmtId="0" fontId="3" fillId="0" borderId="0" xfId="59" applyFont="1" applyAlignment="1">
      <alignment horizontal="center" vertical="center"/>
      <protection/>
    </xf>
    <xf numFmtId="14" fontId="3" fillId="0" borderId="10" xfId="59" applyNumberFormat="1" applyFont="1" applyBorder="1" applyAlignment="1">
      <alignment horizontal="center" vertical="center"/>
      <protection/>
    </xf>
    <xf numFmtId="14" fontId="3" fillId="0" borderId="12" xfId="0" applyNumberFormat="1" applyFont="1" applyBorder="1" applyAlignment="1">
      <alignment horizontal="center" vertical="center" wrapText="1"/>
    </xf>
    <xf numFmtId="164" fontId="3" fillId="0" borderId="13" xfId="0" applyNumberFormat="1" applyFont="1" applyFill="1" applyBorder="1" applyAlignment="1">
      <alignment horizontal="right" vertical="center"/>
    </xf>
    <xf numFmtId="164" fontId="3" fillId="0" borderId="13" xfId="0" applyNumberFormat="1" applyFont="1" applyFill="1" applyBorder="1" applyAlignment="1">
      <alignment horizontal="center" vertical="center" wrapText="1"/>
    </xf>
    <xf numFmtId="9" fontId="3" fillId="0" borderId="10" xfId="0" applyNumberFormat="1" applyFont="1" applyBorder="1" applyAlignment="1">
      <alignment horizontal="center" vertical="center" wrapText="1"/>
    </xf>
    <xf numFmtId="164" fontId="3" fillId="0" borderId="10" xfId="59" applyNumberFormat="1" applyFont="1" applyBorder="1" applyAlignment="1">
      <alignment horizontal="center" vertical="center" wrapText="1"/>
      <protection/>
    </xf>
    <xf numFmtId="44" fontId="3" fillId="0" borderId="10" xfId="59" applyNumberFormat="1" applyFont="1" applyBorder="1" applyAlignment="1">
      <alignment horizontal="center" vertical="center" wrapText="1"/>
      <protection/>
    </xf>
    <xf numFmtId="14" fontId="3" fillId="0" borderId="10" xfId="59" applyNumberFormat="1" applyFont="1" applyBorder="1" applyAlignment="1">
      <alignment horizontal="center" vertical="center" wrapText="1"/>
      <protection/>
    </xf>
    <xf numFmtId="0" fontId="3" fillId="0" borderId="10" xfId="0" applyFont="1" applyBorder="1" applyAlignment="1">
      <alignment horizontal="left" vertical="center" wrapText="1"/>
    </xf>
    <xf numFmtId="0" fontId="3" fillId="33" borderId="10" xfId="0" applyFont="1" applyFill="1" applyBorder="1" applyAlignment="1">
      <alignment horizontal="center" vertical="center" wrapText="1"/>
    </xf>
    <xf numFmtId="164" fontId="3" fillId="33" borderId="10" xfId="0" applyNumberFormat="1" applyFont="1" applyFill="1" applyBorder="1" applyAlignment="1">
      <alignment horizontal="center" vertical="center" wrapText="1"/>
    </xf>
    <xf numFmtId="0" fontId="3" fillId="0" borderId="10" xfId="0" applyFont="1" applyBorder="1" applyAlignment="1">
      <alignment wrapText="1"/>
    </xf>
    <xf numFmtId="164" fontId="3" fillId="0" borderId="10" xfId="0" applyNumberFormat="1" applyFont="1" applyBorder="1" applyAlignment="1">
      <alignment/>
    </xf>
    <xf numFmtId="164" fontId="3" fillId="0" borderId="10" xfId="0" applyNumberFormat="1" applyFont="1" applyBorder="1" applyAlignment="1">
      <alignment horizontal="center" wrapText="1"/>
    </xf>
    <xf numFmtId="14" fontId="3" fillId="0" borderId="10" xfId="0" applyNumberFormat="1" applyFont="1" applyBorder="1" applyAlignment="1">
      <alignment/>
    </xf>
    <xf numFmtId="0" fontId="3" fillId="0" borderId="10" xfId="0" applyFont="1" applyFill="1" applyBorder="1" applyAlignment="1">
      <alignment horizontal="left" vertical="center" indent="2"/>
    </xf>
    <xf numFmtId="0" fontId="3" fillId="33" borderId="0" xfId="59" applyFont="1" applyFill="1" applyAlignment="1">
      <alignment horizontal="center" vertical="center"/>
      <protection/>
    </xf>
    <xf numFmtId="164" fontId="3" fillId="33" borderId="10" xfId="59" applyNumberFormat="1" applyFont="1" applyFill="1" applyBorder="1" applyAlignment="1">
      <alignment horizontal="center" vertical="center"/>
      <protection/>
    </xf>
    <xf numFmtId="0" fontId="7" fillId="0" borderId="0" xfId="0" applyFont="1" applyAlignment="1">
      <alignment/>
    </xf>
    <xf numFmtId="0" fontId="8" fillId="0" borderId="0" xfId="0" applyFont="1" applyAlignment="1">
      <alignment vertical="center"/>
    </xf>
    <xf numFmtId="0" fontId="8" fillId="0" borderId="0" xfId="59" applyFont="1" applyAlignment="1">
      <alignment horizontal="center" vertical="center"/>
      <protection/>
    </xf>
    <xf numFmtId="0" fontId="5" fillId="0" borderId="14" xfId="0" applyFont="1" applyBorder="1" applyAlignment="1">
      <alignment horizontal="center"/>
    </xf>
    <xf numFmtId="0" fontId="8" fillId="0" borderId="14" xfId="0" applyFont="1" applyBorder="1" applyAlignment="1">
      <alignment horizontal="center" wrapText="1"/>
    </xf>
    <xf numFmtId="0" fontId="8" fillId="0" borderId="14" xfId="0" applyFont="1" applyBorder="1" applyAlignment="1">
      <alignment horizontal="center"/>
    </xf>
    <xf numFmtId="0" fontId="8" fillId="0" borderId="0" xfId="59" applyFont="1" applyAlignment="1">
      <alignment horizontal="center" vertical="center" wrapText="1"/>
      <protection/>
    </xf>
    <xf numFmtId="0" fontId="4" fillId="0" borderId="0" xfId="0" applyFont="1" applyAlignment="1">
      <alignment vertical="center"/>
    </xf>
    <xf numFmtId="0" fontId="5" fillId="0" borderId="15" xfId="59" applyFont="1" applyBorder="1" applyAlignment="1">
      <alignment horizontal="center" vertical="center" wrapText="1"/>
      <protection/>
    </xf>
    <xf numFmtId="0" fontId="5" fillId="0" borderId="16" xfId="59" applyFont="1" applyBorder="1" applyAlignment="1">
      <alignment horizontal="center" vertical="center" wrapText="1"/>
      <protection/>
    </xf>
    <xf numFmtId="0" fontId="5" fillId="0" borderId="14" xfId="0" applyFont="1" applyBorder="1" applyAlignment="1">
      <alignment horizontal="center" vertical="center"/>
    </xf>
    <xf numFmtId="0" fontId="8" fillId="0" borderId="0" xfId="0" applyFont="1" applyAlignment="1">
      <alignment vertical="center"/>
    </xf>
    <xf numFmtId="0" fontId="8" fillId="0" borderId="0" xfId="59" applyFont="1" applyBorder="1" applyAlignment="1">
      <alignment horizontal="center" vertical="center" wrapText="1"/>
      <protection/>
    </xf>
    <xf numFmtId="0" fontId="8" fillId="0" borderId="0" xfId="0" applyFont="1" applyBorder="1" applyAlignment="1">
      <alignment horizontal="center" vertical="center" wrapText="1"/>
    </xf>
    <xf numFmtId="0" fontId="8" fillId="0" borderId="14" xfId="59" applyFont="1" applyBorder="1" applyAlignment="1">
      <alignment horizontal="center" vertical="center" wrapText="1"/>
      <protection/>
    </xf>
    <xf numFmtId="0" fontId="8" fillId="0" borderId="14" xfId="0" applyFont="1" applyBorder="1" applyAlignment="1">
      <alignment horizontal="center" vertical="center" wrapText="1"/>
    </xf>
    <xf numFmtId="0" fontId="5" fillId="0" borderId="14" xfId="59" applyFont="1" applyBorder="1" applyAlignment="1">
      <alignment horizontal="center" vertical="center" wrapText="1"/>
      <protection/>
    </xf>
    <xf numFmtId="0" fontId="4" fillId="0" borderId="14" xfId="0" applyFont="1" applyBorder="1" applyAlignment="1">
      <alignment horizontal="center" vertical="center" wrapText="1"/>
    </xf>
    <xf numFmtId="0" fontId="7" fillId="0" borderId="0" xfId="59" applyFont="1" applyAlignment="1">
      <alignment horizontal="center" vertical="center"/>
      <protection/>
    </xf>
    <xf numFmtId="0" fontId="7" fillId="0" borderId="0" xfId="0" applyFont="1" applyAlignment="1">
      <alignment vertical="center"/>
    </xf>
    <xf numFmtId="0" fontId="0" fillId="0" borderId="0" xfId="0" applyAlignment="1">
      <alignment horizontal="left" wrapText="1"/>
    </xf>
    <xf numFmtId="0" fontId="0" fillId="0" borderId="0" xfId="0" applyAlignment="1">
      <alignment horizontal="right" wrapText="1"/>
    </xf>
    <xf numFmtId="0" fontId="0" fillId="0" borderId="0" xfId="0" applyAlignment="1">
      <alignment horizontal="left" wrapText="1"/>
    </xf>
    <xf numFmtId="0" fontId="0" fillId="0" borderId="0" xfId="0" applyFont="1" applyFill="1" applyBorder="1" applyAlignment="1">
      <alignment horizontal="left" wrapText="1"/>
    </xf>
    <xf numFmtId="0" fontId="0" fillId="0" borderId="0" xfId="0" applyFont="1" applyAlignment="1">
      <alignment horizontal="left" wrapText="1"/>
    </xf>
    <xf numFmtId="0" fontId="0" fillId="0" borderId="0" xfId="0" applyFont="1" applyAlignment="1">
      <alignment horizontal="left" wrapText="1"/>
    </xf>
    <xf numFmtId="0" fontId="4" fillId="0" borderId="0" xfId="0" applyFont="1" applyAlignment="1">
      <alignment horizontal="right" wrapText="1"/>
    </xf>
    <xf numFmtId="170" fontId="4" fillId="0" borderId="0" xfId="0" applyNumberFormat="1" applyFont="1" applyAlignment="1">
      <alignment horizontal="left" wrapText="1"/>
    </xf>
    <xf numFmtId="170" fontId="4" fillId="0" borderId="0" xfId="0" applyNumberFormat="1" applyFont="1" applyAlignment="1">
      <alignment horizontal="right" wrapText="1"/>
    </xf>
    <xf numFmtId="0" fontId="0" fillId="34" borderId="0" xfId="0" applyFill="1" applyAlignment="1">
      <alignment wrapText="1"/>
    </xf>
    <xf numFmtId="0" fontId="0" fillId="34" borderId="10" xfId="0" applyFill="1" applyBorder="1" applyAlignment="1">
      <alignment wrapText="1"/>
    </xf>
    <xf numFmtId="14" fontId="0" fillId="34" borderId="10" xfId="0" applyNumberFormat="1" applyFill="1" applyBorder="1" applyAlignment="1">
      <alignment horizontal="center" wrapText="1"/>
    </xf>
    <xf numFmtId="164" fontId="0" fillId="34" borderId="10" xfId="0" applyNumberFormat="1" applyFill="1" applyBorder="1" applyAlignment="1">
      <alignment horizontal="center" wrapText="1"/>
    </xf>
    <xf numFmtId="164" fontId="4" fillId="34" borderId="17" xfId="0" applyNumberFormat="1" applyFont="1" applyFill="1" applyBorder="1" applyAlignment="1">
      <alignment horizontal="left" wrapText="1"/>
    </xf>
    <xf numFmtId="164" fontId="4" fillId="34" borderId="13" xfId="0" applyNumberFormat="1" applyFont="1" applyFill="1" applyBorder="1" applyAlignment="1">
      <alignment horizontal="right" wrapText="1"/>
    </xf>
    <xf numFmtId="164" fontId="4" fillId="34" borderId="10" xfId="0" applyNumberFormat="1" applyFont="1" applyFill="1" applyBorder="1" applyAlignment="1">
      <alignment horizontal="right" wrapText="1"/>
    </xf>
    <xf numFmtId="14" fontId="0" fillId="34" borderId="10" xfId="0" applyNumberFormat="1" applyFill="1" applyBorder="1" applyAlignment="1">
      <alignment horizontal="left" wrapText="1"/>
    </xf>
    <xf numFmtId="0" fontId="28" fillId="34" borderId="10" xfId="0" applyFont="1" applyFill="1" applyBorder="1" applyAlignment="1">
      <alignment wrapText="1"/>
    </xf>
    <xf numFmtId="14" fontId="0" fillId="0" borderId="10" xfId="0" applyNumberFormat="1" applyBorder="1" applyAlignment="1">
      <alignment/>
    </xf>
    <xf numFmtId="14" fontId="0" fillId="0" borderId="10" xfId="0" applyNumberFormat="1" applyFill="1" applyBorder="1" applyAlignment="1">
      <alignment horizontal="center" wrapText="1"/>
    </xf>
    <xf numFmtId="170" fontId="0" fillId="0" borderId="10" xfId="46" applyNumberFormat="1" applyFont="1" applyBorder="1" applyAlignment="1">
      <alignment horizontal="center" wrapText="1"/>
    </xf>
    <xf numFmtId="170" fontId="0" fillId="0" borderId="17" xfId="46" applyNumberFormat="1" applyFont="1" applyBorder="1" applyAlignment="1">
      <alignment horizontal="left" wrapText="1"/>
    </xf>
    <xf numFmtId="170" fontId="0" fillId="0" borderId="13" xfId="46" applyNumberFormat="1" applyFont="1" applyBorder="1" applyAlignment="1">
      <alignment horizontal="right" wrapText="1"/>
    </xf>
    <xf numFmtId="164" fontId="0" fillId="0" borderId="10" xfId="0" applyNumberFormat="1" applyBorder="1" applyAlignment="1">
      <alignment horizontal="right" wrapText="1"/>
    </xf>
    <xf numFmtId="14" fontId="0" fillId="0" borderId="10" xfId="0" applyNumberFormat="1" applyFill="1" applyBorder="1" applyAlignment="1">
      <alignment horizontal="left" wrapText="1"/>
    </xf>
    <xf numFmtId="0" fontId="28" fillId="0" borderId="10" xfId="0" applyFont="1" applyBorder="1" applyAlignment="1">
      <alignment wrapText="1"/>
    </xf>
    <xf numFmtId="0" fontId="0" fillId="0" borderId="10" xfId="0" applyFill="1" applyBorder="1" applyAlignment="1">
      <alignment wrapText="1"/>
    </xf>
    <xf numFmtId="0" fontId="0" fillId="35" borderId="0" xfId="0" applyFill="1" applyAlignment="1">
      <alignment wrapText="1"/>
    </xf>
    <xf numFmtId="14" fontId="0" fillId="35" borderId="10" xfId="0" applyNumberFormat="1" applyFill="1" applyBorder="1" applyAlignment="1">
      <alignment/>
    </xf>
    <xf numFmtId="14" fontId="0" fillId="35" borderId="10" xfId="0" applyNumberFormat="1" applyFill="1" applyBorder="1" applyAlignment="1">
      <alignment horizontal="center" wrapText="1"/>
    </xf>
    <xf numFmtId="170" fontId="0" fillId="35" borderId="10" xfId="46" applyNumberFormat="1" applyFont="1" applyFill="1" applyBorder="1" applyAlignment="1">
      <alignment horizontal="center" wrapText="1"/>
    </xf>
    <xf numFmtId="170" fontId="0" fillId="35" borderId="17" xfId="46" applyNumberFormat="1" applyFont="1" applyFill="1" applyBorder="1" applyAlignment="1">
      <alignment horizontal="left" wrapText="1"/>
    </xf>
    <xf numFmtId="170" fontId="0" fillId="35" borderId="13" xfId="46" applyNumberFormat="1" applyFont="1" applyFill="1" applyBorder="1" applyAlignment="1">
      <alignment horizontal="right" wrapText="1"/>
    </xf>
    <xf numFmtId="0" fontId="0" fillId="35" borderId="10" xfId="0" applyFill="1" applyBorder="1" applyAlignment="1">
      <alignment wrapText="1"/>
    </xf>
    <xf numFmtId="164" fontId="0" fillId="35" borderId="10" xfId="0" applyNumberFormat="1" applyFill="1" applyBorder="1" applyAlignment="1">
      <alignment horizontal="right" wrapText="1"/>
    </xf>
    <xf numFmtId="14" fontId="0" fillId="35" borderId="10" xfId="0" applyNumberFormat="1" applyFill="1" applyBorder="1" applyAlignment="1">
      <alignment horizontal="left" wrapText="1"/>
    </xf>
    <xf numFmtId="0" fontId="28" fillId="35" borderId="10" xfId="0" applyFont="1" applyFill="1" applyBorder="1" applyAlignment="1">
      <alignment wrapText="1"/>
    </xf>
    <xf numFmtId="14" fontId="0" fillId="0" borderId="10" xfId="0" applyNumberFormat="1" applyBorder="1" applyAlignment="1">
      <alignment horizontal="center" wrapText="1"/>
    </xf>
    <xf numFmtId="0" fontId="0" fillId="35" borderId="10" xfId="0" applyFont="1" applyFill="1" applyBorder="1" applyAlignment="1">
      <alignment wrapText="1"/>
    </xf>
    <xf numFmtId="170" fontId="0" fillId="0" borderId="10" xfId="46" applyNumberFormat="1" applyFont="1" applyFill="1" applyBorder="1" applyAlignment="1">
      <alignment wrapText="1"/>
    </xf>
    <xf numFmtId="0" fontId="0" fillId="0" borderId="10" xfId="0" applyFont="1" applyBorder="1" applyAlignment="1">
      <alignment wrapText="1"/>
    </xf>
    <xf numFmtId="14" fontId="0" fillId="0" borderId="10" xfId="0" applyNumberFormat="1" applyBorder="1" applyAlignment="1">
      <alignment horizontal="left" wrapText="1"/>
    </xf>
    <xf numFmtId="170" fontId="0" fillId="34" borderId="10" xfId="46" applyNumberFormat="1" applyFont="1" applyFill="1" applyBorder="1" applyAlignment="1">
      <alignment wrapText="1"/>
    </xf>
    <xf numFmtId="14" fontId="0" fillId="35" borderId="10" xfId="0" applyNumberFormat="1" applyFont="1" applyFill="1" applyBorder="1" applyAlignment="1">
      <alignment horizontal="center" wrapText="1"/>
    </xf>
    <xf numFmtId="14" fontId="0" fillId="0" borderId="10" xfId="0" applyNumberFormat="1" applyFont="1" applyFill="1" applyBorder="1" applyAlignment="1">
      <alignment horizontal="center" wrapText="1"/>
    </xf>
    <xf numFmtId="170" fontId="0" fillId="0" borderId="10" xfId="46" applyNumberFormat="1" applyFont="1" applyFill="1" applyBorder="1" applyAlignment="1">
      <alignment wrapText="1"/>
    </xf>
    <xf numFmtId="170" fontId="0" fillId="35" borderId="10" xfId="46" applyNumberFormat="1" applyFont="1" applyFill="1" applyBorder="1" applyAlignment="1">
      <alignment wrapText="1"/>
    </xf>
    <xf numFmtId="14" fontId="0" fillId="0" borderId="10" xfId="0" applyNumberFormat="1" applyFont="1" applyFill="1" applyBorder="1" applyAlignment="1">
      <alignment horizontal="left" wrapText="1"/>
    </xf>
    <xf numFmtId="14" fontId="0" fillId="34" borderId="10" xfId="0" applyNumberFormat="1" applyFont="1" applyFill="1" applyBorder="1" applyAlignment="1">
      <alignment horizontal="center" wrapText="1"/>
    </xf>
    <xf numFmtId="0" fontId="0" fillId="0" borderId="10" xfId="0" applyFont="1" applyFill="1" applyBorder="1" applyAlignment="1">
      <alignment wrapText="1"/>
    </xf>
    <xf numFmtId="170" fontId="4" fillId="34" borderId="0" xfId="0" applyNumberFormat="1" applyFont="1" applyFill="1" applyAlignment="1">
      <alignment horizontal="left" wrapText="1"/>
    </xf>
    <xf numFmtId="170" fontId="4" fillId="34" borderId="0" xfId="0" applyNumberFormat="1" applyFont="1" applyFill="1" applyAlignment="1">
      <alignment horizontal="right" wrapText="1"/>
    </xf>
    <xf numFmtId="0" fontId="0" fillId="0" borderId="0" xfId="0" applyFill="1" applyAlignment="1">
      <alignment wrapText="1"/>
    </xf>
    <xf numFmtId="14" fontId="0" fillId="0" borderId="10" xfId="0" applyNumberFormat="1" applyFont="1" applyFill="1" applyBorder="1" applyAlignment="1" quotePrefix="1">
      <alignment horizontal="center" wrapText="1"/>
    </xf>
    <xf numFmtId="170" fontId="0" fillId="0" borderId="17" xfId="46" applyNumberFormat="1" applyFont="1" applyFill="1" applyBorder="1" applyAlignment="1">
      <alignment horizontal="left" wrapText="1"/>
    </xf>
    <xf numFmtId="170" fontId="0" fillId="0" borderId="13" xfId="46" applyNumberFormat="1" applyFont="1" applyFill="1" applyBorder="1" applyAlignment="1">
      <alignment horizontal="right" wrapText="1"/>
    </xf>
    <xf numFmtId="170" fontId="0" fillId="0" borderId="10" xfId="46" applyNumberFormat="1" applyFont="1" applyFill="1" applyBorder="1" applyAlignment="1">
      <alignment horizontal="right" wrapText="1"/>
    </xf>
    <xf numFmtId="14" fontId="0" fillId="35" borderId="10" xfId="0" applyNumberFormat="1" applyFont="1" applyFill="1" applyBorder="1" applyAlignment="1" quotePrefix="1">
      <alignment horizontal="center" wrapText="1"/>
    </xf>
    <xf numFmtId="170" fontId="0" fillId="35" borderId="17" xfId="46" applyNumberFormat="1" applyFont="1" applyFill="1" applyBorder="1" applyAlignment="1">
      <alignment horizontal="left" wrapText="1"/>
    </xf>
    <xf numFmtId="170" fontId="0" fillId="35" borderId="10" xfId="46" applyNumberFormat="1" applyFont="1" applyFill="1" applyBorder="1" applyAlignment="1">
      <alignment horizontal="right" wrapText="1"/>
    </xf>
    <xf numFmtId="0" fontId="9" fillId="0" borderId="0" xfId="62" applyAlignment="1">
      <alignment wrapText="1"/>
      <protection/>
    </xf>
    <xf numFmtId="0" fontId="9" fillId="0" borderId="0" xfId="62" applyAlignment="1">
      <alignment horizontal="center" wrapText="1"/>
      <protection/>
    </xf>
    <xf numFmtId="0" fontId="9" fillId="33" borderId="10" xfId="62" applyFont="1" applyFill="1" applyBorder="1" applyAlignment="1">
      <alignment horizontal="center" wrapText="1"/>
      <protection/>
    </xf>
    <xf numFmtId="0" fontId="9" fillId="33" borderId="17" xfId="62" applyFont="1" applyFill="1" applyBorder="1" applyAlignment="1">
      <alignment horizontal="center" wrapText="1"/>
      <protection/>
    </xf>
    <xf numFmtId="0" fontId="9" fillId="33" borderId="13" xfId="62" applyFont="1" applyFill="1" applyBorder="1" applyAlignment="1">
      <alignment horizontal="center" wrapText="1"/>
      <protection/>
    </xf>
    <xf numFmtId="0" fontId="29" fillId="33" borderId="10" xfId="62" applyFont="1" applyFill="1" applyBorder="1" applyAlignment="1">
      <alignment horizontal="center" wrapText="1"/>
      <protection/>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14" fontId="4" fillId="0" borderId="21" xfId="0" applyNumberFormat="1" applyFont="1" applyFill="1" applyBorder="1" applyAlignment="1">
      <alignment horizontal="center" vertical="center" wrapText="1"/>
    </xf>
    <xf numFmtId="0" fontId="4" fillId="0" borderId="21" xfId="0" applyFont="1" applyFill="1" applyBorder="1" applyAlignment="1">
      <alignment horizontal="center" vertical="center" wrapText="1"/>
    </xf>
    <xf numFmtId="42" fontId="4" fillId="0" borderId="21" xfId="0" applyNumberFormat="1" applyFont="1" applyFill="1" applyBorder="1" applyAlignment="1">
      <alignment horizontal="center" vertical="center" wrapText="1"/>
    </xf>
    <xf numFmtId="6" fontId="4" fillId="0" borderId="21" xfId="0" applyNumberFormat="1" applyFont="1" applyFill="1" applyBorder="1" applyAlignment="1">
      <alignment horizontal="center" vertical="center" wrapText="1"/>
    </xf>
    <xf numFmtId="6" fontId="4" fillId="0" borderId="18" xfId="0" applyNumberFormat="1" applyFont="1" applyFill="1" applyBorder="1" applyAlignment="1">
      <alignment horizontal="center" vertical="center" wrapText="1"/>
    </xf>
    <xf numFmtId="6" fontId="4" fillId="0" borderId="20" xfId="0" applyNumberFormat="1" applyFont="1" applyFill="1" applyBorder="1" applyAlignment="1">
      <alignment horizontal="center" vertical="center" wrapText="1"/>
    </xf>
    <xf numFmtId="6" fontId="4" fillId="0" borderId="22" xfId="0" applyNumberFormat="1" applyFont="1" applyFill="1" applyBorder="1" applyAlignment="1">
      <alignment horizontal="center" vertical="center" wrapText="1"/>
    </xf>
    <xf numFmtId="0" fontId="4" fillId="0" borderId="22" xfId="0" applyFont="1" applyFill="1" applyBorder="1" applyAlignment="1">
      <alignment horizontal="center" vertical="center" wrapText="1"/>
    </xf>
    <xf numFmtId="14" fontId="4" fillId="0" borderId="23" xfId="0" applyNumberFormat="1" applyFont="1" applyFill="1" applyBorder="1" applyAlignment="1">
      <alignment horizontal="center" vertical="center" wrapText="1"/>
    </xf>
    <xf numFmtId="0" fontId="4" fillId="0" borderId="23" xfId="0" applyFont="1" applyFill="1" applyBorder="1" applyAlignment="1">
      <alignment horizontal="center" vertical="center" wrapText="1"/>
    </xf>
    <xf numFmtId="42" fontId="4" fillId="0" borderId="23" xfId="0" applyNumberFormat="1" applyFont="1" applyFill="1" applyBorder="1" applyAlignment="1">
      <alignment horizontal="center" vertical="center" wrapText="1"/>
    </xf>
    <xf numFmtId="6" fontId="4" fillId="0" borderId="23" xfId="0" applyNumberFormat="1" applyFont="1" applyFill="1" applyBorder="1" applyAlignment="1">
      <alignment horizontal="center" vertical="center" wrapText="1"/>
    </xf>
    <xf numFmtId="0" fontId="6" fillId="0" borderId="24" xfId="0" applyFont="1" applyFill="1" applyBorder="1" applyAlignment="1">
      <alignment horizontal="center" wrapText="1"/>
    </xf>
    <xf numFmtId="0" fontId="32" fillId="0" borderId="24" xfId="0" applyFont="1" applyFill="1" applyBorder="1" applyAlignment="1">
      <alignment wrapText="1"/>
    </xf>
    <xf numFmtId="14" fontId="0" fillId="0" borderId="24" xfId="0" applyNumberFormat="1" applyFont="1" applyFill="1" applyBorder="1" applyAlignment="1" quotePrefix="1">
      <alignment horizontal="center"/>
    </xf>
    <xf numFmtId="170" fontId="33" fillId="0" borderId="24" xfId="44" applyNumberFormat="1" applyFont="1" applyFill="1" applyBorder="1" applyAlignment="1">
      <alignment horizontal="center" wrapText="1"/>
    </xf>
    <xf numFmtId="170" fontId="0" fillId="0" borderId="25" xfId="44" applyNumberFormat="1" applyFont="1" applyFill="1" applyBorder="1" applyAlignment="1">
      <alignment/>
    </xf>
    <xf numFmtId="6" fontId="33" fillId="0" borderId="24" xfId="44" applyNumberFormat="1" applyFont="1" applyFill="1" applyBorder="1" applyAlignment="1">
      <alignment horizontal="center" wrapText="1"/>
    </xf>
    <xf numFmtId="0" fontId="0" fillId="0" borderId="24" xfId="0" applyFill="1" applyBorder="1" applyAlignment="1">
      <alignment horizontal="right" indent="1"/>
    </xf>
    <xf numFmtId="170" fontId="0" fillId="0" borderId="0" xfId="0" applyNumberFormat="1" applyAlignment="1">
      <alignment/>
    </xf>
    <xf numFmtId="0" fontId="0" fillId="0" borderId="25" xfId="0" applyFont="1" applyFill="1" applyBorder="1" applyAlignment="1">
      <alignment horizontal="center"/>
    </xf>
    <xf numFmtId="0" fontId="0" fillId="0" borderId="25" xfId="0" applyFont="1" applyFill="1" applyBorder="1" applyAlignment="1">
      <alignment/>
    </xf>
    <xf numFmtId="14" fontId="0" fillId="0" borderId="25" xfId="0" applyNumberFormat="1" applyFont="1" applyFill="1" applyBorder="1" applyAlignment="1">
      <alignment horizontal="center"/>
    </xf>
    <xf numFmtId="14" fontId="0" fillId="0" borderId="25" xfId="44" applyNumberFormat="1" applyFont="1" applyFill="1" applyBorder="1" applyAlignment="1">
      <alignment/>
    </xf>
    <xf numFmtId="6" fontId="0" fillId="0" borderId="25" xfId="0" applyNumberFormat="1" applyFont="1" applyBorder="1" applyAlignment="1">
      <alignment/>
    </xf>
    <xf numFmtId="9" fontId="0" fillId="0" borderId="25" xfId="44" applyNumberFormat="1" applyFont="1" applyFill="1" applyBorder="1" applyAlignment="1">
      <alignment horizontal="right" indent="1"/>
    </xf>
    <xf numFmtId="170" fontId="0" fillId="0" borderId="0" xfId="0" applyNumberFormat="1" applyFill="1" applyAlignment="1">
      <alignment/>
    </xf>
    <xf numFmtId="6" fontId="0" fillId="0" borderId="25" xfId="44" applyNumberFormat="1" applyFont="1" applyFill="1" applyBorder="1" applyAlignment="1">
      <alignment/>
    </xf>
    <xf numFmtId="0" fontId="0" fillId="0" borderId="25" xfId="0" applyFill="1" applyBorder="1" applyAlignment="1">
      <alignment horizontal="center"/>
    </xf>
    <xf numFmtId="0" fontId="0" fillId="0" borderId="26" xfId="0" applyFont="1" applyFill="1" applyBorder="1" applyAlignment="1">
      <alignment/>
    </xf>
    <xf numFmtId="0" fontId="6" fillId="0" borderId="25" xfId="0" applyFont="1" applyFill="1" applyBorder="1" applyAlignment="1">
      <alignment horizontal="center" wrapText="1"/>
    </xf>
    <xf numFmtId="0" fontId="0" fillId="0" borderId="27" xfId="0" applyFont="1" applyFill="1" applyBorder="1" applyAlignment="1">
      <alignment/>
    </xf>
    <xf numFmtId="0" fontId="0" fillId="0" borderId="25" xfId="0" applyFont="1" applyFill="1" applyBorder="1" applyAlignment="1">
      <alignment wrapText="1"/>
    </xf>
    <xf numFmtId="6" fontId="0" fillId="0" borderId="25" xfId="44" applyNumberFormat="1" applyFont="1" applyFill="1" applyBorder="1" applyAlignment="1">
      <alignment horizontal="center" wrapText="1"/>
    </xf>
    <xf numFmtId="0" fontId="0" fillId="0" borderId="27" xfId="0" applyFont="1" applyFill="1" applyBorder="1" applyAlignment="1">
      <alignment wrapText="1"/>
    </xf>
    <xf numFmtId="170" fontId="0" fillId="0" borderId="25" xfId="0" applyNumberFormat="1" applyFill="1" applyBorder="1" applyAlignment="1">
      <alignment horizontal="center"/>
    </xf>
    <xf numFmtId="0" fontId="34" fillId="0" borderId="28" xfId="0" applyFont="1" applyFill="1" applyBorder="1" applyAlignment="1">
      <alignment horizontal="center"/>
    </xf>
    <xf numFmtId="0" fontId="34" fillId="0" borderId="29" xfId="0" applyFont="1" applyFill="1" applyBorder="1" applyAlignment="1">
      <alignment horizontal="center"/>
    </xf>
    <xf numFmtId="170" fontId="34" fillId="0" borderId="27" xfId="44" applyNumberFormat="1" applyFont="1" applyFill="1" applyBorder="1" applyAlignment="1">
      <alignment/>
    </xf>
    <xf numFmtId="170" fontId="34" fillId="0" borderId="26" xfId="44" applyNumberFormat="1" applyFont="1" applyFill="1" applyBorder="1" applyAlignment="1">
      <alignment/>
    </xf>
    <xf numFmtId="0" fontId="34" fillId="0" borderId="26" xfId="0" applyFont="1" applyFill="1" applyBorder="1" applyAlignment="1">
      <alignment horizontal="right" indent="1"/>
    </xf>
    <xf numFmtId="0" fontId="0" fillId="0" borderId="0" xfId="0" applyFont="1" applyAlignment="1">
      <alignment/>
    </xf>
    <xf numFmtId="0" fontId="34" fillId="0" borderId="30" xfId="0" applyFont="1" applyFill="1" applyBorder="1" applyAlignment="1">
      <alignment horizontal="left" indent="1"/>
    </xf>
    <xf numFmtId="0" fontId="34" fillId="0" borderId="31" xfId="0" applyFont="1" applyFill="1" applyBorder="1" applyAlignment="1">
      <alignment horizontal="left" indent="1"/>
    </xf>
    <xf numFmtId="0" fontId="34" fillId="0" borderId="32" xfId="0" applyFont="1" applyFill="1" applyBorder="1" applyAlignment="1">
      <alignment horizontal="left" indent="1"/>
    </xf>
    <xf numFmtId="0" fontId="0" fillId="0" borderId="0" xfId="0" applyFill="1" applyBorder="1" applyAlignment="1">
      <alignment horizontal="right" indent="1"/>
    </xf>
    <xf numFmtId="0" fontId="62" fillId="36" borderId="10" xfId="0" applyFont="1" applyFill="1" applyBorder="1" applyAlignment="1" applyProtection="1">
      <alignment horizontal="center" vertical="center" wrapText="1"/>
      <protection/>
    </xf>
    <xf numFmtId="0" fontId="63" fillId="0" borderId="33" xfId="0" applyFont="1" applyFill="1" applyBorder="1" applyAlignment="1" applyProtection="1">
      <alignment vertical="center" wrapText="1"/>
      <protection/>
    </xf>
    <xf numFmtId="171" fontId="63" fillId="0" borderId="33" xfId="0" applyNumberFormat="1" applyFont="1" applyFill="1" applyBorder="1" applyAlignment="1" applyProtection="1">
      <alignment horizontal="right" vertical="center" wrapText="1"/>
      <protection/>
    </xf>
    <xf numFmtId="172" fontId="63" fillId="0" borderId="33" xfId="0" applyNumberFormat="1" applyFont="1" applyFill="1" applyBorder="1" applyAlignment="1" applyProtection="1">
      <alignment horizontal="right" vertical="center" wrapText="1"/>
      <protection/>
    </xf>
    <xf numFmtId="171" fontId="63" fillId="0" borderId="34" xfId="0" applyNumberFormat="1" applyFont="1" applyFill="1" applyBorder="1" applyAlignment="1" applyProtection="1">
      <alignment horizontal="right" vertical="center" wrapText="1"/>
      <protection/>
    </xf>
    <xf numFmtId="0" fontId="0" fillId="0" borderId="35" xfId="0" applyBorder="1" applyAlignment="1">
      <alignment horizontal="right" vertical="center" wrapText="1"/>
    </xf>
    <xf numFmtId="0" fontId="0" fillId="0" borderId="36" xfId="0" applyBorder="1" applyAlignment="1">
      <alignment horizontal="right" vertical="center" wrapText="1"/>
    </xf>
    <xf numFmtId="0" fontId="0" fillId="0" borderId="36" xfId="0" applyFill="1" applyBorder="1" applyAlignment="1">
      <alignment horizontal="right" vertical="center" wrapText="1"/>
    </xf>
    <xf numFmtId="0" fontId="63" fillId="0" borderId="37" xfId="0" applyFont="1" applyFill="1" applyBorder="1" applyAlignment="1" applyProtection="1">
      <alignment vertical="center" wrapText="1"/>
      <protection/>
    </xf>
    <xf numFmtId="0" fontId="63" fillId="0" borderId="38" xfId="0" applyFont="1" applyFill="1" applyBorder="1" applyAlignment="1" applyProtection="1">
      <alignment vertical="center" wrapText="1"/>
      <protection/>
    </xf>
    <xf numFmtId="171" fontId="63" fillId="0" borderId="38" xfId="0" applyNumberFormat="1" applyFont="1" applyFill="1" applyBorder="1" applyAlignment="1" applyProtection="1">
      <alignment horizontal="right" vertical="center" wrapText="1"/>
      <protection/>
    </xf>
    <xf numFmtId="172" fontId="63" fillId="0" borderId="38" xfId="0" applyNumberFormat="1" applyFont="1" applyFill="1" applyBorder="1" applyAlignment="1" applyProtection="1">
      <alignment horizontal="right" vertical="center" wrapText="1"/>
      <protection/>
    </xf>
    <xf numFmtId="0" fontId="62" fillId="37" borderId="39" xfId="0" applyFont="1" applyFill="1" applyBorder="1" applyAlignment="1" applyProtection="1">
      <alignment horizontal="center" vertical="center" wrapText="1"/>
      <protection/>
    </xf>
    <xf numFmtId="0" fontId="36" fillId="37" borderId="40" xfId="0" applyFont="1" applyFill="1" applyBorder="1" applyAlignment="1">
      <alignment horizontal="center"/>
    </xf>
    <xf numFmtId="0" fontId="0" fillId="0" borderId="36" xfId="0" applyBorder="1" applyAlignment="1">
      <alignment/>
    </xf>
    <xf numFmtId="0" fontId="0" fillId="0" borderId="33" xfId="0" applyBorder="1" applyAlignment="1">
      <alignment/>
    </xf>
    <xf numFmtId="0" fontId="0" fillId="0" borderId="33" xfId="0" applyBorder="1" applyAlignment="1">
      <alignment/>
    </xf>
    <xf numFmtId="0" fontId="63" fillId="0" borderId="39" xfId="0" applyFont="1" applyFill="1" applyBorder="1" applyAlignment="1" applyProtection="1">
      <alignment vertical="center" wrapText="1"/>
      <protection/>
    </xf>
    <xf numFmtId="0" fontId="0" fillId="0" borderId="40" xfId="0" applyBorder="1" applyAlignment="1">
      <alignment vertical="center" wrapText="1"/>
    </xf>
    <xf numFmtId="0" fontId="0" fillId="0" borderId="41" xfId="0" applyBorder="1" applyAlignment="1">
      <alignment vertical="center" wrapText="1"/>
    </xf>
    <xf numFmtId="0" fontId="63" fillId="0" borderId="37" xfId="0" applyFont="1" applyFill="1" applyBorder="1" applyAlignment="1" applyProtection="1">
      <alignment vertical="center" wrapText="1"/>
      <protection/>
    </xf>
    <xf numFmtId="0" fontId="0" fillId="0" borderId="38" xfId="0" applyBorder="1" applyAlignment="1">
      <alignment vertical="center" wrapText="1"/>
    </xf>
    <xf numFmtId="0" fontId="0" fillId="0" borderId="42" xfId="0" applyBorder="1" applyAlignment="1">
      <alignment vertical="center" wrapText="1"/>
    </xf>
    <xf numFmtId="0" fontId="0" fillId="0" borderId="34" xfId="0" applyBorder="1" applyAlignment="1">
      <alignment/>
    </xf>
    <xf numFmtId="0" fontId="37" fillId="0" borderId="0" xfId="0" applyFont="1" applyAlignment="1">
      <alignment horizontal="center"/>
    </xf>
    <xf numFmtId="14" fontId="0" fillId="33" borderId="10" xfId="0" applyNumberFormat="1" applyFill="1" applyBorder="1" applyAlignment="1">
      <alignment vertical="center"/>
    </xf>
    <xf numFmtId="164" fontId="0" fillId="33" borderId="10" xfId="0" applyNumberFormat="1" applyFill="1" applyBorder="1" applyAlignment="1">
      <alignment horizontal="center" vertical="center" wrapText="1"/>
    </xf>
    <xf numFmtId="164" fontId="0" fillId="33" borderId="10" xfId="0" applyNumberFormat="1" applyFill="1" applyBorder="1" applyAlignment="1">
      <alignment vertical="center"/>
    </xf>
    <xf numFmtId="14" fontId="0" fillId="0" borderId="10" xfId="0" applyNumberFormat="1" applyBorder="1" applyAlignment="1">
      <alignment vertical="center"/>
    </xf>
    <xf numFmtId="164" fontId="0" fillId="0" borderId="10" xfId="0" applyNumberFormat="1" applyBorder="1" applyAlignment="1">
      <alignment horizontal="center" vertical="center" wrapText="1"/>
    </xf>
    <xf numFmtId="164" fontId="0" fillId="0" borderId="10" xfId="0" applyNumberFormat="1" applyBorder="1" applyAlignment="1">
      <alignment vertical="center"/>
    </xf>
    <xf numFmtId="0" fontId="0" fillId="0" borderId="10" xfId="0" applyBorder="1" applyAlignment="1">
      <alignment vertical="center" wrapText="1"/>
    </xf>
    <xf numFmtId="14" fontId="0" fillId="0" borderId="10" xfId="0" applyNumberFormat="1" applyBorder="1" applyAlignment="1">
      <alignment horizontal="right" vertical="center"/>
    </xf>
    <xf numFmtId="164" fontId="0" fillId="33" borderId="10" xfId="60" applyNumberFormat="1" applyFont="1" applyFill="1" applyBorder="1" applyAlignment="1">
      <alignment horizontal="center" vertical="center" wrapText="1"/>
      <protection/>
    </xf>
    <xf numFmtId="0" fontId="5" fillId="0" borderId="14" xfId="0" applyFont="1" applyBorder="1" applyAlignment="1">
      <alignment horizontal="center" wrapText="1"/>
    </xf>
    <xf numFmtId="14" fontId="0" fillId="0" borderId="10" xfId="0" applyNumberFormat="1" applyBorder="1" applyAlignment="1">
      <alignment horizontal="center" vertical="center"/>
    </xf>
    <xf numFmtId="0" fontId="0" fillId="0" borderId="0" xfId="60" applyFont="1" applyAlignment="1">
      <alignment horizontal="center" vertical="center"/>
      <protection/>
    </xf>
    <xf numFmtId="44" fontId="0" fillId="33" borderId="43" xfId="60" applyNumberFormat="1" applyFont="1" applyFill="1" applyBorder="1" applyAlignment="1">
      <alignment horizontal="center" vertical="center" wrapText="1"/>
      <protection/>
    </xf>
    <xf numFmtId="44" fontId="0" fillId="33" borderId="10" xfId="60" applyNumberFormat="1" applyFont="1" applyFill="1" applyBorder="1" applyAlignment="1">
      <alignment horizontal="left" vertical="center" wrapText="1"/>
      <protection/>
    </xf>
    <xf numFmtId="164" fontId="0" fillId="33" borderId="10" xfId="60" applyNumberFormat="1" applyFont="1" applyFill="1" applyBorder="1" applyAlignment="1">
      <alignment horizontal="right" vertical="center"/>
      <protection/>
    </xf>
    <xf numFmtId="164" fontId="0" fillId="33" borderId="10" xfId="60" applyNumberFormat="1" applyFont="1" applyFill="1" applyBorder="1" applyAlignment="1">
      <alignment vertical="center"/>
      <protection/>
    </xf>
    <xf numFmtId="164" fontId="0" fillId="33" borderId="10" xfId="60" applyNumberFormat="1" applyFont="1" applyFill="1" applyBorder="1" applyAlignment="1">
      <alignment horizontal="center" vertical="center"/>
      <protection/>
    </xf>
    <xf numFmtId="0" fontId="0" fillId="33" borderId="10" xfId="60" applyFont="1" applyFill="1" applyBorder="1" applyAlignment="1">
      <alignment horizontal="center" vertical="center"/>
      <protection/>
    </xf>
    <xf numFmtId="164" fontId="0" fillId="0" borderId="10" xfId="0" applyNumberFormat="1" applyFill="1" applyBorder="1" applyAlignment="1">
      <alignment vertical="center"/>
    </xf>
    <xf numFmtId="164" fontId="0" fillId="0" borderId="10" xfId="0" applyNumberFormat="1" applyFont="1" applyFill="1" applyBorder="1" applyAlignment="1">
      <alignment horizontal="right" vertical="center" wrapText="1"/>
    </xf>
    <xf numFmtId="0" fontId="0" fillId="0" borderId="10" xfId="0" applyFont="1" applyFill="1" applyBorder="1" applyAlignment="1">
      <alignment vertical="center"/>
    </xf>
    <xf numFmtId="44" fontId="0" fillId="0" borderId="0" xfId="60" applyNumberFormat="1" applyFont="1" applyAlignment="1">
      <alignment horizontal="center" vertical="center" wrapText="1"/>
      <protection/>
    </xf>
    <xf numFmtId="44" fontId="0" fillId="0" borderId="0" xfId="60" applyNumberFormat="1" applyFont="1" applyAlignment="1">
      <alignment horizontal="left" vertical="center" wrapText="1"/>
      <protection/>
    </xf>
    <xf numFmtId="164" fontId="0" fillId="0" borderId="0" xfId="60" applyNumberFormat="1" applyFont="1" applyAlignment="1">
      <alignment horizontal="right" vertical="center"/>
      <protection/>
    </xf>
    <xf numFmtId="164" fontId="0" fillId="0" borderId="0" xfId="60" applyNumberFormat="1" applyFont="1" applyAlignment="1">
      <alignment horizontal="center" vertical="center" wrapText="1"/>
      <protection/>
    </xf>
    <xf numFmtId="164" fontId="0" fillId="0" borderId="0" xfId="60" applyNumberFormat="1" applyFont="1" applyAlignment="1">
      <alignment vertical="center"/>
      <protection/>
    </xf>
    <xf numFmtId="44" fontId="0" fillId="33" borderId="10" xfId="60" applyNumberFormat="1" applyFont="1" applyFill="1" applyBorder="1" applyAlignment="1">
      <alignment horizontal="center" vertical="center" wrapText="1"/>
      <protection/>
    </xf>
    <xf numFmtId="0" fontId="0" fillId="33" borderId="0" xfId="60" applyFont="1" applyFill="1" applyAlignment="1">
      <alignment horizontal="center" vertical="center"/>
      <protection/>
    </xf>
    <xf numFmtId="14" fontId="0" fillId="0" borderId="10" xfId="0" applyNumberFormat="1" applyFont="1" applyFill="1" applyBorder="1" applyAlignment="1">
      <alignment vertical="center"/>
    </xf>
    <xf numFmtId="9" fontId="0" fillId="0" borderId="10" xfId="0" applyNumberFormat="1" applyFont="1" applyFill="1" applyBorder="1" applyAlignment="1">
      <alignment horizontal="center" vertical="center" wrapText="1"/>
    </xf>
    <xf numFmtId="164" fontId="0" fillId="0" borderId="10" xfId="0" applyNumberFormat="1" applyFont="1" applyFill="1" applyBorder="1" applyAlignment="1">
      <alignment horizontal="right" vertical="center"/>
    </xf>
    <xf numFmtId="164" fontId="0" fillId="0" borderId="10" xfId="0" applyNumberFormat="1" applyFont="1" applyFill="1" applyBorder="1" applyAlignment="1">
      <alignment vertical="center" wrapText="1"/>
    </xf>
    <xf numFmtId="164" fontId="0" fillId="0" borderId="10" xfId="46" applyNumberFormat="1" applyFont="1" applyFill="1" applyBorder="1" applyAlignment="1">
      <alignment vertical="center"/>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10" xfId="0" applyFont="1" applyFill="1" applyBorder="1" applyAlignment="1">
      <alignment horizontal="left" vertical="center"/>
    </xf>
    <xf numFmtId="9" fontId="0" fillId="0" borderId="12" xfId="0" applyNumberFormat="1" applyFont="1" applyFill="1" applyBorder="1" applyAlignment="1">
      <alignment horizontal="center" vertical="center" wrapText="1"/>
    </xf>
    <xf numFmtId="164" fontId="0" fillId="0" borderId="10" xfId="46" applyNumberFormat="1" applyFont="1" applyFill="1" applyBorder="1" applyAlignment="1">
      <alignment horizontal="left" vertical="center" wrapText="1"/>
    </xf>
    <xf numFmtId="44" fontId="3" fillId="33" borderId="10" xfId="60" applyNumberFormat="1" applyFont="1" applyFill="1" applyBorder="1" applyAlignment="1">
      <alignment horizontal="center" vertical="center" wrapText="1"/>
      <protection/>
    </xf>
    <xf numFmtId="44" fontId="3" fillId="33" borderId="10" xfId="60" applyNumberFormat="1" applyFont="1" applyFill="1" applyBorder="1" applyAlignment="1">
      <alignment horizontal="left" vertical="center" wrapText="1"/>
      <protection/>
    </xf>
    <xf numFmtId="164" fontId="3" fillId="33" borderId="10" xfId="60" applyNumberFormat="1" applyFont="1" applyFill="1" applyBorder="1" applyAlignment="1">
      <alignment horizontal="right" vertical="center" wrapText="1"/>
      <protection/>
    </xf>
    <xf numFmtId="164" fontId="3" fillId="33" borderId="10" xfId="60" applyNumberFormat="1" applyFont="1" applyFill="1" applyBorder="1" applyAlignment="1">
      <alignment horizontal="center" vertical="center" wrapText="1"/>
      <protection/>
    </xf>
    <xf numFmtId="164" fontId="3" fillId="33" borderId="10" xfId="60" applyNumberFormat="1" applyFont="1" applyFill="1" applyBorder="1" applyAlignment="1">
      <alignment vertical="center" wrapText="1"/>
      <protection/>
    </xf>
    <xf numFmtId="0" fontId="3" fillId="33" borderId="10" xfId="60" applyFont="1" applyFill="1" applyBorder="1" applyAlignment="1">
      <alignment horizontal="center" vertical="center" wrapText="1"/>
      <protection/>
    </xf>
    <xf numFmtId="0" fontId="3" fillId="33" borderId="10" xfId="60" applyFont="1" applyFill="1" applyBorder="1" applyAlignment="1">
      <alignment horizontal="center" vertical="center"/>
      <protection/>
    </xf>
    <xf numFmtId="0" fontId="1" fillId="0" borderId="0" xfId="60" applyFont="1" applyBorder="1" applyAlignment="1">
      <alignment horizontal="center" vertical="center" wrapText="1"/>
      <protection/>
    </xf>
    <xf numFmtId="0" fontId="5" fillId="0" borderId="14" xfId="60" applyFont="1" applyBorder="1" applyAlignment="1">
      <alignment horizontal="center" vertical="center" wrapText="1"/>
      <protection/>
    </xf>
    <xf numFmtId="164" fontId="3" fillId="33" borderId="10" xfId="60" applyNumberFormat="1" applyFont="1" applyFill="1" applyBorder="1" applyAlignment="1">
      <alignment horizontal="right" vertical="center"/>
      <protection/>
    </xf>
    <xf numFmtId="164" fontId="3" fillId="33" borderId="10" xfId="60" applyNumberFormat="1" applyFont="1" applyFill="1" applyBorder="1" applyAlignment="1">
      <alignment vertical="center"/>
      <protection/>
    </xf>
    <xf numFmtId="0" fontId="3" fillId="33" borderId="0" xfId="60" applyFont="1" applyFill="1" applyAlignment="1">
      <alignment horizontal="center" vertical="center"/>
      <protection/>
    </xf>
    <xf numFmtId="164" fontId="3" fillId="0" borderId="10" xfId="46" applyNumberFormat="1" applyFont="1" applyFill="1" applyBorder="1" applyAlignment="1">
      <alignment vertical="center"/>
    </xf>
    <xf numFmtId="0" fontId="3" fillId="0" borderId="10" xfId="60" applyFont="1" applyBorder="1" applyAlignment="1">
      <alignment horizontal="center" vertical="center" wrapText="1"/>
      <protection/>
    </xf>
    <xf numFmtId="164" fontId="3" fillId="0" borderId="10" xfId="46" applyNumberFormat="1" applyFont="1" applyBorder="1" applyAlignment="1">
      <alignment horizontal="right" vertical="center" wrapText="1"/>
    </xf>
    <xf numFmtId="0" fontId="3" fillId="0" borderId="0" xfId="60" applyFont="1" applyAlignment="1">
      <alignment horizontal="center" vertical="center" wrapText="1"/>
      <protection/>
    </xf>
    <xf numFmtId="0" fontId="0" fillId="0" borderId="0" xfId="60" applyFont="1" applyAlignment="1">
      <alignment horizontal="center" vertical="center" wrapText="1"/>
      <protection/>
    </xf>
    <xf numFmtId="164" fontId="3" fillId="0" borderId="0" xfId="60" applyNumberFormat="1" applyFont="1" applyAlignment="1">
      <alignment horizontal="center" vertical="center" wrapText="1"/>
      <protection/>
    </xf>
    <xf numFmtId="164" fontId="0" fillId="33" borderId="10" xfId="0" applyNumberFormat="1" applyFont="1" applyFill="1" applyBorder="1" applyAlignment="1">
      <alignment horizontal="center" wrapText="1"/>
    </xf>
    <xf numFmtId="171" fontId="0" fillId="0" borderId="33" xfId="0" applyNumberFormat="1" applyBorder="1" applyAlignment="1">
      <alignment/>
    </xf>
    <xf numFmtId="0" fontId="38" fillId="0" borderId="0" xfId="0" applyFont="1" applyAlignment="1" quotePrefix="1">
      <alignment horizontal="center"/>
    </xf>
    <xf numFmtId="0" fontId="39" fillId="0" borderId="14" xfId="0" applyFont="1" applyBorder="1" applyAlignment="1">
      <alignment horizontal="center" vertical="center" wrapText="1"/>
    </xf>
    <xf numFmtId="164" fontId="3" fillId="33" borderId="10" xfId="59" applyNumberFormat="1" applyFont="1" applyFill="1" applyBorder="1" applyAlignment="1">
      <alignment horizontal="right" vertical="center" wrapText="1"/>
      <protection/>
    </xf>
    <xf numFmtId="164" fontId="3" fillId="0" borderId="10" xfId="44" applyNumberFormat="1" applyFont="1" applyFill="1" applyBorder="1" applyAlignment="1">
      <alignment horizontal="center" vertical="center"/>
    </xf>
    <xf numFmtId="0" fontId="3" fillId="0" borderId="14" xfId="59" applyFont="1" applyFill="1" applyBorder="1" applyAlignment="1">
      <alignment horizontal="center" vertical="center"/>
      <protection/>
    </xf>
    <xf numFmtId="164" fontId="3" fillId="0" borderId="14" xfId="59" applyNumberFormat="1" applyFont="1" applyFill="1" applyBorder="1" applyAlignment="1">
      <alignment vertical="center"/>
      <protection/>
    </xf>
    <xf numFmtId="164" fontId="3" fillId="0" borderId="14" xfId="59" applyNumberFormat="1" applyFont="1" applyFill="1" applyBorder="1" applyAlignment="1">
      <alignment horizontal="center" vertical="center" wrapText="1"/>
      <protection/>
    </xf>
    <xf numFmtId="164" fontId="3" fillId="0" borderId="14" xfId="59" applyNumberFormat="1" applyFont="1" applyFill="1" applyBorder="1" applyAlignment="1">
      <alignment horizontal="right" vertical="center"/>
      <protection/>
    </xf>
    <xf numFmtId="44" fontId="3" fillId="0" borderId="14" xfId="59" applyNumberFormat="1" applyFont="1" applyFill="1" applyBorder="1" applyAlignment="1">
      <alignment horizontal="left" vertical="center" wrapText="1"/>
      <protection/>
    </xf>
    <xf numFmtId="44" fontId="3" fillId="0" borderId="14" xfId="59" applyNumberFormat="1" applyFont="1" applyFill="1" applyBorder="1" applyAlignment="1">
      <alignment horizontal="center" vertical="center" wrapText="1"/>
      <protection/>
    </xf>
    <xf numFmtId="0" fontId="0" fillId="0" borderId="0" xfId="59" applyFont="1" applyFill="1" applyAlignment="1">
      <alignment horizontal="center" vertical="center"/>
      <protection/>
    </xf>
    <xf numFmtId="0" fontId="3" fillId="0" borderId="0" xfId="58" applyFont="1">
      <alignment/>
      <protection/>
    </xf>
    <xf numFmtId="0" fontId="3" fillId="0" borderId="0" xfId="58" applyFont="1" applyAlignment="1">
      <alignment horizontal="center"/>
      <protection/>
    </xf>
    <xf numFmtId="0" fontId="3" fillId="0" borderId="0" xfId="58" applyFont="1" applyAlignment="1">
      <alignment horizontal="center" wrapText="1"/>
      <protection/>
    </xf>
    <xf numFmtId="164" fontId="3" fillId="0" borderId="0" xfId="58" applyNumberFormat="1" applyFont="1">
      <alignment/>
      <protection/>
    </xf>
    <xf numFmtId="0" fontId="3" fillId="0" borderId="0" xfId="58" applyFont="1" applyAlignment="1">
      <alignment wrapText="1"/>
      <protection/>
    </xf>
    <xf numFmtId="0" fontId="0" fillId="0" borderId="0" xfId="58" applyFont="1">
      <alignment/>
      <protection/>
    </xf>
    <xf numFmtId="0" fontId="0" fillId="0" borderId="0" xfId="58" applyFont="1" applyAlignment="1">
      <alignment horizontal="center"/>
      <protection/>
    </xf>
    <xf numFmtId="0" fontId="0" fillId="0" borderId="0" xfId="58" applyFont="1" applyAlignment="1">
      <alignment horizontal="center" wrapText="1"/>
      <protection/>
    </xf>
    <xf numFmtId="164" fontId="0" fillId="0" borderId="0" xfId="58" applyNumberFormat="1" applyFont="1">
      <alignment/>
      <protection/>
    </xf>
    <xf numFmtId="0" fontId="0" fillId="0" borderId="0" xfId="58" applyFont="1" applyAlignment="1">
      <alignment wrapText="1"/>
      <protection/>
    </xf>
    <xf numFmtId="164" fontId="40" fillId="0" borderId="0" xfId="58" applyNumberFormat="1" applyFont="1">
      <alignment/>
      <protection/>
    </xf>
    <xf numFmtId="164" fontId="4" fillId="0" borderId="0" xfId="58" applyNumberFormat="1" applyFont="1">
      <alignment/>
      <protection/>
    </xf>
    <xf numFmtId="164" fontId="4" fillId="0" borderId="0" xfId="58" applyNumberFormat="1" applyFont="1" applyAlignment="1">
      <alignment horizontal="center" wrapText="1"/>
      <protection/>
    </xf>
    <xf numFmtId="164" fontId="4" fillId="0" borderId="0" xfId="58" applyNumberFormat="1" applyFont="1" applyAlignment="1">
      <alignment horizontal="center" vertical="center" wrapText="1"/>
      <protection/>
    </xf>
    <xf numFmtId="0" fontId="0" fillId="0" borderId="0" xfId="58" applyFont="1" applyAlignment="1">
      <alignment horizontal="center" vertical="center" wrapText="1"/>
      <protection/>
    </xf>
    <xf numFmtId="0" fontId="0" fillId="0" borderId="0" xfId="58" applyFont="1" applyAlignment="1">
      <alignment vertical="center" wrapText="1"/>
      <protection/>
    </xf>
    <xf numFmtId="0" fontId="39" fillId="0" borderId="0" xfId="58" applyFont="1" applyAlignment="1">
      <alignment horizontal="center" vertical="center" wrapText="1"/>
      <protection/>
    </xf>
    <xf numFmtId="0" fontId="0" fillId="0" borderId="0" xfId="58" applyFont="1" applyAlignment="1">
      <alignment vertical="center" wrapText="1"/>
      <protection/>
    </xf>
    <xf numFmtId="0" fontId="39" fillId="0" borderId="0" xfId="58" applyFont="1" applyAlignment="1">
      <alignment horizontal="center" vertical="center" wrapText="1"/>
      <protection/>
    </xf>
    <xf numFmtId="0" fontId="0" fillId="0" borderId="0" xfId="58" applyFont="1" applyAlignment="1">
      <alignment horizontal="center" vertical="center"/>
      <protection/>
    </xf>
    <xf numFmtId="164" fontId="0" fillId="0" borderId="0" xfId="58" applyNumberFormat="1" applyFont="1" applyAlignment="1">
      <alignment vertical="center"/>
      <protection/>
    </xf>
    <xf numFmtId="0" fontId="0" fillId="0" borderId="0" xfId="58" applyFont="1" applyAlignment="1">
      <alignment vertical="center"/>
      <protection/>
    </xf>
    <xf numFmtId="14" fontId="0" fillId="0" borderId="10" xfId="58" applyNumberFormat="1" applyFont="1" applyFill="1" applyBorder="1" applyAlignment="1">
      <alignment horizontal="center" vertical="center"/>
      <protection/>
    </xf>
    <xf numFmtId="6" fontId="0" fillId="0" borderId="10" xfId="58" applyNumberFormat="1" applyFont="1" applyFill="1" applyBorder="1" applyAlignment="1">
      <alignment vertical="center" wrapText="1"/>
      <protection/>
    </xf>
    <xf numFmtId="6" fontId="0" fillId="0" borderId="10" xfId="58" applyNumberFormat="1" applyFont="1" applyBorder="1" applyAlignment="1">
      <alignment vertical="center"/>
      <protection/>
    </xf>
    <xf numFmtId="164" fontId="0" fillId="0" borderId="10" xfId="58" applyNumberFormat="1" applyFont="1" applyBorder="1" applyAlignment="1">
      <alignment vertical="center"/>
      <protection/>
    </xf>
    <xf numFmtId="0" fontId="0" fillId="0" borderId="10" xfId="58" applyFont="1" applyBorder="1" applyAlignment="1">
      <alignment vertical="center" wrapText="1"/>
      <protection/>
    </xf>
    <xf numFmtId="0" fontId="0" fillId="0" borderId="0" xfId="58" applyFont="1" applyFill="1" applyAlignment="1">
      <alignment vertical="center"/>
      <protection/>
    </xf>
    <xf numFmtId="0" fontId="0" fillId="0" borderId="10" xfId="58" applyFont="1" applyFill="1" applyBorder="1" applyAlignment="1">
      <alignment horizontal="center" vertical="center" wrapText="1"/>
      <protection/>
    </xf>
    <xf numFmtId="164" fontId="0" fillId="0" borderId="10" xfId="58" applyNumberFormat="1" applyFont="1" applyFill="1" applyBorder="1" applyAlignment="1">
      <alignment vertical="center"/>
      <protection/>
    </xf>
    <xf numFmtId="0" fontId="0" fillId="0" borderId="10" xfId="58" applyFont="1" applyFill="1" applyBorder="1" applyAlignment="1">
      <alignment vertical="center"/>
      <protection/>
    </xf>
    <xf numFmtId="0" fontId="0" fillId="0" borderId="10" xfId="58" applyFont="1" applyFill="1" applyBorder="1" applyAlignment="1">
      <alignment vertical="center" wrapText="1"/>
      <protection/>
    </xf>
    <xf numFmtId="0" fontId="33" fillId="0" borderId="0" xfId="58" applyFont="1" applyFill="1" applyAlignment="1">
      <alignment vertical="center"/>
      <protection/>
    </xf>
    <xf numFmtId="14" fontId="0" fillId="0" borderId="16" xfId="58" applyNumberFormat="1" applyFont="1" applyBorder="1" applyAlignment="1">
      <alignment horizontal="center" vertical="center"/>
      <protection/>
    </xf>
    <xf numFmtId="0" fontId="0" fillId="0" borderId="16" xfId="58" applyFont="1" applyBorder="1" applyAlignment="1">
      <alignment horizontal="center" vertical="center" wrapText="1"/>
      <protection/>
    </xf>
    <xf numFmtId="164" fontId="0" fillId="0" borderId="16" xfId="58" applyNumberFormat="1" applyFont="1" applyBorder="1" applyAlignment="1">
      <alignment vertical="center"/>
      <protection/>
    </xf>
    <xf numFmtId="6" fontId="0" fillId="0" borderId="16" xfId="58" applyNumberFormat="1" applyFont="1" applyFill="1" applyBorder="1" applyAlignment="1">
      <alignment vertical="center" wrapText="1"/>
      <protection/>
    </xf>
    <xf numFmtId="0" fontId="0" fillId="0" borderId="16" xfId="58" applyFont="1" applyBorder="1" applyAlignment="1">
      <alignment vertical="center" wrapText="1"/>
      <protection/>
    </xf>
    <xf numFmtId="0" fontId="4" fillId="0" borderId="0" xfId="58" applyFont="1" applyFill="1" applyAlignment="1">
      <alignment vertical="center" wrapText="1"/>
      <protection/>
    </xf>
    <xf numFmtId="0" fontId="0" fillId="0" borderId="10" xfId="58" applyFont="1" applyFill="1" applyBorder="1" applyAlignment="1">
      <alignment horizontal="center" vertical="center"/>
      <protection/>
    </xf>
    <xf numFmtId="6" fontId="41" fillId="0" borderId="10" xfId="58" applyNumberFormat="1" applyFont="1" applyFill="1" applyBorder="1" applyAlignment="1">
      <alignment vertical="center" wrapText="1"/>
      <protection/>
    </xf>
    <xf numFmtId="164" fontId="41" fillId="0" borderId="10" xfId="58" applyNumberFormat="1" applyFont="1" applyFill="1" applyBorder="1" applyAlignment="1">
      <alignment vertical="center"/>
      <protection/>
    </xf>
    <xf numFmtId="0" fontId="41" fillId="0" borderId="10" xfId="58" applyFont="1" applyFill="1" applyBorder="1" applyAlignment="1">
      <alignment vertical="center" wrapText="1"/>
      <protection/>
    </xf>
    <xf numFmtId="0" fontId="4" fillId="38" borderId="10" xfId="58" applyFont="1" applyFill="1" applyBorder="1" applyAlignment="1">
      <alignment horizontal="center" vertical="center" wrapText="1"/>
      <protection/>
    </xf>
    <xf numFmtId="164" fontId="4" fillId="38" borderId="10" xfId="58" applyNumberFormat="1" applyFont="1" applyFill="1" applyBorder="1" applyAlignment="1">
      <alignment horizontal="center" vertical="center" wrapText="1"/>
      <protection/>
    </xf>
    <xf numFmtId="0" fontId="0" fillId="0" borderId="17" xfId="58" applyBorder="1" applyAlignment="1">
      <alignment vertical="center"/>
      <protection/>
    </xf>
    <xf numFmtId="0" fontId="0" fillId="0" borderId="29" xfId="58" applyBorder="1" applyAlignment="1">
      <alignment vertical="center"/>
      <protection/>
    </xf>
    <xf numFmtId="0" fontId="38" fillId="0" borderId="29" xfId="58" applyFont="1" applyFill="1" applyBorder="1" applyAlignment="1">
      <alignment horizontal="center" vertical="center"/>
      <protection/>
    </xf>
    <xf numFmtId="0" fontId="38" fillId="0" borderId="13" xfId="58" applyFont="1" applyFill="1" applyBorder="1" applyAlignment="1">
      <alignment horizontal="center" vertical="center"/>
      <protection/>
    </xf>
    <xf numFmtId="0" fontId="0" fillId="0" borderId="0" xfId="58" applyFont="1" applyFill="1" applyAlignment="1">
      <alignment horizontal="center" vertical="center"/>
      <protection/>
    </xf>
    <xf numFmtId="0" fontId="0" fillId="0" borderId="0" xfId="58" applyFont="1" applyFill="1" applyAlignment="1">
      <alignment horizontal="center" vertical="center" wrapText="1"/>
      <protection/>
    </xf>
    <xf numFmtId="164" fontId="0" fillId="0" borderId="0" xfId="58" applyNumberFormat="1" applyFont="1" applyFill="1" applyAlignment="1">
      <alignment vertical="center"/>
      <protection/>
    </xf>
    <xf numFmtId="6" fontId="0" fillId="0" borderId="0" xfId="58" applyNumberFormat="1" applyFont="1" applyFill="1" applyAlignment="1">
      <alignment vertical="center" wrapText="1"/>
      <protection/>
    </xf>
    <xf numFmtId="14" fontId="0" fillId="0" borderId="0" xfId="58" applyNumberFormat="1" applyFont="1" applyFill="1" applyBorder="1" applyAlignment="1">
      <alignment horizontal="center" vertical="center"/>
      <protection/>
    </xf>
    <xf numFmtId="0" fontId="0" fillId="0" borderId="0" xfId="58" applyFont="1" applyFill="1" applyBorder="1" applyAlignment="1">
      <alignment horizontal="center" vertical="center" wrapText="1"/>
      <protection/>
    </xf>
    <xf numFmtId="164" fontId="0" fillId="0" borderId="0" xfId="58" applyNumberFormat="1" applyFont="1" applyBorder="1" applyAlignment="1">
      <alignment vertical="center"/>
      <protection/>
    </xf>
    <xf numFmtId="164" fontId="0" fillId="0" borderId="0" xfId="58" applyNumberFormat="1" applyFont="1" applyFill="1" applyBorder="1" applyAlignment="1">
      <alignment vertical="center"/>
      <protection/>
    </xf>
    <xf numFmtId="6" fontId="0" fillId="0" borderId="0" xfId="58" applyNumberFormat="1" applyFont="1" applyFill="1" applyBorder="1" applyAlignment="1">
      <alignment vertical="center" wrapText="1"/>
      <protection/>
    </xf>
    <xf numFmtId="164" fontId="0" fillId="0" borderId="0" xfId="58" applyNumberFormat="1" applyFont="1" applyFill="1" applyBorder="1" applyAlignment="1">
      <alignment vertical="center" wrapText="1"/>
      <protection/>
    </xf>
    <xf numFmtId="0" fontId="0" fillId="0" borderId="0" xfId="58" applyFont="1" applyFill="1" applyBorder="1" applyAlignment="1">
      <alignment vertical="center" wrapText="1"/>
      <protection/>
    </xf>
    <xf numFmtId="164" fontId="0" fillId="0" borderId="10" xfId="58" applyNumberFormat="1" applyFont="1" applyFill="1" applyBorder="1" applyAlignment="1">
      <alignment vertical="center" wrapText="1"/>
      <protection/>
    </xf>
    <xf numFmtId="14" fontId="0" fillId="0" borderId="10" xfId="58" applyNumberFormat="1" applyFont="1" applyFill="1" applyBorder="1" applyAlignment="1">
      <alignment horizontal="center" vertical="center" wrapText="1"/>
      <protection/>
    </xf>
    <xf numFmtId="164" fontId="0" fillId="0" borderId="12" xfId="58" applyNumberFormat="1" applyFont="1" applyBorder="1" applyAlignment="1">
      <alignment vertical="center"/>
      <protection/>
    </xf>
    <xf numFmtId="164" fontId="0" fillId="0" borderId="11" xfId="58" applyNumberFormat="1" applyFont="1" applyBorder="1" applyAlignment="1">
      <alignment vertical="center"/>
      <protection/>
    </xf>
    <xf numFmtId="0" fontId="0" fillId="0" borderId="10" xfId="58" applyFont="1" applyBorder="1" applyAlignment="1">
      <alignment vertical="center"/>
      <protection/>
    </xf>
    <xf numFmtId="6" fontId="0" fillId="0" borderId="10" xfId="58" applyNumberFormat="1" applyFont="1" applyFill="1" applyBorder="1" applyAlignment="1">
      <alignment vertical="center"/>
      <protection/>
    </xf>
    <xf numFmtId="49" fontId="41" fillId="0" borderId="10" xfId="58" applyNumberFormat="1" applyFont="1" applyBorder="1" applyAlignment="1">
      <alignment horizontal="right" vertical="center"/>
      <protection/>
    </xf>
    <xf numFmtId="0" fontId="41" fillId="0" borderId="10" xfId="58" applyFont="1" applyBorder="1" applyAlignment="1">
      <alignment vertical="center"/>
      <protection/>
    </xf>
    <xf numFmtId="0" fontId="41" fillId="0" borderId="10" xfId="58" applyFont="1" applyBorder="1" applyAlignment="1">
      <alignment vertical="center" wrapText="1"/>
      <protection/>
    </xf>
    <xf numFmtId="0" fontId="3" fillId="0" borderId="0" xfId="58" applyFont="1" applyFill="1" applyAlignment="1">
      <alignment vertical="center"/>
      <protection/>
    </xf>
    <xf numFmtId="0" fontId="38" fillId="0" borderId="13" xfId="58" applyFont="1" applyBorder="1" applyAlignment="1">
      <alignment horizontal="center" vertical="center"/>
      <protection/>
    </xf>
    <xf numFmtId="0" fontId="3" fillId="0" borderId="0" xfId="58" applyFont="1" applyBorder="1">
      <alignment/>
      <protection/>
    </xf>
    <xf numFmtId="6" fontId="0" fillId="0" borderId="0" xfId="58" applyNumberFormat="1" applyFont="1" applyBorder="1" applyAlignment="1">
      <alignment vertical="center"/>
      <protection/>
    </xf>
    <xf numFmtId="0" fontId="3" fillId="0" borderId="0" xfId="58" applyFont="1" applyBorder="1" applyAlignment="1">
      <alignment wrapText="1"/>
      <protection/>
    </xf>
    <xf numFmtId="0" fontId="0" fillId="0" borderId="0" xfId="58" applyFont="1" applyBorder="1" applyAlignment="1">
      <alignment vertical="center" wrapText="1"/>
      <protection/>
    </xf>
    <xf numFmtId="14" fontId="0" fillId="0" borderId="12" xfId="58" applyNumberFormat="1" applyFont="1" applyFill="1" applyBorder="1" applyAlignment="1">
      <alignment horizontal="center" vertical="center"/>
      <protection/>
    </xf>
    <xf numFmtId="6" fontId="0" fillId="0" borderId="12" xfId="58" applyNumberFormat="1" applyFont="1" applyFill="1" applyBorder="1" applyAlignment="1">
      <alignment vertical="center" wrapText="1"/>
      <protection/>
    </xf>
    <xf numFmtId="6" fontId="0" fillId="0" borderId="12" xfId="58" applyNumberFormat="1" applyFont="1" applyBorder="1" applyAlignment="1">
      <alignment vertical="center"/>
      <protection/>
    </xf>
    <xf numFmtId="0" fontId="0" fillId="0" borderId="12" xfId="58" applyFont="1" applyBorder="1" applyAlignment="1">
      <alignment vertical="center" wrapText="1"/>
      <protection/>
    </xf>
    <xf numFmtId="6" fontId="0" fillId="0" borderId="11" xfId="58" applyNumberFormat="1" applyFont="1" applyFill="1" applyBorder="1" applyAlignment="1">
      <alignment vertical="center" wrapText="1"/>
      <protection/>
    </xf>
    <xf numFmtId="6" fontId="0" fillId="0" borderId="11" xfId="58" applyNumberFormat="1" applyFont="1" applyBorder="1" applyAlignment="1">
      <alignment vertical="center"/>
      <protection/>
    </xf>
    <xf numFmtId="0" fontId="42" fillId="0" borderId="0" xfId="58" applyFont="1" applyAlignment="1">
      <alignment wrapText="1"/>
      <protection/>
    </xf>
    <xf numFmtId="0" fontId="0" fillId="0" borderId="11" xfId="58" applyFont="1" applyBorder="1" applyAlignment="1">
      <alignment vertical="center" wrapText="1"/>
      <protection/>
    </xf>
    <xf numFmtId="0" fontId="42" fillId="0" borderId="10" xfId="58" applyFont="1" applyBorder="1" applyAlignment="1">
      <alignment wrapText="1"/>
      <protection/>
    </xf>
    <xf numFmtId="0" fontId="0" fillId="0" borderId="17" xfId="58" applyBorder="1" applyAlignment="1">
      <alignment/>
      <protection/>
    </xf>
    <xf numFmtId="0" fontId="0" fillId="0" borderId="29" xfId="58" applyBorder="1" applyAlignment="1">
      <alignment/>
      <protection/>
    </xf>
    <xf numFmtId="0" fontId="62" fillId="0" borderId="39" xfId="0" applyFont="1" applyFill="1" applyBorder="1" applyAlignment="1" applyProtection="1">
      <alignment horizontal="center" vertical="center" wrapText="1"/>
      <protection/>
    </xf>
    <xf numFmtId="0" fontId="36" fillId="0" borderId="40" xfId="0" applyFont="1" applyFill="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FY 2002 Project Summary" xfId="59"/>
    <cellStyle name="Normal_FY 2002 Project Summary 2" xfId="60"/>
    <cellStyle name="Normal_Sheet1" xfId="61"/>
    <cellStyle name="Normal_Sheet1 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19"/>
  <sheetViews>
    <sheetView tabSelected="1" zoomScalePageLayoutView="0" workbookViewId="0" topLeftCell="A1">
      <selection activeCell="A1" sqref="A1:H1"/>
    </sheetView>
  </sheetViews>
  <sheetFormatPr defaultColWidth="9.140625" defaultRowHeight="12.75"/>
  <cols>
    <col min="1" max="1" width="32.28125" style="1" customWidth="1"/>
    <col min="2" max="2" width="12.7109375" style="6" customWidth="1"/>
    <col min="3" max="3" width="12.00390625" style="6" customWidth="1"/>
    <col min="4" max="4" width="14.28125" style="17" customWidth="1"/>
    <col min="5" max="5" width="12.00390625" style="6" customWidth="1"/>
    <col min="6" max="6" width="12.8515625" style="6" customWidth="1"/>
    <col min="7" max="7" width="24.7109375" style="17" customWidth="1"/>
    <col min="8" max="8" width="17.140625" style="19" customWidth="1"/>
  </cols>
  <sheetData>
    <row r="1" spans="1:9" s="39" customFormat="1" ht="24.75" customHeight="1">
      <c r="A1" s="117" t="s">
        <v>212</v>
      </c>
      <c r="B1" s="118"/>
      <c r="C1" s="118"/>
      <c r="D1" s="118"/>
      <c r="E1" s="118"/>
      <c r="F1" s="118"/>
      <c r="G1" s="118"/>
      <c r="H1" s="118"/>
      <c r="I1" s="38"/>
    </row>
    <row r="2" spans="1:8" s="111" customFormat="1" ht="38.25" customHeight="1">
      <c r="A2" s="115" t="s">
        <v>95</v>
      </c>
      <c r="B2" s="116"/>
      <c r="C2" s="116"/>
      <c r="D2" s="116"/>
      <c r="E2" s="116"/>
      <c r="F2" s="116"/>
      <c r="G2" s="116"/>
      <c r="H2" s="116"/>
    </row>
    <row r="3" spans="1:8" s="2" customFormat="1" ht="75">
      <c r="A3" s="102" t="s">
        <v>0</v>
      </c>
      <c r="B3" s="10" t="s">
        <v>6</v>
      </c>
      <c r="C3" s="10" t="s">
        <v>7</v>
      </c>
      <c r="D3" s="103" t="s">
        <v>2</v>
      </c>
      <c r="E3" s="103" t="s">
        <v>104</v>
      </c>
      <c r="F3" s="103" t="s">
        <v>105</v>
      </c>
      <c r="G3" s="103" t="s">
        <v>1</v>
      </c>
      <c r="H3" s="102" t="s">
        <v>73</v>
      </c>
    </row>
    <row r="4" spans="1:8" ht="75">
      <c r="A4" s="104" t="s">
        <v>121</v>
      </c>
      <c r="B4" s="105">
        <v>322766</v>
      </c>
      <c r="C4" s="105">
        <v>322766</v>
      </c>
      <c r="D4" s="106" t="s">
        <v>120</v>
      </c>
      <c r="E4" s="105">
        <f>155896.05+124984.44+41885.61</f>
        <v>322766.1</v>
      </c>
      <c r="F4" s="105">
        <v>0</v>
      </c>
      <c r="G4" s="106" t="s">
        <v>15</v>
      </c>
      <c r="H4" s="107">
        <v>39721</v>
      </c>
    </row>
    <row r="5" spans="1:8" ht="15" customHeight="1">
      <c r="A5" s="104" t="s">
        <v>67</v>
      </c>
      <c r="B5" s="105">
        <v>7500</v>
      </c>
      <c r="C5" s="105">
        <v>730</v>
      </c>
      <c r="D5" s="106" t="s">
        <v>120</v>
      </c>
      <c r="E5" s="105">
        <v>730</v>
      </c>
      <c r="F5" s="105">
        <f>C5-E5</f>
        <v>0</v>
      </c>
      <c r="G5" s="106" t="s">
        <v>15</v>
      </c>
      <c r="H5" s="107">
        <v>39629</v>
      </c>
    </row>
    <row r="6" spans="1:8" ht="34.5" customHeight="1">
      <c r="A6" s="104" t="s">
        <v>122</v>
      </c>
      <c r="B6" s="105">
        <v>62301.59</v>
      </c>
      <c r="C6" s="105">
        <v>42885</v>
      </c>
      <c r="D6" s="106" t="s">
        <v>14</v>
      </c>
      <c r="E6" s="105">
        <v>42885</v>
      </c>
      <c r="F6" s="105">
        <f>C6-E6</f>
        <v>0</v>
      </c>
      <c r="G6" s="106" t="s">
        <v>15</v>
      </c>
      <c r="H6" s="107">
        <v>39994</v>
      </c>
    </row>
    <row r="7" spans="1:8" ht="41.25" customHeight="1">
      <c r="A7" s="104" t="s">
        <v>106</v>
      </c>
      <c r="B7" s="105">
        <v>25000</v>
      </c>
      <c r="C7" s="105">
        <v>22236</v>
      </c>
      <c r="D7" s="106" t="s">
        <v>70</v>
      </c>
      <c r="E7" s="105">
        <v>22236</v>
      </c>
      <c r="F7" s="105">
        <v>0</v>
      </c>
      <c r="G7" s="106" t="s">
        <v>15</v>
      </c>
      <c r="H7" s="107">
        <v>39964</v>
      </c>
    </row>
    <row r="8" spans="1:8" ht="58.5" customHeight="1">
      <c r="A8" s="104" t="s">
        <v>107</v>
      </c>
      <c r="B8" s="105">
        <v>24270</v>
      </c>
      <c r="C8" s="105">
        <v>3950</v>
      </c>
      <c r="D8" s="106" t="s">
        <v>120</v>
      </c>
      <c r="E8" s="105">
        <v>3950</v>
      </c>
      <c r="F8" s="105">
        <v>0</v>
      </c>
      <c r="G8" s="106" t="s">
        <v>171</v>
      </c>
      <c r="H8" s="107">
        <v>39629</v>
      </c>
    </row>
    <row r="9" spans="1:8" ht="45" customHeight="1">
      <c r="A9" s="104" t="s">
        <v>68</v>
      </c>
      <c r="B9" s="105">
        <v>129788</v>
      </c>
      <c r="C9" s="105">
        <f>37355+22181.24</f>
        <v>59536.240000000005</v>
      </c>
      <c r="D9" s="106" t="s">
        <v>172</v>
      </c>
      <c r="E9" s="105">
        <v>59536</v>
      </c>
      <c r="F9" s="105">
        <v>0</v>
      </c>
      <c r="G9" s="106" t="s">
        <v>15</v>
      </c>
      <c r="H9" s="107">
        <v>40025</v>
      </c>
    </row>
    <row r="10" spans="1:8" ht="15" customHeight="1">
      <c r="A10" s="104" t="s">
        <v>69</v>
      </c>
      <c r="B10" s="105"/>
      <c r="C10" s="105"/>
      <c r="D10" s="106"/>
      <c r="E10" s="105"/>
      <c r="F10" s="105"/>
      <c r="G10" s="106"/>
      <c r="H10" s="107"/>
    </row>
    <row r="11" spans="1:8" ht="18" customHeight="1">
      <c r="A11" s="108" t="s">
        <v>96</v>
      </c>
      <c r="B11" s="59">
        <v>80000</v>
      </c>
      <c r="C11" s="59">
        <f>56000-4548.29</f>
        <v>51451.71</v>
      </c>
      <c r="D11" s="44" t="s">
        <v>14</v>
      </c>
      <c r="E11" s="77">
        <v>51451.71</v>
      </c>
      <c r="F11" s="105">
        <f aca="true" t="shared" si="0" ref="F11:F17">C11-E11</f>
        <v>0</v>
      </c>
      <c r="G11" s="106" t="s">
        <v>15</v>
      </c>
      <c r="H11" s="107">
        <v>39234</v>
      </c>
    </row>
    <row r="12" spans="1:8" ht="18" customHeight="1">
      <c r="A12" s="108" t="s">
        <v>97</v>
      </c>
      <c r="B12" s="59">
        <v>22000</v>
      </c>
      <c r="C12" s="59">
        <v>10913</v>
      </c>
      <c r="D12" s="44" t="s">
        <v>14</v>
      </c>
      <c r="E12" s="77">
        <v>10913</v>
      </c>
      <c r="F12" s="105">
        <v>0</v>
      </c>
      <c r="G12" s="106" t="s">
        <v>15</v>
      </c>
      <c r="H12" s="107">
        <v>39616</v>
      </c>
    </row>
    <row r="13" spans="1:8" ht="18" customHeight="1">
      <c r="A13" s="108" t="s">
        <v>98</v>
      </c>
      <c r="B13" s="59">
        <v>5000</v>
      </c>
      <c r="C13" s="59">
        <v>2500</v>
      </c>
      <c r="D13" s="44" t="s">
        <v>14</v>
      </c>
      <c r="E13" s="77">
        <v>2500</v>
      </c>
      <c r="F13" s="105">
        <f t="shared" si="0"/>
        <v>0</v>
      </c>
      <c r="G13" s="106" t="s">
        <v>15</v>
      </c>
      <c r="H13" s="107">
        <v>39599</v>
      </c>
    </row>
    <row r="14" spans="1:8" ht="18" customHeight="1">
      <c r="A14" s="108" t="s">
        <v>99</v>
      </c>
      <c r="B14" s="59">
        <v>10000</v>
      </c>
      <c r="C14" s="59">
        <v>5000</v>
      </c>
      <c r="D14" s="44" t="s">
        <v>14</v>
      </c>
      <c r="E14" s="77">
        <v>5000</v>
      </c>
      <c r="F14" s="105">
        <f t="shared" si="0"/>
        <v>0</v>
      </c>
      <c r="G14" s="106" t="s">
        <v>15</v>
      </c>
      <c r="H14" s="107">
        <v>39625</v>
      </c>
    </row>
    <row r="15" spans="1:8" ht="18" customHeight="1">
      <c r="A15" s="108" t="s">
        <v>100</v>
      </c>
      <c r="B15" s="59">
        <v>5460</v>
      </c>
      <c r="C15" s="59">
        <v>2282</v>
      </c>
      <c r="D15" s="44" t="s">
        <v>14</v>
      </c>
      <c r="E15" s="77">
        <v>2282</v>
      </c>
      <c r="F15" s="105">
        <f t="shared" si="0"/>
        <v>0</v>
      </c>
      <c r="G15" s="106" t="s">
        <v>15</v>
      </c>
      <c r="H15" s="107">
        <v>39064</v>
      </c>
    </row>
    <row r="16" spans="1:8" ht="18" customHeight="1">
      <c r="A16" s="108" t="s">
        <v>101</v>
      </c>
      <c r="B16" s="59">
        <v>20244</v>
      </c>
      <c r="C16" s="59">
        <v>10000</v>
      </c>
      <c r="D16" s="44" t="s">
        <v>14</v>
      </c>
      <c r="E16" s="77">
        <v>10000</v>
      </c>
      <c r="F16" s="105">
        <f t="shared" si="0"/>
        <v>0</v>
      </c>
      <c r="G16" s="106" t="s">
        <v>15</v>
      </c>
      <c r="H16" s="107">
        <v>38990</v>
      </c>
    </row>
    <row r="17" spans="1:8" ht="18" customHeight="1">
      <c r="A17" s="108" t="s">
        <v>102</v>
      </c>
      <c r="B17" s="59">
        <v>20000</v>
      </c>
      <c r="C17" s="59">
        <v>14000</v>
      </c>
      <c r="D17" s="44" t="s">
        <v>14</v>
      </c>
      <c r="E17" s="77">
        <v>14000</v>
      </c>
      <c r="F17" s="105">
        <f t="shared" si="0"/>
        <v>0</v>
      </c>
      <c r="G17" s="106" t="s">
        <v>15</v>
      </c>
      <c r="H17" s="107">
        <v>39064</v>
      </c>
    </row>
    <row r="18" spans="1:8" ht="18" customHeight="1">
      <c r="A18" s="108" t="s">
        <v>103</v>
      </c>
      <c r="B18" s="59">
        <v>26250</v>
      </c>
      <c r="C18" s="59">
        <v>15750</v>
      </c>
      <c r="D18" s="44" t="s">
        <v>14</v>
      </c>
      <c r="E18" s="77">
        <f>14651+1099</f>
        <v>15750</v>
      </c>
      <c r="F18" s="105">
        <v>0</v>
      </c>
      <c r="G18" s="106" t="s">
        <v>15</v>
      </c>
      <c r="H18" s="107">
        <v>39176</v>
      </c>
    </row>
    <row r="19" spans="1:8" s="7" customFormat="1" ht="24.75" customHeight="1">
      <c r="A19" s="109"/>
      <c r="B19" s="110">
        <f>SUM(B4:B18)</f>
        <v>760579.59</v>
      </c>
      <c r="C19" s="54">
        <f>SUM(C4:C18)</f>
        <v>563999.95</v>
      </c>
      <c r="D19" s="54"/>
      <c r="E19" s="10">
        <f>SUM(E4:E18)</f>
        <v>563999.81</v>
      </c>
      <c r="F19" s="55">
        <f>SUM(F4:F18)</f>
        <v>0</v>
      </c>
      <c r="G19" s="55"/>
      <c r="H19" s="18"/>
    </row>
  </sheetData>
  <sheetProtection/>
  <mergeCells count="2">
    <mergeCell ref="A2:H2"/>
    <mergeCell ref="A1:H1"/>
  </mergeCells>
  <printOptions/>
  <pageMargins left="0.75" right="0.75" top="0.51" bottom="0.53" header="0.5" footer="0.5"/>
  <pageSetup fitToHeight="1" fitToWidth="1" horizontalDpi="600" verticalDpi="600" orientation="portrait" scale="65" r:id="rId1"/>
</worksheet>
</file>

<file path=xl/worksheets/sheet10.xml><?xml version="1.0" encoding="utf-8"?>
<worksheet xmlns="http://schemas.openxmlformats.org/spreadsheetml/2006/main" xmlns:r="http://schemas.openxmlformats.org/officeDocument/2006/relationships">
  <sheetPr>
    <pageSetUpPr fitToPage="1"/>
  </sheetPr>
  <dimension ref="A1:I12"/>
  <sheetViews>
    <sheetView workbookViewId="0" topLeftCell="A1">
      <selection activeCell="A2" sqref="A2"/>
    </sheetView>
  </sheetViews>
  <sheetFormatPr defaultColWidth="9.140625" defaultRowHeight="12.75"/>
  <cols>
    <col min="1" max="1" width="32.28125" style="1" customWidth="1"/>
    <col min="2" max="2" width="12.7109375" style="6" customWidth="1"/>
    <col min="3" max="3" width="12.00390625" style="6" customWidth="1"/>
    <col min="4" max="4" width="14.28125" style="17" customWidth="1"/>
    <col min="5" max="5" width="10.28125" style="6" customWidth="1"/>
    <col min="6" max="6" width="12.8515625" style="6" customWidth="1"/>
    <col min="7" max="7" width="24.7109375" style="17" customWidth="1"/>
    <col min="8" max="8" width="13.421875" style="19" customWidth="1"/>
  </cols>
  <sheetData>
    <row r="1" spans="1:8" ht="38.25" customHeight="1">
      <c r="A1" s="280" t="s">
        <v>3542</v>
      </c>
      <c r="B1" s="114"/>
      <c r="C1" s="114"/>
      <c r="D1" s="114"/>
      <c r="E1" s="114"/>
      <c r="F1" s="114"/>
      <c r="G1" s="114"/>
      <c r="H1" s="114"/>
    </row>
    <row r="2" spans="1:8" s="2" customFormat="1" ht="63.75">
      <c r="A2" s="3" t="s">
        <v>0</v>
      </c>
      <c r="B2" s="279" t="s">
        <v>6</v>
      </c>
      <c r="C2" s="279" t="s">
        <v>7</v>
      </c>
      <c r="D2" s="5" t="s">
        <v>2</v>
      </c>
      <c r="E2" s="5" t="s">
        <v>3512</v>
      </c>
      <c r="F2" s="5" t="s">
        <v>158</v>
      </c>
      <c r="G2" s="5" t="s">
        <v>1</v>
      </c>
      <c r="H2" s="3" t="s">
        <v>73</v>
      </c>
    </row>
    <row r="3" spans="1:9" ht="71.25" customHeight="1">
      <c r="A3" s="277" t="s">
        <v>3511</v>
      </c>
      <c r="B3" s="276">
        <v>884000</v>
      </c>
      <c r="C3" s="276">
        <v>242000</v>
      </c>
      <c r="D3" s="275" t="s">
        <v>3478</v>
      </c>
      <c r="E3" s="276">
        <v>0</v>
      </c>
      <c r="F3" s="276">
        <v>242000</v>
      </c>
      <c r="G3" s="275" t="s">
        <v>3489</v>
      </c>
      <c r="H3" s="278">
        <v>40543</v>
      </c>
      <c r="I3" s="6"/>
    </row>
    <row r="4" spans="1:8" ht="43.5" customHeight="1">
      <c r="A4" s="277" t="s">
        <v>3510</v>
      </c>
      <c r="B4" s="276">
        <v>8500000</v>
      </c>
      <c r="C4" s="276">
        <v>75000</v>
      </c>
      <c r="D4" s="275" t="s">
        <v>3474</v>
      </c>
      <c r="E4" s="276">
        <v>0</v>
      </c>
      <c r="F4" s="276">
        <f>C4-E4</f>
        <v>75000</v>
      </c>
      <c r="G4" s="275" t="s">
        <v>3489</v>
      </c>
      <c r="H4" s="274">
        <v>40543</v>
      </c>
    </row>
    <row r="5" spans="1:8" ht="69.75" customHeight="1">
      <c r="A5" s="277" t="s">
        <v>3495</v>
      </c>
      <c r="B5" s="276">
        <v>1072933</v>
      </c>
      <c r="C5" s="276">
        <v>840000</v>
      </c>
      <c r="D5" s="275" t="s">
        <v>3478</v>
      </c>
      <c r="E5" s="276">
        <v>0</v>
      </c>
      <c r="F5" s="276">
        <v>0</v>
      </c>
      <c r="G5" s="275" t="s">
        <v>3509</v>
      </c>
      <c r="H5" s="278" t="s">
        <v>3493</v>
      </c>
    </row>
    <row r="6" spans="1:8" ht="40.5" customHeight="1">
      <c r="A6" s="277" t="s">
        <v>3508</v>
      </c>
      <c r="B6" s="276">
        <v>1398000</v>
      </c>
      <c r="C6" s="276">
        <v>810000</v>
      </c>
      <c r="D6" s="275" t="s">
        <v>3474</v>
      </c>
      <c r="E6" s="276">
        <v>810000</v>
      </c>
      <c r="F6" s="276">
        <v>0</v>
      </c>
      <c r="G6" s="275" t="s">
        <v>15</v>
      </c>
      <c r="H6" s="274">
        <v>40086</v>
      </c>
    </row>
    <row r="7" spans="1:8" ht="45.75" customHeight="1">
      <c r="A7" s="291" t="s">
        <v>3507</v>
      </c>
      <c r="B7" s="290">
        <v>7146000</v>
      </c>
      <c r="C7" s="290">
        <v>75000</v>
      </c>
      <c r="D7" s="275" t="s">
        <v>3474</v>
      </c>
      <c r="E7" s="289">
        <v>0</v>
      </c>
      <c r="F7" s="276">
        <v>75000</v>
      </c>
      <c r="G7" s="275" t="s">
        <v>3489</v>
      </c>
      <c r="H7" s="274">
        <v>40543</v>
      </c>
    </row>
    <row r="8" spans="1:8" ht="56.25" customHeight="1">
      <c r="A8" s="291" t="s">
        <v>3506</v>
      </c>
      <c r="B8" s="290">
        <v>6055075</v>
      </c>
      <c r="C8" s="290">
        <v>75000</v>
      </c>
      <c r="D8" s="275" t="s">
        <v>3505</v>
      </c>
      <c r="E8" s="289">
        <v>0</v>
      </c>
      <c r="F8" s="276">
        <v>0</v>
      </c>
      <c r="G8" s="275" t="s">
        <v>3504</v>
      </c>
      <c r="H8" s="278" t="s">
        <v>3493</v>
      </c>
    </row>
    <row r="9" spans="1:8" ht="50.25" customHeight="1">
      <c r="A9" s="291" t="s">
        <v>3503</v>
      </c>
      <c r="B9" s="290">
        <v>2250000</v>
      </c>
      <c r="C9" s="290">
        <v>50000</v>
      </c>
      <c r="D9" s="275" t="s">
        <v>3474</v>
      </c>
      <c r="E9" s="289">
        <v>0</v>
      </c>
      <c r="F9" s="276">
        <f>C9-E9</f>
        <v>50000</v>
      </c>
      <c r="G9" s="275" t="s">
        <v>3489</v>
      </c>
      <c r="H9" s="274">
        <v>40543</v>
      </c>
    </row>
    <row r="10" spans="1:8" ht="46.5" customHeight="1">
      <c r="A10" s="291" t="s">
        <v>3502</v>
      </c>
      <c r="B10" s="290">
        <v>9500000</v>
      </c>
      <c r="C10" s="290">
        <v>270000</v>
      </c>
      <c r="D10" s="275" t="s">
        <v>3501</v>
      </c>
      <c r="E10" s="289">
        <v>0</v>
      </c>
      <c r="F10" s="276">
        <f>C10-E10</f>
        <v>270000</v>
      </c>
      <c r="G10" s="275" t="s">
        <v>3489</v>
      </c>
      <c r="H10" s="274">
        <v>40543</v>
      </c>
    </row>
    <row r="11" spans="1:8" ht="52.5" customHeight="1">
      <c r="A11" s="291" t="s">
        <v>3500</v>
      </c>
      <c r="B11" s="290">
        <v>9500000</v>
      </c>
      <c r="C11" s="290">
        <v>270000</v>
      </c>
      <c r="D11" s="275" t="s">
        <v>3499</v>
      </c>
      <c r="E11" s="289">
        <v>0</v>
      </c>
      <c r="F11" s="276">
        <f>C11-E11</f>
        <v>270000</v>
      </c>
      <c r="G11" s="275" t="s">
        <v>3489</v>
      </c>
      <c r="H11" s="274">
        <v>40543</v>
      </c>
    </row>
    <row r="12" spans="1:9" s="282" customFormat="1" ht="24.75" customHeight="1">
      <c r="A12" s="288"/>
      <c r="B12" s="287">
        <f>SUM(B3:B11)</f>
        <v>46306008</v>
      </c>
      <c r="C12" s="286">
        <f>SUM(C3:C11)</f>
        <v>2707000</v>
      </c>
      <c r="D12" s="286"/>
      <c r="E12" s="279">
        <f>SUM(E3:E11)</f>
        <v>810000</v>
      </c>
      <c r="F12" s="285">
        <f>SUM(F3:F11)</f>
        <v>982000</v>
      </c>
      <c r="G12" s="285"/>
      <c r="H12" s="284"/>
      <c r="I12" s="283"/>
    </row>
    <row r="13" ht="38.25" customHeight="1"/>
    <row r="14" s="2" customFormat="1" ht="12.75"/>
    <row r="16" ht="64.5" customHeight="1"/>
    <row r="17" ht="45" customHeight="1"/>
    <row r="18" ht="71.25" customHeight="1"/>
    <row r="19" ht="24" customHeight="1"/>
    <row r="33" ht="24" customHeight="1"/>
  </sheetData>
  <sheetProtection/>
  <mergeCells count="1">
    <mergeCell ref="A1:H1"/>
  </mergeCells>
  <printOptions/>
  <pageMargins left="0.75" right="0.75" top="0.51" bottom="0.53" header="0.5" footer="0.5"/>
  <pageSetup fitToHeight="1" fitToWidth="1" horizontalDpi="600" verticalDpi="600" orientation="landscape" scale="85" r:id="rId1"/>
  <rowBreaks count="2" manualBreakCount="2">
    <brk id="11" max="255" man="1"/>
    <brk id="12"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A1">
      <selection activeCell="A2" sqref="A2"/>
    </sheetView>
  </sheetViews>
  <sheetFormatPr defaultColWidth="9.140625" defaultRowHeight="12.75"/>
  <cols>
    <col min="1" max="1" width="20.00390625" style="282" customWidth="1"/>
    <col min="2" max="2" width="48.8515625" style="282" customWidth="1"/>
    <col min="3" max="4" width="13.57421875" style="296" customWidth="1"/>
    <col min="5" max="5" width="16.28125" style="295" customWidth="1"/>
    <col min="6" max="6" width="14.140625" style="294" customWidth="1"/>
    <col min="7" max="7" width="15.00390625" style="294" customWidth="1"/>
    <col min="8" max="8" width="31.28125" style="293" customWidth="1"/>
    <col min="9" max="9" width="15.00390625" style="292" customWidth="1"/>
    <col min="10" max="16384" width="9.140625" style="282" customWidth="1"/>
  </cols>
  <sheetData>
    <row r="1" spans="1:11" ht="32.25" customHeight="1">
      <c r="A1" s="317" t="s">
        <v>3543</v>
      </c>
      <c r="B1" s="128"/>
      <c r="C1" s="128"/>
      <c r="D1" s="128"/>
      <c r="E1" s="128"/>
      <c r="F1" s="128"/>
      <c r="G1" s="128"/>
      <c r="H1" s="128"/>
      <c r="I1" s="128"/>
      <c r="J1" s="316"/>
      <c r="K1" s="316"/>
    </row>
    <row r="2" spans="1:9" ht="75">
      <c r="A2" s="315" t="s">
        <v>3523</v>
      </c>
      <c r="B2" s="314" t="s">
        <v>0</v>
      </c>
      <c r="C2" s="313" t="s">
        <v>6</v>
      </c>
      <c r="D2" s="313" t="s">
        <v>7</v>
      </c>
      <c r="E2" s="312" t="s">
        <v>8</v>
      </c>
      <c r="F2" s="311" t="s">
        <v>9</v>
      </c>
      <c r="G2" s="311" t="s">
        <v>10</v>
      </c>
      <c r="H2" s="309" t="s">
        <v>11</v>
      </c>
      <c r="I2" s="309" t="s">
        <v>73</v>
      </c>
    </row>
    <row r="3" spans="1:9" s="325" customFormat="1" ht="30">
      <c r="A3" s="322" t="s">
        <v>3522</v>
      </c>
      <c r="B3" s="41" t="s">
        <v>3514</v>
      </c>
      <c r="C3" s="321">
        <v>89333</v>
      </c>
      <c r="D3" s="43">
        <v>71000</v>
      </c>
      <c r="E3" s="44" t="s">
        <v>3513</v>
      </c>
      <c r="F3" s="323">
        <v>61164</v>
      </c>
      <c r="G3" s="46">
        <v>9836</v>
      </c>
      <c r="H3" s="47" t="s">
        <v>15</v>
      </c>
      <c r="I3" s="48">
        <v>39814</v>
      </c>
    </row>
    <row r="4" spans="1:9" s="325" customFormat="1" ht="62.25" customHeight="1">
      <c r="A4" s="322" t="s">
        <v>3521</v>
      </c>
      <c r="B4" s="41" t="s">
        <v>3514</v>
      </c>
      <c r="C4" s="321">
        <v>400000</v>
      </c>
      <c r="D4" s="43">
        <v>320000</v>
      </c>
      <c r="E4" s="326" t="s">
        <v>3513</v>
      </c>
      <c r="F4" s="323">
        <v>320000</v>
      </c>
      <c r="G4" s="46">
        <v>0</v>
      </c>
      <c r="H4" s="322" t="s">
        <v>15</v>
      </c>
      <c r="I4" s="48">
        <v>39753</v>
      </c>
    </row>
    <row r="5" spans="1:9" ht="44.25" customHeight="1">
      <c r="A5" s="322" t="s">
        <v>3520</v>
      </c>
      <c r="B5" s="41" t="s">
        <v>3514</v>
      </c>
      <c r="C5" s="321">
        <v>693120</v>
      </c>
      <c r="D5" s="43">
        <v>554000</v>
      </c>
      <c r="E5" s="51" t="s">
        <v>3513</v>
      </c>
      <c r="F5" s="46">
        <v>405346</v>
      </c>
      <c r="G5" s="52">
        <f>D5-F5</f>
        <v>148654</v>
      </c>
      <c r="H5" s="324" t="s">
        <v>3518</v>
      </c>
      <c r="I5" s="48">
        <v>39873</v>
      </c>
    </row>
    <row r="6" spans="1:9" ht="52.5" customHeight="1">
      <c r="A6" s="322" t="s">
        <v>3519</v>
      </c>
      <c r="B6" s="41" t="s">
        <v>3514</v>
      </c>
      <c r="C6" s="321">
        <v>1771463</v>
      </c>
      <c r="D6" s="43">
        <v>1417000</v>
      </c>
      <c r="E6" s="44" t="s">
        <v>3513</v>
      </c>
      <c r="F6" s="323">
        <v>1406627</v>
      </c>
      <c r="G6" s="52">
        <v>10373</v>
      </c>
      <c r="H6" s="47" t="s">
        <v>3518</v>
      </c>
      <c r="I6" s="48">
        <v>40087</v>
      </c>
    </row>
    <row r="7" spans="1:9" ht="56.25" customHeight="1">
      <c r="A7" s="322" t="s">
        <v>3517</v>
      </c>
      <c r="B7" s="41" t="s">
        <v>3514</v>
      </c>
      <c r="C7" s="321">
        <v>964707</v>
      </c>
      <c r="D7" s="43">
        <v>772000</v>
      </c>
      <c r="E7" s="44" t="s">
        <v>3513</v>
      </c>
      <c r="F7" s="46">
        <v>650000</v>
      </c>
      <c r="G7" s="52">
        <v>0</v>
      </c>
      <c r="H7" s="47" t="s">
        <v>15</v>
      </c>
      <c r="I7" s="48">
        <v>39873</v>
      </c>
    </row>
    <row r="8" spans="1:9" ht="56.25" customHeight="1">
      <c r="A8" s="322" t="s">
        <v>3516</v>
      </c>
      <c r="B8" s="41" t="s">
        <v>3514</v>
      </c>
      <c r="C8" s="321">
        <v>851704</v>
      </c>
      <c r="D8" s="43">
        <v>681000</v>
      </c>
      <c r="E8" s="44" t="s">
        <v>3513</v>
      </c>
      <c r="F8" s="46">
        <v>616420</v>
      </c>
      <c r="G8" s="52">
        <f>D8-F8</f>
        <v>64580</v>
      </c>
      <c r="H8" s="47" t="s">
        <v>15</v>
      </c>
      <c r="I8" s="48">
        <v>39753</v>
      </c>
    </row>
    <row r="9" spans="1:9" ht="40.5" customHeight="1">
      <c r="A9" s="322" t="s">
        <v>3515</v>
      </c>
      <c r="B9" s="41" t="s">
        <v>3514</v>
      </c>
      <c r="C9" s="321">
        <v>230000</v>
      </c>
      <c r="D9" s="43">
        <v>184000</v>
      </c>
      <c r="E9" s="44" t="s">
        <v>3513</v>
      </c>
      <c r="F9" s="46">
        <v>184000</v>
      </c>
      <c r="G9" s="52">
        <f>D9-F9</f>
        <v>0</v>
      </c>
      <c r="H9" s="47" t="s">
        <v>15</v>
      </c>
      <c r="I9" s="48">
        <v>40178</v>
      </c>
    </row>
    <row r="10" spans="1:9" ht="24.75" customHeight="1">
      <c r="A10" s="320"/>
      <c r="B10" s="315" t="s">
        <v>66</v>
      </c>
      <c r="C10" s="319">
        <f>SUM(C3:C9)</f>
        <v>5000327</v>
      </c>
      <c r="D10" s="319">
        <f>SUM(D3:D9)</f>
        <v>3999000</v>
      </c>
      <c r="E10" s="312"/>
      <c r="F10" s="318">
        <f>SUM(F3:F9)</f>
        <v>3643557</v>
      </c>
      <c r="G10" s="318">
        <f>SUM(G3:G9)</f>
        <v>233443</v>
      </c>
      <c r="H10" s="310"/>
      <c r="I10" s="309"/>
    </row>
    <row r="15" spans="1:11" ht="32.25" customHeight="1">
      <c r="A15" s="317"/>
      <c r="B15" s="128"/>
      <c r="C15" s="128"/>
      <c r="D15" s="128"/>
      <c r="E15" s="128"/>
      <c r="F15" s="128"/>
      <c r="G15" s="128"/>
      <c r="H15" s="128"/>
      <c r="I15" s="128"/>
      <c r="J15" s="316"/>
      <c r="K15" s="316"/>
    </row>
    <row r="16" spans="1:9" ht="15">
      <c r="A16" s="315"/>
      <c r="B16" s="314"/>
      <c r="C16" s="313"/>
      <c r="D16" s="313"/>
      <c r="E16" s="312"/>
      <c r="F16" s="311"/>
      <c r="G16" s="311"/>
      <c r="H16" s="310"/>
      <c r="I16" s="309"/>
    </row>
    <row r="17" spans="1:9" ht="12.75">
      <c r="A17" s="306"/>
      <c r="B17" s="304"/>
      <c r="C17" s="303"/>
      <c r="D17" s="302"/>
      <c r="E17" s="308"/>
      <c r="F17" s="290"/>
      <c r="G17" s="301"/>
      <c r="H17" s="307"/>
      <c r="I17" s="299"/>
    </row>
    <row r="18" spans="1:9" ht="12.75">
      <c r="A18" s="306"/>
      <c r="B18" s="304"/>
      <c r="C18" s="303"/>
      <c r="D18" s="302"/>
      <c r="E18" s="308"/>
      <c r="F18" s="290"/>
      <c r="G18" s="301"/>
      <c r="H18" s="307"/>
      <c r="I18" s="299"/>
    </row>
    <row r="19" spans="1:9" ht="12.75">
      <c r="A19" s="306"/>
      <c r="B19" s="304"/>
      <c r="C19" s="303"/>
      <c r="D19" s="302"/>
      <c r="E19" s="308"/>
      <c r="F19" s="301"/>
      <c r="G19" s="301"/>
      <c r="H19" s="307"/>
      <c r="I19" s="299"/>
    </row>
    <row r="20" spans="1:9" ht="18" customHeight="1">
      <c r="A20" s="306"/>
      <c r="B20" s="304"/>
      <c r="C20" s="303"/>
      <c r="D20" s="302"/>
      <c r="E20" s="302"/>
      <c r="F20" s="301"/>
      <c r="G20" s="301"/>
      <c r="H20" s="307"/>
      <c r="I20" s="299"/>
    </row>
    <row r="21" spans="1:9" ht="12.75">
      <c r="A21" s="306"/>
      <c r="B21" s="304"/>
      <c r="C21" s="303"/>
      <c r="D21" s="302"/>
      <c r="E21" s="308"/>
      <c r="F21" s="301"/>
      <c r="G21" s="301"/>
      <c r="H21" s="307"/>
      <c r="I21" s="299"/>
    </row>
    <row r="22" spans="1:9" ht="18" customHeight="1">
      <c r="A22" s="306"/>
      <c r="B22" s="304"/>
      <c r="C22" s="303"/>
      <c r="D22" s="302"/>
      <c r="E22" s="302"/>
      <c r="F22" s="301"/>
      <c r="G22" s="301"/>
      <c r="H22" s="307"/>
      <c r="I22" s="299"/>
    </row>
    <row r="23" spans="1:9" ht="18" customHeight="1">
      <c r="A23" s="306"/>
      <c r="B23" s="304"/>
      <c r="C23" s="303"/>
      <c r="D23" s="302"/>
      <c r="E23" s="302"/>
      <c r="F23" s="301"/>
      <c r="G23" s="301"/>
      <c r="H23" s="307"/>
      <c r="I23" s="299"/>
    </row>
    <row r="24" spans="1:9" ht="12.75">
      <c r="A24" s="306"/>
      <c r="B24" s="304"/>
      <c r="C24" s="303"/>
      <c r="D24" s="302"/>
      <c r="E24" s="302"/>
      <c r="F24" s="301"/>
      <c r="G24" s="301"/>
      <c r="H24" s="307"/>
      <c r="I24" s="299"/>
    </row>
    <row r="25" spans="1:9" ht="12.75">
      <c r="A25" s="306"/>
      <c r="B25" s="304"/>
      <c r="C25" s="303"/>
      <c r="D25" s="302"/>
      <c r="E25" s="302"/>
      <c r="F25" s="301"/>
      <c r="G25" s="301"/>
      <c r="H25" s="307"/>
      <c r="I25" s="299"/>
    </row>
    <row r="26" spans="1:9" ht="12.75">
      <c r="A26" s="306"/>
      <c r="B26" s="304"/>
      <c r="C26" s="303"/>
      <c r="D26" s="302"/>
      <c r="E26" s="308"/>
      <c r="F26" s="301"/>
      <c r="G26" s="301"/>
      <c r="H26" s="307"/>
      <c r="I26" s="299"/>
    </row>
    <row r="27" spans="1:9" ht="18" customHeight="1">
      <c r="A27" s="306"/>
      <c r="B27" s="304"/>
      <c r="C27" s="303"/>
      <c r="D27" s="302"/>
      <c r="E27" s="302"/>
      <c r="F27" s="301"/>
      <c r="G27" s="301"/>
      <c r="H27" s="300"/>
      <c r="I27" s="299"/>
    </row>
    <row r="28" spans="1:9" ht="38.25" customHeight="1">
      <c r="A28" s="306"/>
      <c r="B28" s="304"/>
      <c r="C28" s="303"/>
      <c r="D28" s="302"/>
      <c r="E28" s="302"/>
      <c r="F28" s="301"/>
      <c r="G28" s="301"/>
      <c r="H28" s="300"/>
      <c r="I28" s="299"/>
    </row>
    <row r="29" spans="1:9" ht="22.5" customHeight="1">
      <c r="A29" s="305"/>
      <c r="B29" s="304"/>
      <c r="C29" s="303"/>
      <c r="D29" s="302"/>
      <c r="E29" s="302"/>
      <c r="F29" s="301"/>
      <c r="G29" s="301"/>
      <c r="H29" s="300"/>
      <c r="I29" s="299"/>
    </row>
    <row r="30" spans="1:9" ht="24.75" customHeight="1">
      <c r="A30" s="298"/>
      <c r="B30" s="288"/>
      <c r="C30" s="286"/>
      <c r="D30" s="286"/>
      <c r="E30" s="279"/>
      <c r="F30" s="285"/>
      <c r="G30" s="285"/>
      <c r="H30" s="284"/>
      <c r="I30" s="297"/>
    </row>
  </sheetData>
  <sheetProtection/>
  <mergeCells count="2">
    <mergeCell ref="A1:I1"/>
    <mergeCell ref="A15:I15"/>
  </mergeCells>
  <printOptions/>
  <pageMargins left="0.75" right="0.75" top="0.53" bottom="0.47" header="0.5" footer="0.5"/>
  <pageSetup fitToHeight="1" fitToWidth="1"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pageSetUpPr fitToPage="1"/>
  </sheetPr>
  <dimension ref="A1:I10"/>
  <sheetViews>
    <sheetView zoomScalePageLayoutView="0" workbookViewId="0" topLeftCell="A1">
      <selection activeCell="A1" sqref="A1:I1"/>
    </sheetView>
  </sheetViews>
  <sheetFormatPr defaultColWidth="9.140625" defaultRowHeight="12.75"/>
  <cols>
    <col min="1" max="1" width="17.00390625" style="0" customWidth="1"/>
    <col min="2" max="3" width="13.7109375" style="0" customWidth="1"/>
    <col min="4" max="4" width="13.28125" style="0" customWidth="1"/>
    <col min="5" max="5" width="11.57421875" style="0" customWidth="1"/>
    <col min="6" max="6" width="12.7109375" style="0" customWidth="1"/>
    <col min="7" max="7" width="12.57421875" style="0" customWidth="1"/>
    <col min="8" max="8" width="14.8515625" style="0" customWidth="1"/>
    <col min="9" max="9" width="13.8515625" style="0" customWidth="1"/>
  </cols>
  <sheetData>
    <row r="1" spans="1:9" ht="39.75" customHeight="1">
      <c r="A1" s="317" t="s">
        <v>3544</v>
      </c>
      <c r="B1" s="128"/>
      <c r="C1" s="128"/>
      <c r="D1" s="128"/>
      <c r="E1" s="128"/>
      <c r="F1" s="128"/>
      <c r="G1" s="128"/>
      <c r="H1" s="128"/>
      <c r="I1" s="128"/>
    </row>
    <row r="2" spans="1:9" ht="86.25" customHeight="1">
      <c r="A2" s="315" t="s">
        <v>3539</v>
      </c>
      <c r="B2" s="314" t="s">
        <v>0</v>
      </c>
      <c r="C2" s="313" t="s">
        <v>6</v>
      </c>
      <c r="D2" s="313" t="s">
        <v>7</v>
      </c>
      <c r="E2" s="312" t="s">
        <v>8</v>
      </c>
      <c r="F2" s="311" t="s">
        <v>9</v>
      </c>
      <c r="G2" s="311" t="s">
        <v>10</v>
      </c>
      <c r="H2" s="309" t="s">
        <v>11</v>
      </c>
      <c r="I2" s="309" t="s">
        <v>73</v>
      </c>
    </row>
    <row r="3" spans="1:9" ht="57.75" customHeight="1">
      <c r="A3" s="322" t="s">
        <v>3522</v>
      </c>
      <c r="B3" s="41" t="s">
        <v>3538</v>
      </c>
      <c r="C3" s="321">
        <v>88000</v>
      </c>
      <c r="D3" s="43">
        <v>55400</v>
      </c>
      <c r="E3" s="44" t="s">
        <v>3513</v>
      </c>
      <c r="F3" s="323">
        <v>0</v>
      </c>
      <c r="G3" s="46">
        <v>55400</v>
      </c>
      <c r="H3" s="47" t="s">
        <v>3489</v>
      </c>
      <c r="I3" s="48">
        <v>40908</v>
      </c>
    </row>
    <row r="4" spans="1:9" ht="60">
      <c r="A4" s="322" t="s">
        <v>3521</v>
      </c>
      <c r="B4" s="41" t="s">
        <v>3537</v>
      </c>
      <c r="C4" s="321">
        <v>886500</v>
      </c>
      <c r="D4" s="43">
        <v>700000</v>
      </c>
      <c r="E4" s="326" t="s">
        <v>3513</v>
      </c>
      <c r="F4" s="323">
        <v>0</v>
      </c>
      <c r="G4" s="46">
        <v>700000</v>
      </c>
      <c r="H4" s="322" t="s">
        <v>3489</v>
      </c>
      <c r="I4" s="48">
        <v>40908</v>
      </c>
    </row>
    <row r="5" spans="1:9" ht="45">
      <c r="A5" s="322" t="s">
        <v>3536</v>
      </c>
      <c r="B5" s="41" t="s">
        <v>3531</v>
      </c>
      <c r="C5" s="321">
        <v>450000</v>
      </c>
      <c r="D5" s="43">
        <v>225000</v>
      </c>
      <c r="E5" s="51" t="s">
        <v>3533</v>
      </c>
      <c r="F5" s="46">
        <v>0</v>
      </c>
      <c r="G5" s="52">
        <v>225000</v>
      </c>
      <c r="H5" s="324" t="s">
        <v>3489</v>
      </c>
      <c r="I5" s="48">
        <v>40908</v>
      </c>
    </row>
    <row r="6" spans="1:9" ht="75">
      <c r="A6" s="322" t="s">
        <v>3535</v>
      </c>
      <c r="B6" s="41" t="s">
        <v>3534</v>
      </c>
      <c r="C6" s="321">
        <v>467589</v>
      </c>
      <c r="D6" s="43">
        <v>311071</v>
      </c>
      <c r="E6" s="44" t="s">
        <v>3533</v>
      </c>
      <c r="F6" s="323">
        <v>0</v>
      </c>
      <c r="G6" s="52">
        <v>311071</v>
      </c>
      <c r="H6" s="47" t="s">
        <v>3489</v>
      </c>
      <c r="I6" s="48">
        <v>40908</v>
      </c>
    </row>
    <row r="7" spans="1:9" ht="45">
      <c r="A7" s="322" t="s">
        <v>3532</v>
      </c>
      <c r="B7" s="41" t="s">
        <v>3531</v>
      </c>
      <c r="C7" s="321">
        <v>252005</v>
      </c>
      <c r="D7" s="43">
        <v>126002</v>
      </c>
      <c r="E7" s="44" t="s">
        <v>3530</v>
      </c>
      <c r="F7" s="46">
        <v>0</v>
      </c>
      <c r="G7" s="52">
        <v>126002</v>
      </c>
      <c r="H7" s="47" t="s">
        <v>3489</v>
      </c>
      <c r="I7" s="48">
        <v>40908</v>
      </c>
    </row>
    <row r="8" spans="1:9" ht="75">
      <c r="A8" s="322" t="s">
        <v>3529</v>
      </c>
      <c r="B8" s="41" t="s">
        <v>3528</v>
      </c>
      <c r="C8" s="321">
        <v>10900000</v>
      </c>
      <c r="D8" s="43">
        <v>900000</v>
      </c>
      <c r="E8" s="44" t="s">
        <v>3527</v>
      </c>
      <c r="F8" s="46">
        <v>0</v>
      </c>
      <c r="G8" s="52">
        <f>D8-F8</f>
        <v>900000</v>
      </c>
      <c r="H8" s="47" t="s">
        <v>3489</v>
      </c>
      <c r="I8" s="48">
        <v>40908</v>
      </c>
    </row>
    <row r="9" spans="1:9" ht="60">
      <c r="A9" s="322" t="s">
        <v>3526</v>
      </c>
      <c r="B9" s="41" t="s">
        <v>3525</v>
      </c>
      <c r="C9" s="321">
        <v>5437200</v>
      </c>
      <c r="D9" s="43">
        <v>1000000</v>
      </c>
      <c r="E9" s="44" t="s">
        <v>3524</v>
      </c>
      <c r="F9" s="46">
        <v>1000000</v>
      </c>
      <c r="G9" s="52">
        <f>D9-F9</f>
        <v>0</v>
      </c>
      <c r="H9" s="47" t="s">
        <v>15</v>
      </c>
      <c r="I9" s="48">
        <v>40178</v>
      </c>
    </row>
    <row r="10" spans="1:9" ht="15">
      <c r="A10" s="320"/>
      <c r="B10" s="315" t="s">
        <v>66</v>
      </c>
      <c r="C10" s="319">
        <f>SUM(C3:C9)</f>
        <v>18481294</v>
      </c>
      <c r="D10" s="319">
        <f>SUM(D3:D9)</f>
        <v>3317473</v>
      </c>
      <c r="E10" s="312"/>
      <c r="F10" s="318">
        <f>SUM(F3:F9)</f>
        <v>1000000</v>
      </c>
      <c r="G10" s="318">
        <f>SUM(G3:G9)</f>
        <v>2317473</v>
      </c>
      <c r="H10" s="310"/>
      <c r="I10" s="309"/>
    </row>
  </sheetData>
  <sheetProtection/>
  <mergeCells count="1">
    <mergeCell ref="A1:I1"/>
  </mergeCells>
  <printOptions/>
  <pageMargins left="0.7" right="0.7" top="0.75" bottom="0.75" header="0.3" footer="0.3"/>
  <pageSetup fitToWidth="0" fitToHeight="1" horizontalDpi="600" verticalDpi="600" orientation="landscape" scale="91" r:id="rId1"/>
</worksheet>
</file>

<file path=xl/worksheets/sheet13.xml><?xml version="1.0" encoding="utf-8"?>
<worksheet xmlns="http://schemas.openxmlformats.org/spreadsheetml/2006/main" xmlns:r="http://schemas.openxmlformats.org/officeDocument/2006/relationships">
  <sheetPr>
    <pageSetUpPr fitToPage="1"/>
  </sheetPr>
  <dimension ref="A1:H10"/>
  <sheetViews>
    <sheetView zoomScalePageLayoutView="0" workbookViewId="0" topLeftCell="A1">
      <selection activeCell="C17" sqref="C17"/>
    </sheetView>
  </sheetViews>
  <sheetFormatPr defaultColWidth="9.140625" defaultRowHeight="12.75"/>
  <cols>
    <col min="1" max="1" width="58.28125" style="7" customWidth="1"/>
    <col min="2" max="3" width="13.57421875" style="24" customWidth="1"/>
    <col min="4" max="4" width="22.7109375" style="14" customWidth="1"/>
    <col min="5" max="5" width="14.140625" style="25" customWidth="1"/>
    <col min="6" max="6" width="15.00390625" style="25" customWidth="1"/>
    <col min="7" max="7" width="31.28125" style="16" customWidth="1"/>
    <col min="8" max="8" width="15.00390625" style="15" customWidth="1"/>
    <col min="9" max="16384" width="9.140625" style="7" customWidth="1"/>
  </cols>
  <sheetData>
    <row r="1" spans="1:8" ht="18" customHeight="1">
      <c r="A1" s="330" t="s">
        <v>3555</v>
      </c>
      <c r="B1" s="330"/>
      <c r="C1" s="330"/>
      <c r="D1" s="330"/>
      <c r="E1" s="330"/>
      <c r="F1" s="330"/>
      <c r="G1" s="330"/>
      <c r="H1" s="330"/>
    </row>
    <row r="2" spans="1:8" ht="75" customHeight="1">
      <c r="A2" s="9" t="s">
        <v>0</v>
      </c>
      <c r="B2" s="23" t="s">
        <v>6</v>
      </c>
      <c r="C2" s="23" t="s">
        <v>7</v>
      </c>
      <c r="D2" s="10" t="s">
        <v>8</v>
      </c>
      <c r="E2" s="331" t="s">
        <v>9</v>
      </c>
      <c r="F2" s="331" t="s">
        <v>10</v>
      </c>
      <c r="G2" s="11" t="s">
        <v>11</v>
      </c>
      <c r="H2" s="11" t="s">
        <v>73</v>
      </c>
    </row>
    <row r="3" spans="1:8" ht="30" customHeight="1">
      <c r="A3" s="41" t="s">
        <v>3554</v>
      </c>
      <c r="B3" s="42">
        <v>2000000</v>
      </c>
      <c r="C3" s="43">
        <v>300000</v>
      </c>
      <c r="D3" s="44" t="s">
        <v>3552</v>
      </c>
      <c r="E3" s="45">
        <v>0</v>
      </c>
      <c r="F3" s="46">
        <f>C3-E3</f>
        <v>300000</v>
      </c>
      <c r="G3" s="47" t="s">
        <v>3553</v>
      </c>
      <c r="H3" s="48">
        <v>41090</v>
      </c>
    </row>
    <row r="4" spans="1:8" ht="15">
      <c r="A4" s="8" t="s">
        <v>66</v>
      </c>
      <c r="B4" s="54">
        <f>SUM(B3:B3)</f>
        <v>2000000</v>
      </c>
      <c r="C4" s="54">
        <f>SUM(C3:C3)</f>
        <v>300000</v>
      </c>
      <c r="D4" s="10"/>
      <c r="E4" s="55">
        <f>SUM(E3:E3)</f>
        <v>0</v>
      </c>
      <c r="F4" s="55">
        <f>SUM(F3:F3)</f>
        <v>300000</v>
      </c>
      <c r="G4" s="18"/>
      <c r="H4" s="11"/>
    </row>
    <row r="5" spans="1:8" s="339" customFormat="1" ht="15">
      <c r="A5" s="333"/>
      <c r="B5" s="334"/>
      <c r="C5" s="334"/>
      <c r="D5" s="335"/>
      <c r="E5" s="336"/>
      <c r="F5" s="336"/>
      <c r="G5" s="337"/>
      <c r="H5" s="338"/>
    </row>
    <row r="6" spans="1:8" ht="18">
      <c r="A6" s="330" t="s">
        <v>3547</v>
      </c>
      <c r="B6" s="330"/>
      <c r="C6" s="330"/>
      <c r="D6" s="330"/>
      <c r="E6" s="330"/>
      <c r="F6" s="330"/>
      <c r="G6" s="330"/>
      <c r="H6" s="330"/>
    </row>
    <row r="7" spans="1:8" ht="75">
      <c r="A7" s="9" t="s">
        <v>0</v>
      </c>
      <c r="B7" s="23" t="s">
        <v>6</v>
      </c>
      <c r="C7" s="23" t="s">
        <v>7</v>
      </c>
      <c r="D7" s="10" t="s">
        <v>8</v>
      </c>
      <c r="E7" s="331" t="s">
        <v>9</v>
      </c>
      <c r="F7" s="331" t="s">
        <v>10</v>
      </c>
      <c r="G7" s="11" t="s">
        <v>11</v>
      </c>
      <c r="H7" s="11" t="s">
        <v>73</v>
      </c>
    </row>
    <row r="8" spans="1:8" s="12" customFormat="1" ht="30">
      <c r="A8" s="41" t="s">
        <v>3548</v>
      </c>
      <c r="B8" s="42">
        <v>500000</v>
      </c>
      <c r="C8" s="43">
        <v>500000</v>
      </c>
      <c r="D8" s="44" t="s">
        <v>754</v>
      </c>
      <c r="E8" s="45">
        <v>162996</v>
      </c>
      <c r="F8" s="46">
        <f>C8-E8</f>
        <v>337004</v>
      </c>
      <c r="G8" s="47" t="s">
        <v>3549</v>
      </c>
      <c r="H8" s="48">
        <v>40543</v>
      </c>
    </row>
    <row r="9" spans="1:8" s="12" customFormat="1" ht="30">
      <c r="A9" s="41" t="s">
        <v>3550</v>
      </c>
      <c r="B9" s="332" t="s">
        <v>1318</v>
      </c>
      <c r="C9" s="43">
        <v>2500000</v>
      </c>
      <c r="D9" s="44" t="s">
        <v>1318</v>
      </c>
      <c r="E9" s="45">
        <v>0</v>
      </c>
      <c r="F9" s="46">
        <v>2500000</v>
      </c>
      <c r="G9" s="47" t="s">
        <v>3551</v>
      </c>
      <c r="H9" s="48" t="s">
        <v>1318</v>
      </c>
    </row>
    <row r="10" spans="1:8" ht="15">
      <c r="A10" s="8" t="s">
        <v>66</v>
      </c>
      <c r="B10" s="54">
        <f>SUM(B8:B8)</f>
        <v>500000</v>
      </c>
      <c r="C10" s="54">
        <f>SUM(C8:C9)</f>
        <v>3000000</v>
      </c>
      <c r="D10" s="10"/>
      <c r="E10" s="55">
        <f>SUM(E8:E9)</f>
        <v>162996</v>
      </c>
      <c r="F10" s="55">
        <f>SUM(F8:F9)</f>
        <v>2837004</v>
      </c>
      <c r="G10" s="18"/>
      <c r="H10" s="11"/>
    </row>
  </sheetData>
  <sheetProtection/>
  <mergeCells count="2">
    <mergeCell ref="A6:H6"/>
    <mergeCell ref="A1:H1"/>
  </mergeCells>
  <printOptions/>
  <pageMargins left="0.7" right="0.7" top="0.75" bottom="0.75" header="0.3" footer="0.3"/>
  <pageSetup fitToHeight="1" fitToWidth="1" horizontalDpi="600" verticalDpi="600" orientation="landscape" scale="67" r:id="rId1"/>
</worksheet>
</file>

<file path=xl/worksheets/sheet14.xml><?xml version="1.0" encoding="utf-8"?>
<worksheet xmlns="http://schemas.openxmlformats.org/spreadsheetml/2006/main" xmlns:r="http://schemas.openxmlformats.org/officeDocument/2006/relationships">
  <sheetPr>
    <pageSetUpPr fitToPage="1"/>
  </sheetPr>
  <dimension ref="A1:V64"/>
  <sheetViews>
    <sheetView zoomScalePageLayoutView="0" workbookViewId="0" topLeftCell="A1">
      <selection activeCell="A1" sqref="A1:I1"/>
    </sheetView>
  </sheetViews>
  <sheetFormatPr defaultColWidth="9.140625" defaultRowHeight="12.75"/>
  <cols>
    <col min="1" max="1" width="30.8515625" style="344" customWidth="1"/>
    <col min="2" max="2" width="82.421875" style="340" customWidth="1"/>
    <col min="3" max="3" width="18.28125" style="343" customWidth="1"/>
    <col min="4" max="4" width="19.7109375" style="343" customWidth="1"/>
    <col min="5" max="5" width="24.57421875" style="344" customWidth="1"/>
    <col min="6" max="6" width="16.421875" style="343" bestFit="1" customWidth="1"/>
    <col min="7" max="7" width="16.7109375" style="343" customWidth="1"/>
    <col min="8" max="8" width="21.57421875" style="342" bestFit="1" customWidth="1"/>
    <col min="9" max="9" width="17.00390625" style="341" customWidth="1"/>
    <col min="10" max="16384" width="9.140625" style="340" customWidth="1"/>
  </cols>
  <sheetData>
    <row r="1" spans="1:9" ht="42.75" customHeight="1">
      <c r="A1" s="388" t="s">
        <v>3635</v>
      </c>
      <c r="B1" s="387"/>
      <c r="C1" s="387"/>
      <c r="D1" s="387"/>
      <c r="E1" s="387"/>
      <c r="F1" s="425"/>
      <c r="G1" s="425"/>
      <c r="H1" s="425"/>
      <c r="I1" s="424"/>
    </row>
    <row r="2" spans="1:9" s="409" customFormat="1" ht="36.75" customHeight="1">
      <c r="A2" s="383" t="s">
        <v>3591</v>
      </c>
      <c r="B2" s="383" t="s">
        <v>0</v>
      </c>
      <c r="C2" s="384" t="s">
        <v>6</v>
      </c>
      <c r="D2" s="384" t="s">
        <v>7</v>
      </c>
      <c r="E2" s="383" t="s">
        <v>8</v>
      </c>
      <c r="F2" s="384" t="s">
        <v>3590</v>
      </c>
      <c r="G2" s="384" t="s">
        <v>10</v>
      </c>
      <c r="H2" s="383" t="s">
        <v>11</v>
      </c>
      <c r="I2" s="383" t="s">
        <v>73</v>
      </c>
    </row>
    <row r="3" spans="1:9" ht="51">
      <c r="A3" s="366" t="s">
        <v>3559</v>
      </c>
      <c r="B3" s="366" t="s">
        <v>3634</v>
      </c>
      <c r="C3" s="364">
        <v>617904</v>
      </c>
      <c r="D3" s="364">
        <v>494323</v>
      </c>
      <c r="E3" s="363" t="s">
        <v>3557</v>
      </c>
      <c r="F3" s="365">
        <v>0</v>
      </c>
      <c r="G3" s="364">
        <v>494323</v>
      </c>
      <c r="H3" s="363" t="s">
        <v>3556</v>
      </c>
      <c r="I3" s="362" t="s">
        <v>3601</v>
      </c>
    </row>
    <row r="4" spans="1:9" ht="24.75" customHeight="1">
      <c r="A4" s="366" t="s">
        <v>3633</v>
      </c>
      <c r="B4" s="366" t="s">
        <v>3632</v>
      </c>
      <c r="C4" s="364">
        <v>100000</v>
      </c>
      <c r="D4" s="364">
        <v>80000</v>
      </c>
      <c r="E4" s="363" t="s">
        <v>3557</v>
      </c>
      <c r="F4" s="365">
        <v>0</v>
      </c>
      <c r="G4" s="364">
        <v>80000</v>
      </c>
      <c r="H4" s="363" t="s">
        <v>3602</v>
      </c>
      <c r="I4" s="362" t="s">
        <v>3601</v>
      </c>
    </row>
    <row r="5" spans="1:9" ht="30">
      <c r="A5" s="366" t="s">
        <v>3631</v>
      </c>
      <c r="B5" s="423" t="s">
        <v>3630</v>
      </c>
      <c r="C5" s="364">
        <v>235000</v>
      </c>
      <c r="D5" s="364">
        <v>188000</v>
      </c>
      <c r="E5" s="363" t="s">
        <v>3557</v>
      </c>
      <c r="F5" s="365">
        <v>0</v>
      </c>
      <c r="G5" s="364">
        <v>188000</v>
      </c>
      <c r="H5" s="363" t="s">
        <v>3602</v>
      </c>
      <c r="I5" s="362" t="s">
        <v>3601</v>
      </c>
    </row>
    <row r="6" spans="1:9" ht="45">
      <c r="A6" s="366" t="s">
        <v>3629</v>
      </c>
      <c r="B6" s="421" t="s">
        <v>3628</v>
      </c>
      <c r="C6" s="364">
        <v>176000</v>
      </c>
      <c r="D6" s="364">
        <v>140800</v>
      </c>
      <c r="E6" s="363" t="s">
        <v>3557</v>
      </c>
      <c r="F6" s="365">
        <v>0</v>
      </c>
      <c r="G6" s="364">
        <v>140800</v>
      </c>
      <c r="H6" s="363" t="s">
        <v>3602</v>
      </c>
      <c r="I6" s="362" t="s">
        <v>3601</v>
      </c>
    </row>
    <row r="7" spans="1:9" ht="33" customHeight="1">
      <c r="A7" s="371" t="s">
        <v>3604</v>
      </c>
      <c r="B7" s="366" t="s">
        <v>3627</v>
      </c>
      <c r="C7" s="364">
        <v>7347</v>
      </c>
      <c r="D7" s="364">
        <v>5877</v>
      </c>
      <c r="E7" s="363" t="s">
        <v>3557</v>
      </c>
      <c r="F7" s="365">
        <v>0</v>
      </c>
      <c r="G7" s="364">
        <v>5877</v>
      </c>
      <c r="H7" s="363" t="s">
        <v>3602</v>
      </c>
      <c r="I7" s="362" t="s">
        <v>3601</v>
      </c>
    </row>
    <row r="8" spans="1:9" ht="30">
      <c r="A8" s="366" t="s">
        <v>3617</v>
      </c>
      <c r="B8" s="423" t="s">
        <v>3626</v>
      </c>
      <c r="C8" s="364">
        <v>130000</v>
      </c>
      <c r="D8" s="364">
        <v>104000</v>
      </c>
      <c r="E8" s="363" t="s">
        <v>3557</v>
      </c>
      <c r="F8" s="365">
        <v>0</v>
      </c>
      <c r="G8" s="364">
        <v>104000</v>
      </c>
      <c r="H8" s="363" t="s">
        <v>3602</v>
      </c>
      <c r="I8" s="362" t="s">
        <v>3601</v>
      </c>
    </row>
    <row r="9" spans="1:9" ht="30">
      <c r="A9" s="422" t="s">
        <v>3625</v>
      </c>
      <c r="B9" s="421" t="s">
        <v>3624</v>
      </c>
      <c r="C9" s="420">
        <v>296250</v>
      </c>
      <c r="D9" s="420">
        <v>237000</v>
      </c>
      <c r="E9" s="419" t="s">
        <v>3557</v>
      </c>
      <c r="F9" s="403">
        <v>0</v>
      </c>
      <c r="G9" s="420">
        <v>237000</v>
      </c>
      <c r="H9" s="419" t="s">
        <v>3602</v>
      </c>
      <c r="I9" s="362" t="s">
        <v>3601</v>
      </c>
    </row>
    <row r="10" spans="1:22" ht="15">
      <c r="A10" s="418"/>
      <c r="B10" s="418"/>
      <c r="C10" s="417"/>
      <c r="D10" s="417">
        <f>SUM(D3:D9)</f>
        <v>1250000</v>
      </c>
      <c r="E10" s="416"/>
      <c r="F10" s="402"/>
      <c r="G10" s="417"/>
      <c r="H10" s="416"/>
      <c r="I10" s="415"/>
      <c r="J10" s="411"/>
      <c r="K10" s="411"/>
      <c r="L10" s="411"/>
      <c r="M10" s="411"/>
      <c r="N10" s="411"/>
      <c r="O10" s="411"/>
      <c r="P10" s="411"/>
      <c r="Q10" s="411"/>
      <c r="R10" s="411"/>
      <c r="S10" s="411"/>
      <c r="T10" s="411"/>
      <c r="U10" s="411"/>
      <c r="V10" s="411"/>
    </row>
    <row r="11" spans="1:22" ht="15">
      <c r="A11" s="414"/>
      <c r="B11" s="414"/>
      <c r="C11" s="412"/>
      <c r="D11" s="412"/>
      <c r="E11" s="413"/>
      <c r="F11" s="395"/>
      <c r="G11" s="412"/>
      <c r="H11" s="397"/>
      <c r="I11" s="393"/>
      <c r="J11" s="411"/>
      <c r="K11" s="411"/>
      <c r="L11" s="411"/>
      <c r="M11" s="411"/>
      <c r="N11" s="411"/>
      <c r="O11" s="411"/>
      <c r="P11" s="411"/>
      <c r="Q11" s="411"/>
      <c r="R11" s="411"/>
      <c r="S11" s="411"/>
      <c r="T11" s="411"/>
      <c r="U11" s="411"/>
      <c r="V11" s="411"/>
    </row>
    <row r="12" spans="1:9" s="409" customFormat="1" ht="41.25" customHeight="1">
      <c r="A12" s="410" t="s">
        <v>3623</v>
      </c>
      <c r="B12" s="386"/>
      <c r="C12" s="386"/>
      <c r="D12" s="386"/>
      <c r="E12" s="386"/>
      <c r="F12" s="386"/>
      <c r="G12" s="386"/>
      <c r="H12" s="386"/>
      <c r="I12" s="385"/>
    </row>
    <row r="13" spans="1:9" s="409" customFormat="1" ht="36.75" customHeight="1">
      <c r="A13" s="383" t="s">
        <v>3591</v>
      </c>
      <c r="B13" s="383" t="s">
        <v>0</v>
      </c>
      <c r="C13" s="384" t="s">
        <v>6</v>
      </c>
      <c r="D13" s="384" t="s">
        <v>7</v>
      </c>
      <c r="E13" s="383" t="s">
        <v>8</v>
      </c>
      <c r="F13" s="384" t="s">
        <v>3590</v>
      </c>
      <c r="G13" s="384" t="s">
        <v>10</v>
      </c>
      <c r="H13" s="383" t="s">
        <v>11</v>
      </c>
      <c r="I13" s="383" t="s">
        <v>73</v>
      </c>
    </row>
    <row r="14" spans="1:9" s="409" customFormat="1" ht="25.5">
      <c r="A14" s="408" t="s">
        <v>3608</v>
      </c>
      <c r="B14" s="404" t="s">
        <v>3622</v>
      </c>
      <c r="C14" s="406" t="s">
        <v>3621</v>
      </c>
      <c r="D14" s="406" t="s">
        <v>3620</v>
      </c>
      <c r="E14" s="363" t="s">
        <v>3557</v>
      </c>
      <c r="F14" s="365">
        <v>0</v>
      </c>
      <c r="G14" s="406" t="s">
        <v>3620</v>
      </c>
      <c r="H14" s="368" t="s">
        <v>3613</v>
      </c>
      <c r="I14" s="368" t="s">
        <v>435</v>
      </c>
    </row>
    <row r="15" spans="1:9" s="378" customFormat="1" ht="39" customHeight="1">
      <c r="A15" s="366" t="s">
        <v>3619</v>
      </c>
      <c r="B15" s="404" t="s">
        <v>3618</v>
      </c>
      <c r="C15" s="364">
        <v>654000</v>
      </c>
      <c r="D15" s="365">
        <v>523200</v>
      </c>
      <c r="E15" s="363" t="s">
        <v>3557</v>
      </c>
      <c r="F15" s="365">
        <v>0</v>
      </c>
      <c r="G15" s="365">
        <f>+D15-F15</f>
        <v>523200</v>
      </c>
      <c r="H15" s="368" t="s">
        <v>3606</v>
      </c>
      <c r="I15" s="401" t="s">
        <v>3605</v>
      </c>
    </row>
    <row r="16" spans="1:9" s="367" customFormat="1" ht="38.25" customHeight="1">
      <c r="A16" s="408" t="s">
        <v>3617</v>
      </c>
      <c r="B16" s="407" t="s">
        <v>3616</v>
      </c>
      <c r="C16" s="406" t="s">
        <v>3615</v>
      </c>
      <c r="D16" s="406" t="s">
        <v>3614</v>
      </c>
      <c r="E16" s="363" t="s">
        <v>3557</v>
      </c>
      <c r="F16" s="365">
        <v>0</v>
      </c>
      <c r="G16" s="406" t="s">
        <v>3614</v>
      </c>
      <c r="H16" s="368" t="s">
        <v>3613</v>
      </c>
      <c r="I16" s="368" t="s">
        <v>435</v>
      </c>
    </row>
    <row r="17" spans="1:9" s="367" customFormat="1" ht="56.25" customHeight="1">
      <c r="A17" s="371" t="s">
        <v>3563</v>
      </c>
      <c r="B17" s="370" t="s">
        <v>3612</v>
      </c>
      <c r="C17" s="405">
        <v>824500</v>
      </c>
      <c r="D17" s="369">
        <v>68357</v>
      </c>
      <c r="E17" s="363" t="s">
        <v>3569</v>
      </c>
      <c r="F17" s="369">
        <v>0</v>
      </c>
      <c r="G17" s="365">
        <f>+D17-F17</f>
        <v>68357</v>
      </c>
      <c r="H17" s="368" t="s">
        <v>3560</v>
      </c>
      <c r="I17" s="362">
        <v>40056</v>
      </c>
    </row>
    <row r="18" spans="1:9" s="367" customFormat="1" ht="40.5" customHeight="1">
      <c r="A18" s="366" t="s">
        <v>3559</v>
      </c>
      <c r="B18" s="404" t="s">
        <v>3611</v>
      </c>
      <c r="C18" s="365">
        <f>(+D18*1.25)+2543332</f>
        <v>3643332</v>
      </c>
      <c r="D18" s="365">
        <v>880000</v>
      </c>
      <c r="E18" s="363" t="s">
        <v>3610</v>
      </c>
      <c r="F18" s="365">
        <v>0</v>
      </c>
      <c r="G18" s="365">
        <f>+D18-F18</f>
        <v>880000</v>
      </c>
      <c r="H18" s="368" t="s">
        <v>3609</v>
      </c>
      <c r="I18" s="401" t="s">
        <v>3601</v>
      </c>
    </row>
    <row r="19" spans="1:9" s="367" customFormat="1" ht="40.5" customHeight="1">
      <c r="A19" s="366" t="s">
        <v>3608</v>
      </c>
      <c r="B19" s="404" t="s">
        <v>3607</v>
      </c>
      <c r="C19" s="365">
        <v>200000</v>
      </c>
      <c r="D19" s="365">
        <v>160000</v>
      </c>
      <c r="E19" s="363" t="s">
        <v>3557</v>
      </c>
      <c r="F19" s="365">
        <v>0</v>
      </c>
      <c r="G19" s="365">
        <f>+D19-F19</f>
        <v>160000</v>
      </c>
      <c r="H19" s="368" t="s">
        <v>3606</v>
      </c>
      <c r="I19" s="401" t="s">
        <v>3605</v>
      </c>
    </row>
    <row r="20" spans="1:9" s="367" customFormat="1" ht="37.5" customHeight="1">
      <c r="A20" s="371" t="s">
        <v>3604</v>
      </c>
      <c r="B20" s="366" t="s">
        <v>3603</v>
      </c>
      <c r="C20" s="403">
        <f>+D20/0.8</f>
        <v>710553.75</v>
      </c>
      <c r="D20" s="403">
        <f>2200000-D15-D17-D18-D19</f>
        <v>568443</v>
      </c>
      <c r="E20" s="363" t="s">
        <v>3557</v>
      </c>
      <c r="F20" s="365">
        <v>0</v>
      </c>
      <c r="G20" s="365">
        <f>2200000-G15-G17-G18-G19</f>
        <v>568443</v>
      </c>
      <c r="H20" s="368" t="s">
        <v>3602</v>
      </c>
      <c r="I20" s="362" t="s">
        <v>3601</v>
      </c>
    </row>
    <row r="21" spans="1:9" s="367" customFormat="1" ht="15" customHeight="1">
      <c r="A21" s="344"/>
      <c r="B21" s="340"/>
      <c r="C21" s="402"/>
      <c r="D21" s="402">
        <f>+D15+D17+D18+D19+D20</f>
        <v>2200000</v>
      </c>
      <c r="E21" s="344"/>
      <c r="F21" s="343"/>
      <c r="G21" s="395"/>
      <c r="H21" s="342"/>
      <c r="I21" s="341"/>
    </row>
    <row r="22" spans="1:9" s="367" customFormat="1" ht="15" customHeight="1">
      <c r="A22" s="344"/>
      <c r="B22" s="340"/>
      <c r="C22" s="343"/>
      <c r="D22" s="343"/>
      <c r="E22" s="344"/>
      <c r="F22" s="343"/>
      <c r="G22" s="395"/>
      <c r="H22" s="342"/>
      <c r="I22" s="341"/>
    </row>
    <row r="23" spans="1:9" s="361" customFormat="1" ht="39.75" customHeight="1">
      <c r="A23" s="388" t="s">
        <v>3600</v>
      </c>
      <c r="B23" s="387"/>
      <c r="C23" s="387"/>
      <c r="D23" s="387"/>
      <c r="E23" s="387"/>
      <c r="F23" s="386"/>
      <c r="G23" s="386"/>
      <c r="H23" s="386"/>
      <c r="I23" s="385"/>
    </row>
    <row r="24" spans="1:9" s="378" customFormat="1" ht="38.25">
      <c r="A24" s="383" t="s">
        <v>3591</v>
      </c>
      <c r="B24" s="383" t="s">
        <v>0</v>
      </c>
      <c r="C24" s="384" t="s">
        <v>6</v>
      </c>
      <c r="D24" s="384" t="s">
        <v>7</v>
      </c>
      <c r="E24" s="383" t="s">
        <v>8</v>
      </c>
      <c r="F24" s="384" t="s">
        <v>3590</v>
      </c>
      <c r="G24" s="384" t="s">
        <v>10</v>
      </c>
      <c r="H24" s="383" t="s">
        <v>11</v>
      </c>
      <c r="I24" s="383" t="s">
        <v>73</v>
      </c>
    </row>
    <row r="25" spans="1:9" s="361" customFormat="1" ht="59.25" customHeight="1">
      <c r="A25" s="371" t="s">
        <v>3599</v>
      </c>
      <c r="B25" s="371" t="s">
        <v>3598</v>
      </c>
      <c r="C25" s="400">
        <f>1100000+288484-222165</f>
        <v>1166319</v>
      </c>
      <c r="D25" s="369">
        <v>702268</v>
      </c>
      <c r="E25" s="363" t="s">
        <v>3569</v>
      </c>
      <c r="F25" s="369">
        <v>0</v>
      </c>
      <c r="G25" s="365">
        <f>+D25-F25</f>
        <v>702268</v>
      </c>
      <c r="H25" s="368" t="s">
        <v>3568</v>
      </c>
      <c r="I25" s="368" t="s">
        <v>3564</v>
      </c>
    </row>
    <row r="26" spans="1:9" s="361" customFormat="1" ht="41.25" customHeight="1">
      <c r="A26" s="371" t="s">
        <v>3597</v>
      </c>
      <c r="B26" s="371" t="s">
        <v>3596</v>
      </c>
      <c r="C26" s="400">
        <f>1119250-75000</f>
        <v>1044250</v>
      </c>
      <c r="D26" s="369">
        <v>820000</v>
      </c>
      <c r="E26" s="363" t="s">
        <v>3569</v>
      </c>
      <c r="F26" s="369">
        <v>0</v>
      </c>
      <c r="G26" s="365">
        <f>+D26-F26</f>
        <v>820000</v>
      </c>
      <c r="H26" s="368" t="s">
        <v>3565</v>
      </c>
      <c r="I26" s="368" t="s">
        <v>3564</v>
      </c>
    </row>
    <row r="27" spans="1:9" s="361" customFormat="1" ht="41.25" customHeight="1">
      <c r="A27" s="371" t="s">
        <v>3595</v>
      </c>
      <c r="B27" s="371" t="s">
        <v>3594</v>
      </c>
      <c r="C27" s="400">
        <v>385043</v>
      </c>
      <c r="D27" s="369">
        <v>100876</v>
      </c>
      <c r="E27" s="363" t="s">
        <v>3569</v>
      </c>
      <c r="F27" s="369">
        <v>100876</v>
      </c>
      <c r="G27" s="365">
        <f>+D27-F27</f>
        <v>0</v>
      </c>
      <c r="H27" s="368" t="s">
        <v>3560</v>
      </c>
      <c r="I27" s="401">
        <v>39964</v>
      </c>
    </row>
    <row r="28" spans="1:9" s="367" customFormat="1" ht="41.25" customHeight="1">
      <c r="A28" s="371" t="s">
        <v>3573</v>
      </c>
      <c r="B28" s="371" t="s">
        <v>3593</v>
      </c>
      <c r="C28" s="400">
        <f>576856/0.8</f>
        <v>721070</v>
      </c>
      <c r="D28" s="369">
        <v>576856</v>
      </c>
      <c r="E28" s="363" t="s">
        <v>3557</v>
      </c>
      <c r="F28" s="369">
        <v>576856</v>
      </c>
      <c r="G28" s="365">
        <f>+D28-F28</f>
        <v>0</v>
      </c>
      <c r="H28" s="368" t="s">
        <v>3560</v>
      </c>
      <c r="I28" s="362">
        <v>39629</v>
      </c>
    </row>
    <row r="29" spans="1:9" s="367" customFormat="1" ht="13.5" customHeight="1">
      <c r="A29" s="399"/>
      <c r="B29" s="399"/>
      <c r="C29" s="398"/>
      <c r="D29" s="396">
        <f>SUM(D25:D28)</f>
        <v>2200000</v>
      </c>
      <c r="E29" s="397"/>
      <c r="F29" s="396"/>
      <c r="G29" s="395"/>
      <c r="H29" s="394"/>
      <c r="I29" s="393"/>
    </row>
    <row r="30" spans="1:9" s="345" customFormat="1" ht="13.5" customHeight="1">
      <c r="A30" s="392"/>
      <c r="B30" s="367"/>
      <c r="C30" s="391"/>
      <c r="D30" s="391"/>
      <c r="E30" s="392"/>
      <c r="F30" s="391"/>
      <c r="G30" s="391"/>
      <c r="H30" s="390"/>
      <c r="I30" s="389"/>
    </row>
    <row r="31" spans="1:9" s="367" customFormat="1" ht="40.5" customHeight="1">
      <c r="A31" s="388" t="s">
        <v>3592</v>
      </c>
      <c r="B31" s="387"/>
      <c r="C31" s="387"/>
      <c r="D31" s="387"/>
      <c r="E31" s="387"/>
      <c r="F31" s="386"/>
      <c r="G31" s="386"/>
      <c r="H31" s="386"/>
      <c r="I31" s="385"/>
    </row>
    <row r="32" spans="1:9" s="361" customFormat="1" ht="40.5" customHeight="1">
      <c r="A32" s="383" t="s">
        <v>3591</v>
      </c>
      <c r="B32" s="383" t="s">
        <v>0</v>
      </c>
      <c r="C32" s="384" t="s">
        <v>6</v>
      </c>
      <c r="D32" s="384" t="s">
        <v>7</v>
      </c>
      <c r="E32" s="383" t="s">
        <v>8</v>
      </c>
      <c r="F32" s="384" t="s">
        <v>3590</v>
      </c>
      <c r="G32" s="384" t="s">
        <v>10</v>
      </c>
      <c r="H32" s="383" t="s">
        <v>11</v>
      </c>
      <c r="I32" s="383" t="s">
        <v>73</v>
      </c>
    </row>
    <row r="33" spans="1:9" s="361" customFormat="1" ht="40.5" customHeight="1">
      <c r="A33" s="371" t="s">
        <v>3589</v>
      </c>
      <c r="B33" s="371" t="s">
        <v>3588</v>
      </c>
      <c r="C33" s="369">
        <v>1100000</v>
      </c>
      <c r="D33" s="369">
        <v>880000</v>
      </c>
      <c r="E33" s="363" t="s">
        <v>3577</v>
      </c>
      <c r="F33" s="369">
        <v>880000</v>
      </c>
      <c r="G33" s="365">
        <f>+D33-F33</f>
        <v>0</v>
      </c>
      <c r="H33" s="368" t="s">
        <v>3560</v>
      </c>
      <c r="I33" s="362">
        <v>39599</v>
      </c>
    </row>
    <row r="34" spans="1:9" s="361" customFormat="1" ht="31.5" customHeight="1">
      <c r="A34" s="382" t="s">
        <v>3587</v>
      </c>
      <c r="B34" s="382" t="s">
        <v>3586</v>
      </c>
      <c r="C34" s="381">
        <v>2589453</v>
      </c>
      <c r="D34" s="381">
        <v>455000</v>
      </c>
      <c r="E34" s="380" t="s">
        <v>3561</v>
      </c>
      <c r="F34" s="369">
        <v>0</v>
      </c>
      <c r="G34" s="365">
        <v>0</v>
      </c>
      <c r="H34" s="368" t="s">
        <v>3585</v>
      </c>
      <c r="I34" s="379" t="s">
        <v>435</v>
      </c>
    </row>
    <row r="35" spans="1:9" s="361" customFormat="1" ht="33" customHeight="1">
      <c r="A35" s="371" t="s">
        <v>3584</v>
      </c>
      <c r="B35" s="371" t="s">
        <v>3583</v>
      </c>
      <c r="C35" s="369">
        <v>138134</v>
      </c>
      <c r="D35" s="369">
        <v>110507</v>
      </c>
      <c r="E35" s="363" t="s">
        <v>3577</v>
      </c>
      <c r="F35" s="369">
        <v>106302</v>
      </c>
      <c r="G35" s="365">
        <f>+D35-F35</f>
        <v>4205</v>
      </c>
      <c r="H35" s="368" t="s">
        <v>3560</v>
      </c>
      <c r="I35" s="362">
        <v>39538</v>
      </c>
    </row>
    <row r="36" spans="1:9" s="361" customFormat="1" ht="25.5">
      <c r="A36" s="371" t="s">
        <v>3567</v>
      </c>
      <c r="B36" s="371" t="s">
        <v>3582</v>
      </c>
      <c r="C36" s="369">
        <v>66677</v>
      </c>
      <c r="D36" s="369">
        <v>53341</v>
      </c>
      <c r="E36" s="363" t="s">
        <v>3577</v>
      </c>
      <c r="F36" s="369">
        <v>0</v>
      </c>
      <c r="G36" s="365">
        <f>+D36-F36</f>
        <v>53341</v>
      </c>
      <c r="H36" s="368" t="s">
        <v>3565</v>
      </c>
      <c r="I36" s="368" t="s">
        <v>3564</v>
      </c>
    </row>
    <row r="37" spans="1:9" s="361" customFormat="1" ht="28.5" customHeight="1">
      <c r="A37" s="371" t="s">
        <v>3581</v>
      </c>
      <c r="B37" s="371" t="s">
        <v>3580</v>
      </c>
      <c r="C37" s="369">
        <v>50000</v>
      </c>
      <c r="D37" s="369">
        <v>40000</v>
      </c>
      <c r="E37" s="363" t="s">
        <v>3577</v>
      </c>
      <c r="F37" s="369">
        <v>40000</v>
      </c>
      <c r="G37" s="365">
        <f>+D37-F37</f>
        <v>0</v>
      </c>
      <c r="H37" s="368" t="s">
        <v>3560</v>
      </c>
      <c r="I37" s="362">
        <v>39538</v>
      </c>
    </row>
    <row r="38" spans="1:9" s="361" customFormat="1" ht="28.5" customHeight="1">
      <c r="A38" s="371" t="s">
        <v>3579</v>
      </c>
      <c r="B38" s="371" t="s">
        <v>3578</v>
      </c>
      <c r="C38" s="369">
        <f>D38/0.8</f>
        <v>40267.5</v>
      </c>
      <c r="D38" s="369">
        <v>32214</v>
      </c>
      <c r="E38" s="363" t="s">
        <v>3577</v>
      </c>
      <c r="F38" s="369">
        <v>32214</v>
      </c>
      <c r="G38" s="365">
        <f>+D38-F38</f>
        <v>0</v>
      </c>
      <c r="H38" s="368" t="s">
        <v>3560</v>
      </c>
      <c r="I38" s="362">
        <v>39538</v>
      </c>
    </row>
    <row r="39" spans="1:9" s="378" customFormat="1" ht="25.5">
      <c r="A39" s="371" t="s">
        <v>3576</v>
      </c>
      <c r="B39" s="371" t="s">
        <v>3575</v>
      </c>
      <c r="C39" s="369">
        <v>500000</v>
      </c>
      <c r="D39" s="369">
        <v>200000</v>
      </c>
      <c r="E39" s="363" t="s">
        <v>3561</v>
      </c>
      <c r="F39" s="369">
        <v>0</v>
      </c>
      <c r="G39" s="365">
        <f>+D39-F39</f>
        <v>200000</v>
      </c>
      <c r="H39" s="368" t="s">
        <v>3560</v>
      </c>
      <c r="I39" s="362">
        <v>40086</v>
      </c>
    </row>
    <row r="40" spans="1:9" s="367" customFormat="1" ht="40.5" customHeight="1">
      <c r="A40" s="371" t="s">
        <v>3563</v>
      </c>
      <c r="B40" s="371" t="s">
        <v>3574</v>
      </c>
      <c r="C40" s="369">
        <v>587500</v>
      </c>
      <c r="D40" s="369">
        <v>220000</v>
      </c>
      <c r="E40" s="363" t="s">
        <v>3561</v>
      </c>
      <c r="F40" s="369">
        <v>220000</v>
      </c>
      <c r="G40" s="365">
        <f>+D40-F40</f>
        <v>0</v>
      </c>
      <c r="H40" s="368" t="s">
        <v>3560</v>
      </c>
      <c r="I40" s="362">
        <v>39721</v>
      </c>
    </row>
    <row r="41" spans="1:9" s="367" customFormat="1" ht="40.5" customHeight="1">
      <c r="A41" s="377" t="s">
        <v>3573</v>
      </c>
      <c r="B41" s="371" t="s">
        <v>3572</v>
      </c>
      <c r="C41" s="375">
        <f>334498/0.8</f>
        <v>418122.5</v>
      </c>
      <c r="D41" s="375">
        <f>125413+177731</f>
        <v>303144</v>
      </c>
      <c r="E41" s="376" t="s">
        <v>3557</v>
      </c>
      <c r="F41" s="375">
        <v>45438</v>
      </c>
      <c r="G41" s="375">
        <f>+D41-F41</f>
        <v>257706</v>
      </c>
      <c r="H41" s="374" t="s">
        <v>3560</v>
      </c>
      <c r="I41" s="373">
        <v>39629</v>
      </c>
    </row>
    <row r="42" spans="1:10" s="367" customFormat="1" ht="35.25" customHeight="1">
      <c r="A42" s="371" t="s">
        <v>3571</v>
      </c>
      <c r="B42" s="371" t="s">
        <v>3570</v>
      </c>
      <c r="C42" s="365">
        <f>177732/0.8</f>
        <v>222165</v>
      </c>
      <c r="D42" s="365">
        <v>177732</v>
      </c>
      <c r="E42" s="363" t="s">
        <v>3569</v>
      </c>
      <c r="F42" s="369">
        <v>0</v>
      </c>
      <c r="G42" s="365">
        <f>+D42-F42</f>
        <v>177732</v>
      </c>
      <c r="H42" s="368" t="s">
        <v>3568</v>
      </c>
      <c r="I42" s="368" t="s">
        <v>3564</v>
      </c>
      <c r="J42" s="372"/>
    </row>
    <row r="43" spans="1:9" s="367" customFormat="1" ht="33.75" customHeight="1">
      <c r="A43" s="371" t="s">
        <v>3567</v>
      </c>
      <c r="B43" s="371" t="s">
        <v>3566</v>
      </c>
      <c r="C43" s="365">
        <f>60000/0.8</f>
        <v>75000</v>
      </c>
      <c r="D43" s="365">
        <v>60000</v>
      </c>
      <c r="E43" s="363" t="s">
        <v>3557</v>
      </c>
      <c r="F43" s="369">
        <v>0</v>
      </c>
      <c r="G43" s="365">
        <f>+D43-F43</f>
        <v>60000</v>
      </c>
      <c r="H43" s="368" t="s">
        <v>3565</v>
      </c>
      <c r="I43" s="368" t="s">
        <v>3564</v>
      </c>
    </row>
    <row r="44" spans="1:9" s="367" customFormat="1" ht="34.5" customHeight="1">
      <c r="A44" s="371" t="s">
        <v>3563</v>
      </c>
      <c r="B44" s="370" t="s">
        <v>3562</v>
      </c>
      <c r="C44" s="365">
        <f>D44/0.8</f>
        <v>82053.75</v>
      </c>
      <c r="D44" s="365">
        <f>39537+26106</f>
        <v>65643</v>
      </c>
      <c r="E44" s="363" t="s">
        <v>3561</v>
      </c>
      <c r="F44" s="369">
        <v>39537</v>
      </c>
      <c r="G44" s="365">
        <f>+D44-F44</f>
        <v>26106</v>
      </c>
      <c r="H44" s="368" t="s">
        <v>3560</v>
      </c>
      <c r="I44" s="362">
        <v>40056</v>
      </c>
    </row>
    <row r="45" spans="1:9" s="361" customFormat="1" ht="53.25" customHeight="1">
      <c r="A45" s="366" t="s">
        <v>3559</v>
      </c>
      <c r="B45" s="366" t="s">
        <v>3558</v>
      </c>
      <c r="C45" s="364">
        <f>+D45/0.8</f>
        <v>71773.75</v>
      </c>
      <c r="D45" s="364">
        <v>57419</v>
      </c>
      <c r="E45" s="363" t="s">
        <v>3557</v>
      </c>
      <c r="F45" s="365">
        <v>0</v>
      </c>
      <c r="G45" s="364">
        <v>494323</v>
      </c>
      <c r="H45" s="363" t="s">
        <v>3556</v>
      </c>
      <c r="I45" s="362">
        <v>40908</v>
      </c>
    </row>
    <row r="46" spans="1:9" s="361" customFormat="1" ht="12.75">
      <c r="A46" s="355"/>
      <c r="C46" s="360"/>
      <c r="D46" s="360">
        <f>SUM(D33:D45)-D34</f>
        <v>2200000</v>
      </c>
      <c r="E46" s="355"/>
      <c r="F46" s="360"/>
      <c r="G46" s="360"/>
      <c r="H46" s="354"/>
      <c r="I46" s="359"/>
    </row>
    <row r="47" spans="1:9" ht="15">
      <c r="A47" s="355"/>
      <c r="B47" s="361"/>
      <c r="C47" s="360"/>
      <c r="D47" s="360"/>
      <c r="E47" s="355"/>
      <c r="F47" s="360"/>
      <c r="G47" s="360"/>
      <c r="H47" s="354"/>
      <c r="I47" s="359"/>
    </row>
    <row r="50" spans="1:4" ht="18">
      <c r="A50" s="358"/>
      <c r="B50" s="358"/>
      <c r="C50" s="357"/>
      <c r="D50" s="340"/>
    </row>
    <row r="51" spans="1:4" ht="18">
      <c r="A51" s="358"/>
      <c r="B51" s="358"/>
      <c r="C51" s="357"/>
      <c r="D51" s="340"/>
    </row>
    <row r="52" spans="1:4" ht="18">
      <c r="A52" s="356"/>
      <c r="B52" s="356"/>
      <c r="C52" s="355"/>
      <c r="D52" s="340"/>
    </row>
    <row r="53" spans="1:9" s="345" customFormat="1" ht="12.75">
      <c r="A53" s="354"/>
      <c r="B53" s="353"/>
      <c r="C53" s="352"/>
      <c r="E53" s="349"/>
      <c r="F53" s="348"/>
      <c r="G53" s="348"/>
      <c r="H53" s="347"/>
      <c r="I53" s="346"/>
    </row>
    <row r="54" spans="2:9" s="345" customFormat="1" ht="12.75">
      <c r="B54" s="349"/>
      <c r="C54" s="348"/>
      <c r="E54" s="349"/>
      <c r="F54" s="348"/>
      <c r="G54" s="348"/>
      <c r="H54" s="347"/>
      <c r="I54" s="346"/>
    </row>
    <row r="55" spans="2:9" s="345" customFormat="1" ht="12.75">
      <c r="B55" s="349"/>
      <c r="C55" s="348"/>
      <c r="E55" s="349"/>
      <c r="F55" s="348"/>
      <c r="G55" s="348"/>
      <c r="H55" s="347"/>
      <c r="I55" s="346"/>
    </row>
    <row r="56" spans="2:9" s="345" customFormat="1" ht="12.75">
      <c r="B56" s="349"/>
      <c r="C56" s="348"/>
      <c r="E56" s="349"/>
      <c r="F56" s="348"/>
      <c r="G56" s="348"/>
      <c r="H56" s="347"/>
      <c r="I56" s="346"/>
    </row>
    <row r="57" spans="2:9" s="345" customFormat="1" ht="12.75">
      <c r="B57" s="349"/>
      <c r="C57" s="348"/>
      <c r="E57" s="349"/>
      <c r="F57" s="348"/>
      <c r="G57" s="348"/>
      <c r="H57" s="347"/>
      <c r="I57" s="346"/>
    </row>
    <row r="58" spans="2:9" s="345" customFormat="1" ht="12.75">
      <c r="B58" s="349"/>
      <c r="C58" s="350"/>
      <c r="E58" s="349"/>
      <c r="F58" s="348"/>
      <c r="G58" s="348"/>
      <c r="H58" s="347"/>
      <c r="I58" s="346"/>
    </row>
    <row r="59" spans="2:9" s="345" customFormat="1" ht="12.75">
      <c r="B59" s="349"/>
      <c r="C59" s="348"/>
      <c r="E59" s="349"/>
      <c r="F59" s="348"/>
      <c r="G59" s="348"/>
      <c r="H59" s="347"/>
      <c r="I59" s="346"/>
    </row>
    <row r="60" spans="2:9" s="345" customFormat="1" ht="12.75">
      <c r="B60" s="349"/>
      <c r="C60" s="348"/>
      <c r="E60" s="349"/>
      <c r="F60" s="348"/>
      <c r="G60" s="348"/>
      <c r="H60" s="347"/>
      <c r="I60" s="346"/>
    </row>
    <row r="61" spans="2:9" s="345" customFormat="1" ht="12.75">
      <c r="B61" s="349"/>
      <c r="C61" s="351"/>
      <c r="E61" s="349"/>
      <c r="F61" s="348"/>
      <c r="G61" s="348"/>
      <c r="H61" s="347"/>
      <c r="I61" s="346"/>
    </row>
    <row r="62" spans="2:9" s="345" customFormat="1" ht="12.75">
      <c r="B62" s="349"/>
      <c r="C62" s="350"/>
      <c r="E62" s="349"/>
      <c r="F62" s="348"/>
      <c r="G62" s="348"/>
      <c r="H62" s="347"/>
      <c r="I62" s="346"/>
    </row>
    <row r="63" spans="2:9" s="345" customFormat="1" ht="12.75">
      <c r="B63" s="349"/>
      <c r="C63" s="348"/>
      <c r="E63" s="349"/>
      <c r="F63" s="348"/>
      <c r="G63" s="348"/>
      <c r="H63" s="347"/>
      <c r="I63" s="346"/>
    </row>
    <row r="64" spans="2:9" s="345" customFormat="1" ht="12.75">
      <c r="B64" s="349"/>
      <c r="C64" s="348"/>
      <c r="E64" s="349"/>
      <c r="F64" s="348"/>
      <c r="G64" s="348"/>
      <c r="H64" s="347"/>
      <c r="I64" s="346"/>
    </row>
  </sheetData>
  <sheetProtection/>
  <mergeCells count="6">
    <mergeCell ref="A51:C51"/>
    <mergeCell ref="A50:C50"/>
    <mergeCell ref="A1:I1"/>
    <mergeCell ref="A12:I12"/>
    <mergeCell ref="A23:I23"/>
    <mergeCell ref="A31:I31"/>
  </mergeCells>
  <printOptions/>
  <pageMargins left="0.75" right="0.75" top="0.75" bottom="0.5" header="0.5" footer="0.5"/>
  <pageSetup fitToHeight="2" fitToWidth="1" horizontalDpi="600" verticalDpi="600" orientation="landscape" paperSize="17" scale="80" r:id="rId1"/>
  <rowBreaks count="1" manualBreakCount="1">
    <brk id="2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J85"/>
  <sheetViews>
    <sheetView zoomScalePageLayoutView="0" workbookViewId="0" topLeftCell="A1">
      <selection activeCell="A25" sqref="A25"/>
    </sheetView>
  </sheetViews>
  <sheetFormatPr defaultColWidth="9.140625" defaultRowHeight="12.75"/>
  <cols>
    <col min="1" max="1" width="16.28125" style="7" customWidth="1"/>
    <col min="2" max="2" width="48.57421875" style="12" customWidth="1"/>
    <col min="3" max="3" width="14.7109375" style="25" customWidth="1"/>
    <col min="4" max="4" width="14.28125" style="25" customWidth="1"/>
    <col min="5" max="5" width="21.00390625" style="14" customWidth="1"/>
    <col min="6" max="6" width="12.57421875" style="25" customWidth="1"/>
    <col min="7" max="7" width="15.00390625" style="25" customWidth="1"/>
    <col min="8" max="8" width="17.8515625" style="15" customWidth="1"/>
    <col min="9" max="9" width="18.8515625" style="15" customWidth="1"/>
    <col min="10" max="16384" width="9.140625" style="7" customWidth="1"/>
  </cols>
  <sheetData>
    <row r="1" spans="2:9" s="113" customFormat="1" ht="24.75" customHeight="1">
      <c r="B1" s="117" t="s">
        <v>212</v>
      </c>
      <c r="C1" s="122"/>
      <c r="D1" s="122"/>
      <c r="E1" s="122"/>
      <c r="F1" s="122"/>
      <c r="G1" s="122"/>
      <c r="H1" s="122"/>
      <c r="I1" s="122"/>
    </row>
    <row r="2" spans="1:9" s="112" customFormat="1" ht="33.75" customHeight="1">
      <c r="A2" s="121" t="s">
        <v>180</v>
      </c>
      <c r="B2" s="121"/>
      <c r="C2" s="121"/>
      <c r="D2" s="121"/>
      <c r="E2" s="121"/>
      <c r="F2" s="121"/>
      <c r="G2" s="121"/>
      <c r="H2" s="121"/>
      <c r="I2" s="121"/>
    </row>
    <row r="3" spans="1:9" s="92" customFormat="1" ht="45">
      <c r="A3" s="8" t="s">
        <v>192</v>
      </c>
      <c r="B3" s="9" t="s">
        <v>0</v>
      </c>
      <c r="C3" s="10" t="s">
        <v>6</v>
      </c>
      <c r="D3" s="10" t="s">
        <v>7</v>
      </c>
      <c r="E3" s="10" t="s">
        <v>8</v>
      </c>
      <c r="F3" s="10" t="s">
        <v>9</v>
      </c>
      <c r="G3" s="10" t="s">
        <v>10</v>
      </c>
      <c r="H3" s="11" t="s">
        <v>11</v>
      </c>
      <c r="I3" s="11" t="s">
        <v>73</v>
      </c>
    </row>
    <row r="4" spans="1:9" s="26" customFormat="1" ht="15">
      <c r="A4" s="34" t="s">
        <v>181</v>
      </c>
      <c r="B4" s="69" t="s">
        <v>186</v>
      </c>
      <c r="C4" s="70">
        <v>174700</v>
      </c>
      <c r="D4" s="42">
        <v>148495</v>
      </c>
      <c r="E4" s="71" t="s">
        <v>14</v>
      </c>
      <c r="F4" s="59">
        <v>0</v>
      </c>
      <c r="G4" s="52">
        <f>D4-F4</f>
        <v>148495</v>
      </c>
      <c r="H4" s="72" t="s">
        <v>20</v>
      </c>
      <c r="I4" s="73">
        <v>40298</v>
      </c>
    </row>
    <row r="5" spans="1:9" s="26" customFormat="1" ht="28.5" customHeight="1">
      <c r="A5" s="34" t="s">
        <v>16</v>
      </c>
      <c r="B5" s="69" t="s">
        <v>187</v>
      </c>
      <c r="C5" s="74">
        <v>177166</v>
      </c>
      <c r="D5" s="57">
        <v>141733</v>
      </c>
      <c r="E5" s="75" t="s">
        <v>193</v>
      </c>
      <c r="F5" s="59">
        <v>0</v>
      </c>
      <c r="G5" s="52">
        <f aca="true" t="shared" si="0" ref="G5:G13">D5-F5</f>
        <v>141733</v>
      </c>
      <c r="H5" s="72" t="s">
        <v>20</v>
      </c>
      <c r="I5" s="73">
        <v>40359</v>
      </c>
    </row>
    <row r="6" spans="1:9" s="26" customFormat="1" ht="15">
      <c r="A6" s="35" t="s">
        <v>182</v>
      </c>
      <c r="B6" s="76" t="s">
        <v>188</v>
      </c>
      <c r="C6" s="77">
        <v>152000</v>
      </c>
      <c r="D6" s="42">
        <f>76706-2069</f>
        <v>74637</v>
      </c>
      <c r="E6" s="75" t="s">
        <v>77</v>
      </c>
      <c r="F6" s="78">
        <v>0</v>
      </c>
      <c r="G6" s="52">
        <f t="shared" si="0"/>
        <v>74637</v>
      </c>
      <c r="H6" s="72" t="s">
        <v>20</v>
      </c>
      <c r="I6" s="73">
        <v>40329</v>
      </c>
    </row>
    <row r="7" spans="1:9" s="26" customFormat="1" ht="30">
      <c r="A7" s="35" t="s">
        <v>25</v>
      </c>
      <c r="B7" s="76" t="s">
        <v>165</v>
      </c>
      <c r="C7" s="77">
        <v>140000</v>
      </c>
      <c r="D7" s="57">
        <v>91000</v>
      </c>
      <c r="E7" s="75" t="s">
        <v>211</v>
      </c>
      <c r="F7" s="78">
        <v>0</v>
      </c>
      <c r="G7" s="52">
        <f t="shared" si="0"/>
        <v>91000</v>
      </c>
      <c r="H7" s="72" t="s">
        <v>20</v>
      </c>
      <c r="I7" s="73">
        <v>40178</v>
      </c>
    </row>
    <row r="8" spans="1:9" s="26" customFormat="1" ht="27.75" customHeight="1">
      <c r="A8" s="35" t="s">
        <v>33</v>
      </c>
      <c r="B8" s="76" t="s">
        <v>116</v>
      </c>
      <c r="C8" s="77">
        <v>80000</v>
      </c>
      <c r="D8" s="57">
        <v>68000</v>
      </c>
      <c r="E8" s="75" t="s">
        <v>194</v>
      </c>
      <c r="F8" s="59">
        <v>0</v>
      </c>
      <c r="G8" s="52">
        <f t="shared" si="0"/>
        <v>68000</v>
      </c>
      <c r="H8" s="72" t="s">
        <v>20</v>
      </c>
      <c r="I8" s="48">
        <v>40298</v>
      </c>
    </row>
    <row r="9" spans="1:9" s="26" customFormat="1" ht="15">
      <c r="A9" s="35" t="s">
        <v>183</v>
      </c>
      <c r="B9" s="76" t="s">
        <v>116</v>
      </c>
      <c r="C9" s="77">
        <v>26053</v>
      </c>
      <c r="D9" s="57">
        <v>22145</v>
      </c>
      <c r="E9" s="75" t="s">
        <v>14</v>
      </c>
      <c r="F9" s="59">
        <v>0</v>
      </c>
      <c r="G9" s="52">
        <f t="shared" si="0"/>
        <v>22145</v>
      </c>
      <c r="H9" s="72" t="s">
        <v>20</v>
      </c>
      <c r="I9" s="73">
        <v>40209</v>
      </c>
    </row>
    <row r="10" spans="1:9" s="26" customFormat="1" ht="30">
      <c r="A10" s="35" t="s">
        <v>49</v>
      </c>
      <c r="B10" s="76" t="s">
        <v>189</v>
      </c>
      <c r="C10" s="77">
        <v>75000</v>
      </c>
      <c r="D10" s="57">
        <v>60000</v>
      </c>
      <c r="E10" s="75" t="s">
        <v>14</v>
      </c>
      <c r="F10" s="78">
        <v>0</v>
      </c>
      <c r="G10" s="52">
        <f t="shared" si="0"/>
        <v>60000</v>
      </c>
      <c r="H10" s="72" t="s">
        <v>20</v>
      </c>
      <c r="I10" s="73">
        <v>40359</v>
      </c>
    </row>
    <row r="11" spans="1:9" s="26" customFormat="1" ht="15">
      <c r="A11" s="35" t="s">
        <v>184</v>
      </c>
      <c r="B11" s="76" t="s">
        <v>190</v>
      </c>
      <c r="C11" s="77">
        <v>35000</v>
      </c>
      <c r="D11" s="57">
        <v>28000</v>
      </c>
      <c r="E11" s="75" t="s">
        <v>77</v>
      </c>
      <c r="F11" s="60">
        <v>0</v>
      </c>
      <c r="G11" s="52">
        <f t="shared" si="0"/>
        <v>28000</v>
      </c>
      <c r="H11" s="72" t="s">
        <v>20</v>
      </c>
      <c r="I11" s="73">
        <v>40359</v>
      </c>
    </row>
    <row r="12" spans="1:9" s="26" customFormat="1" ht="15">
      <c r="A12" s="35" t="s">
        <v>185</v>
      </c>
      <c r="B12" s="76" t="s">
        <v>191</v>
      </c>
      <c r="C12" s="77">
        <v>29400</v>
      </c>
      <c r="D12" s="77">
        <v>24990</v>
      </c>
      <c r="E12" s="75" t="s">
        <v>77</v>
      </c>
      <c r="F12" s="78">
        <v>0</v>
      </c>
      <c r="G12" s="52">
        <f t="shared" si="0"/>
        <v>24990</v>
      </c>
      <c r="H12" s="72" t="s">
        <v>20</v>
      </c>
      <c r="I12" s="73">
        <v>40178</v>
      </c>
    </row>
    <row r="13" spans="1:9" s="26" customFormat="1" ht="15">
      <c r="A13" s="35" t="s">
        <v>52</v>
      </c>
      <c r="B13" s="76" t="s">
        <v>136</v>
      </c>
      <c r="C13" s="77">
        <v>140000</v>
      </c>
      <c r="D13" s="77">
        <v>91000</v>
      </c>
      <c r="E13" s="75" t="s">
        <v>14</v>
      </c>
      <c r="F13" s="78">
        <v>0</v>
      </c>
      <c r="G13" s="52">
        <f t="shared" si="0"/>
        <v>91000</v>
      </c>
      <c r="H13" s="72" t="s">
        <v>20</v>
      </c>
      <c r="I13" s="73">
        <v>40543</v>
      </c>
    </row>
    <row r="14" spans="1:10" s="26" customFormat="1" ht="18.75" customHeight="1">
      <c r="A14" s="22"/>
      <c r="B14" s="21"/>
      <c r="C14" s="79">
        <f>SUM(C4:C13)</f>
        <v>1029319</v>
      </c>
      <c r="D14" s="79">
        <f>SUM(D4:D13)</f>
        <v>750000</v>
      </c>
      <c r="E14" s="80"/>
      <c r="F14" s="81">
        <f>SUM(F4:F13)</f>
        <v>0</v>
      </c>
      <c r="G14" s="81">
        <f>SUM(G4:G13)</f>
        <v>750000</v>
      </c>
      <c r="H14" s="82"/>
      <c r="I14" s="83"/>
      <c r="J14" s="84"/>
    </row>
    <row r="15" spans="1:9" s="26" customFormat="1" ht="33.75" customHeight="1">
      <c r="A15" s="121" t="s">
        <v>161</v>
      </c>
      <c r="B15" s="121"/>
      <c r="C15" s="121"/>
      <c r="D15" s="121"/>
      <c r="E15" s="121"/>
      <c r="F15" s="121"/>
      <c r="G15" s="121"/>
      <c r="H15" s="121"/>
      <c r="I15" s="121"/>
    </row>
    <row r="16" spans="1:9" s="92" customFormat="1" ht="45">
      <c r="A16" s="8" t="s">
        <v>192</v>
      </c>
      <c r="B16" s="9" t="s">
        <v>0</v>
      </c>
      <c r="C16" s="10" t="s">
        <v>6</v>
      </c>
      <c r="D16" s="10" t="s">
        <v>7</v>
      </c>
      <c r="E16" s="10" t="s">
        <v>8</v>
      </c>
      <c r="F16" s="10" t="s">
        <v>9</v>
      </c>
      <c r="G16" s="10" t="s">
        <v>10</v>
      </c>
      <c r="H16" s="11" t="s">
        <v>11</v>
      </c>
      <c r="I16" s="11" t="s">
        <v>73</v>
      </c>
    </row>
    <row r="17" spans="1:9" s="26" customFormat="1" ht="15">
      <c r="A17" s="85" t="s">
        <v>123</v>
      </c>
      <c r="B17" s="86" t="s">
        <v>162</v>
      </c>
      <c r="C17" s="87">
        <v>100000</v>
      </c>
      <c r="D17" s="78">
        <v>75000</v>
      </c>
      <c r="E17" s="71" t="s">
        <v>14</v>
      </c>
      <c r="F17" s="59">
        <v>75000</v>
      </c>
      <c r="G17" s="52">
        <f>D17-F17</f>
        <v>0</v>
      </c>
      <c r="H17" s="72" t="s">
        <v>15</v>
      </c>
      <c r="I17" s="73">
        <v>40021</v>
      </c>
    </row>
    <row r="18" spans="1:9" s="26" customFormat="1" ht="30.75" customHeight="1">
      <c r="A18" s="85" t="s">
        <v>128</v>
      </c>
      <c r="B18" s="76" t="s">
        <v>163</v>
      </c>
      <c r="C18" s="60">
        <v>363400</v>
      </c>
      <c r="D18" s="59">
        <v>270000</v>
      </c>
      <c r="E18" s="75" t="s">
        <v>71</v>
      </c>
      <c r="F18" s="59">
        <v>0</v>
      </c>
      <c r="G18" s="52">
        <f aca="true" t="shared" si="1" ref="G18:G25">D18-F18</f>
        <v>270000</v>
      </c>
      <c r="H18" s="72" t="s">
        <v>20</v>
      </c>
      <c r="I18" s="73">
        <v>40298</v>
      </c>
    </row>
    <row r="19" spans="1:9" s="26" customFormat="1" ht="30">
      <c r="A19" s="85" t="s">
        <v>164</v>
      </c>
      <c r="B19" s="76" t="s">
        <v>165</v>
      </c>
      <c r="C19" s="59">
        <f>194000-98800</f>
        <v>95200</v>
      </c>
      <c r="D19" s="78">
        <v>53662</v>
      </c>
      <c r="E19" s="75" t="s">
        <v>156</v>
      </c>
      <c r="F19" s="78">
        <v>53662</v>
      </c>
      <c r="G19" s="52">
        <f t="shared" si="1"/>
        <v>0</v>
      </c>
      <c r="H19" s="72" t="s">
        <v>15</v>
      </c>
      <c r="I19" s="73">
        <v>39959</v>
      </c>
    </row>
    <row r="20" spans="1:9" s="26" customFormat="1" ht="27.75" customHeight="1">
      <c r="A20" s="85" t="s">
        <v>86</v>
      </c>
      <c r="B20" s="76" t="s">
        <v>136</v>
      </c>
      <c r="C20" s="60">
        <v>0</v>
      </c>
      <c r="D20" s="59">
        <v>0</v>
      </c>
      <c r="E20" s="75" t="s">
        <v>179</v>
      </c>
      <c r="F20" s="59">
        <v>0</v>
      </c>
      <c r="G20" s="52">
        <v>0</v>
      </c>
      <c r="H20" s="72" t="s">
        <v>175</v>
      </c>
      <c r="I20" s="48" t="s">
        <v>176</v>
      </c>
    </row>
    <row r="21" spans="1:9" s="26" customFormat="1" ht="22.5" customHeight="1">
      <c r="A21" s="85" t="s">
        <v>166</v>
      </c>
      <c r="B21" s="76" t="s">
        <v>167</v>
      </c>
      <c r="C21" s="59">
        <v>8000</v>
      </c>
      <c r="D21" s="59">
        <v>5656</v>
      </c>
      <c r="E21" s="75" t="s">
        <v>14</v>
      </c>
      <c r="F21" s="59">
        <v>5656</v>
      </c>
      <c r="G21" s="52">
        <v>0</v>
      </c>
      <c r="H21" s="72" t="s">
        <v>15</v>
      </c>
      <c r="I21" s="73">
        <v>40150</v>
      </c>
    </row>
    <row r="22" spans="1:9" s="26" customFormat="1" ht="30">
      <c r="A22" s="88" t="s">
        <v>133</v>
      </c>
      <c r="B22" s="89" t="s">
        <v>168</v>
      </c>
      <c r="C22" s="59">
        <v>100280</v>
      </c>
      <c r="D22" s="60">
        <v>75000</v>
      </c>
      <c r="E22" s="75" t="s">
        <v>14</v>
      </c>
      <c r="F22" s="78">
        <v>0</v>
      </c>
      <c r="G22" s="52">
        <f t="shared" si="1"/>
        <v>75000</v>
      </c>
      <c r="H22" s="72" t="s">
        <v>20</v>
      </c>
      <c r="I22" s="73">
        <v>40209</v>
      </c>
    </row>
    <row r="23" spans="1:9" s="26" customFormat="1" ht="15">
      <c r="A23" s="85" t="s">
        <v>91</v>
      </c>
      <c r="B23" s="76" t="s">
        <v>169</v>
      </c>
      <c r="C23" s="60">
        <v>47000</v>
      </c>
      <c r="D23" s="60">
        <v>37600</v>
      </c>
      <c r="E23" s="75" t="s">
        <v>14</v>
      </c>
      <c r="F23" s="60">
        <v>37600</v>
      </c>
      <c r="G23" s="52">
        <f t="shared" si="1"/>
        <v>0</v>
      </c>
      <c r="H23" s="72" t="s">
        <v>15</v>
      </c>
      <c r="I23" s="73">
        <v>39944</v>
      </c>
    </row>
    <row r="24" spans="1:9" s="26" customFormat="1" ht="45">
      <c r="A24" s="85" t="s">
        <v>93</v>
      </c>
      <c r="B24" s="76" t="s">
        <v>170</v>
      </c>
      <c r="C24" s="60">
        <v>61900</v>
      </c>
      <c r="D24" s="78">
        <v>15000</v>
      </c>
      <c r="E24" s="71" t="s">
        <v>140</v>
      </c>
      <c r="F24" s="78">
        <v>15000</v>
      </c>
      <c r="G24" s="52">
        <f t="shared" si="1"/>
        <v>0</v>
      </c>
      <c r="H24" s="72" t="s">
        <v>15</v>
      </c>
      <c r="I24" s="73">
        <v>39959</v>
      </c>
    </row>
    <row r="25" spans="1:9" s="26" customFormat="1" ht="15">
      <c r="A25" s="85" t="s">
        <v>177</v>
      </c>
      <c r="B25" s="76" t="s">
        <v>178</v>
      </c>
      <c r="C25" s="60">
        <v>390000</v>
      </c>
      <c r="D25" s="78">
        <v>195000</v>
      </c>
      <c r="E25" s="71" t="s">
        <v>14</v>
      </c>
      <c r="F25" s="78">
        <v>0</v>
      </c>
      <c r="G25" s="52">
        <f t="shared" si="1"/>
        <v>195000</v>
      </c>
      <c r="H25" s="72" t="s">
        <v>20</v>
      </c>
      <c r="I25" s="73">
        <v>40724</v>
      </c>
    </row>
    <row r="26" spans="1:9" s="26" customFormat="1" ht="30">
      <c r="A26" s="85" t="s">
        <v>195</v>
      </c>
      <c r="B26" s="76" t="s">
        <v>196</v>
      </c>
      <c r="C26" s="60">
        <v>40000</v>
      </c>
      <c r="D26" s="78">
        <v>23082</v>
      </c>
      <c r="E26" s="71" t="s">
        <v>156</v>
      </c>
      <c r="F26" s="78">
        <v>0</v>
      </c>
      <c r="G26" s="52">
        <f>D26-F26</f>
        <v>23082</v>
      </c>
      <c r="H26" s="72" t="s">
        <v>20</v>
      </c>
      <c r="I26" s="73">
        <v>40209</v>
      </c>
    </row>
    <row r="27" spans="1:9" s="84" customFormat="1" ht="18.75" customHeight="1">
      <c r="A27" s="90"/>
      <c r="B27" s="91"/>
      <c r="C27" s="81">
        <f>SUM(C17:C26)</f>
        <v>1205780</v>
      </c>
      <c r="D27" s="81">
        <f>SUM(D17:D26)</f>
        <v>750000</v>
      </c>
      <c r="E27" s="80"/>
      <c r="F27" s="81">
        <f>SUM(F17:F26)</f>
        <v>186918</v>
      </c>
      <c r="G27" s="81">
        <f>SUM(G17:G26)</f>
        <v>563082</v>
      </c>
      <c r="H27" s="82"/>
      <c r="I27" s="83"/>
    </row>
    <row r="28" spans="1:9" s="26" customFormat="1" ht="32.25" customHeight="1">
      <c r="A28" s="121" t="s">
        <v>155</v>
      </c>
      <c r="B28" s="121"/>
      <c r="C28" s="121"/>
      <c r="D28" s="121"/>
      <c r="E28" s="121"/>
      <c r="F28" s="121"/>
      <c r="G28" s="121"/>
      <c r="H28" s="121"/>
      <c r="I28" s="121"/>
    </row>
    <row r="29" spans="1:9" s="92" customFormat="1" ht="45">
      <c r="A29" s="8" t="s">
        <v>192</v>
      </c>
      <c r="B29" s="9" t="s">
        <v>0</v>
      </c>
      <c r="C29" s="10" t="s">
        <v>6</v>
      </c>
      <c r="D29" s="10" t="s">
        <v>7</v>
      </c>
      <c r="E29" s="10" t="s">
        <v>8</v>
      </c>
      <c r="F29" s="10" t="s">
        <v>9</v>
      </c>
      <c r="G29" s="10" t="s">
        <v>10</v>
      </c>
      <c r="H29" s="11" t="s">
        <v>11</v>
      </c>
      <c r="I29" s="11" t="s">
        <v>73</v>
      </c>
    </row>
    <row r="30" spans="1:9" s="92" customFormat="1" ht="48" customHeight="1">
      <c r="A30" s="40" t="s">
        <v>58</v>
      </c>
      <c r="B30" s="41" t="s">
        <v>148</v>
      </c>
      <c r="C30" s="78">
        <v>135000</v>
      </c>
      <c r="D30" s="52">
        <v>96315</v>
      </c>
      <c r="E30" s="71" t="s">
        <v>156</v>
      </c>
      <c r="F30" s="52">
        <f>18859+35250+3242+9212</f>
        <v>66563</v>
      </c>
      <c r="G30" s="52">
        <f aca="true" t="shared" si="2" ref="G30:G37">D30-F30</f>
        <v>29752</v>
      </c>
      <c r="H30" s="47" t="s">
        <v>20</v>
      </c>
      <c r="I30" s="93">
        <v>39964</v>
      </c>
    </row>
    <row r="31" spans="1:9" s="92" customFormat="1" ht="48" customHeight="1">
      <c r="A31" s="40" t="s">
        <v>59</v>
      </c>
      <c r="B31" s="41" t="s">
        <v>149</v>
      </c>
      <c r="C31" s="78">
        <f>2000000+6000000+338800+215000</f>
        <v>8553800</v>
      </c>
      <c r="D31" s="52">
        <v>313376</v>
      </c>
      <c r="E31" s="71" t="s">
        <v>156</v>
      </c>
      <c r="F31" s="52">
        <f>104036+67372+141968</f>
        <v>313376</v>
      </c>
      <c r="G31" s="52">
        <f t="shared" si="2"/>
        <v>0</v>
      </c>
      <c r="H31" s="47" t="s">
        <v>15</v>
      </c>
      <c r="I31" s="93">
        <v>39420</v>
      </c>
    </row>
    <row r="32" spans="1:9" s="92" customFormat="1" ht="48" customHeight="1">
      <c r="A32" s="50" t="s">
        <v>60</v>
      </c>
      <c r="B32" s="41" t="s">
        <v>150</v>
      </c>
      <c r="C32" s="78">
        <f>1919136+4793575+318000</f>
        <v>7030711</v>
      </c>
      <c r="D32" s="52">
        <v>566605</v>
      </c>
      <c r="E32" s="71" t="s">
        <v>156</v>
      </c>
      <c r="F32" s="52">
        <f>370630</f>
        <v>370630</v>
      </c>
      <c r="G32" s="52">
        <f t="shared" si="2"/>
        <v>195975</v>
      </c>
      <c r="H32" s="47" t="s">
        <v>20</v>
      </c>
      <c r="I32" s="93">
        <v>39994</v>
      </c>
    </row>
    <row r="33" spans="1:9" s="92" customFormat="1" ht="48" customHeight="1">
      <c r="A33" s="50" t="s">
        <v>61</v>
      </c>
      <c r="B33" s="41" t="s">
        <v>151</v>
      </c>
      <c r="C33" s="78">
        <v>200000</v>
      </c>
      <c r="D33" s="52">
        <v>109298</v>
      </c>
      <c r="E33" s="71" t="s">
        <v>156</v>
      </c>
      <c r="F33" s="52"/>
      <c r="G33" s="52">
        <f t="shared" si="2"/>
        <v>109298</v>
      </c>
      <c r="H33" s="47" t="s">
        <v>197</v>
      </c>
      <c r="I33" s="93">
        <v>40543</v>
      </c>
    </row>
    <row r="34" spans="1:9" s="92" customFormat="1" ht="48" customHeight="1">
      <c r="A34" s="50" t="s">
        <v>62</v>
      </c>
      <c r="B34" s="41" t="s">
        <v>152</v>
      </c>
      <c r="C34" s="78">
        <f>1200000+400000+40000</f>
        <v>1640000</v>
      </c>
      <c r="D34" s="52">
        <v>96892</v>
      </c>
      <c r="E34" s="71" t="s">
        <v>77</v>
      </c>
      <c r="F34" s="52">
        <v>96892</v>
      </c>
      <c r="G34" s="52">
        <f t="shared" si="2"/>
        <v>0</v>
      </c>
      <c r="H34" s="47" t="s">
        <v>15</v>
      </c>
      <c r="I34" s="93">
        <v>39590</v>
      </c>
    </row>
    <row r="35" spans="1:9" s="92" customFormat="1" ht="48" customHeight="1">
      <c r="A35" s="50" t="s">
        <v>63</v>
      </c>
      <c r="B35" s="41" t="s">
        <v>79</v>
      </c>
      <c r="C35" s="78">
        <v>326000</v>
      </c>
      <c r="D35" s="52">
        <v>98759</v>
      </c>
      <c r="E35" s="71" t="s">
        <v>156</v>
      </c>
      <c r="F35" s="52">
        <f>36084+27279+32466+2930</f>
        <v>98759</v>
      </c>
      <c r="G35" s="52">
        <f t="shared" si="2"/>
        <v>0</v>
      </c>
      <c r="H35" s="47" t="s">
        <v>15</v>
      </c>
      <c r="I35" s="93">
        <v>39706</v>
      </c>
    </row>
    <row r="36" spans="1:9" s="92" customFormat="1" ht="48" customHeight="1">
      <c r="A36" s="50" t="s">
        <v>64</v>
      </c>
      <c r="B36" s="41" t="s">
        <v>153</v>
      </c>
      <c r="C36" s="78">
        <v>109688</v>
      </c>
      <c r="D36" s="52">
        <v>109688</v>
      </c>
      <c r="E36" s="71" t="s">
        <v>156</v>
      </c>
      <c r="F36" s="52">
        <v>109688</v>
      </c>
      <c r="G36" s="52">
        <f t="shared" si="2"/>
        <v>0</v>
      </c>
      <c r="H36" s="47" t="s">
        <v>15</v>
      </c>
      <c r="I36" s="93">
        <v>39813</v>
      </c>
    </row>
    <row r="37" spans="1:9" s="92" customFormat="1" ht="48" customHeight="1">
      <c r="A37" s="50" t="s">
        <v>65</v>
      </c>
      <c r="B37" s="41" t="s">
        <v>154</v>
      </c>
      <c r="C37" s="78">
        <v>109067</v>
      </c>
      <c r="D37" s="52">
        <v>109067</v>
      </c>
      <c r="E37" s="71" t="s">
        <v>203</v>
      </c>
      <c r="F37" s="52">
        <f>61052</f>
        <v>61052</v>
      </c>
      <c r="G37" s="52">
        <f t="shared" si="2"/>
        <v>48015</v>
      </c>
      <c r="H37" s="47" t="s">
        <v>20</v>
      </c>
      <c r="I37" s="93">
        <v>40329</v>
      </c>
    </row>
    <row r="38" spans="1:9" s="92" customFormat="1" ht="48" customHeight="1">
      <c r="A38" s="90"/>
      <c r="B38" s="9"/>
      <c r="C38" s="81">
        <f>SUM(C30:C37)</f>
        <v>18104266</v>
      </c>
      <c r="D38" s="81">
        <f>SUM(D30:D37)</f>
        <v>1500000</v>
      </c>
      <c r="E38" s="10"/>
      <c r="F38" s="81">
        <f>SUM(F30:F37)</f>
        <v>1116960</v>
      </c>
      <c r="G38" s="81">
        <f>SUM(G30:G37)</f>
        <v>383040</v>
      </c>
      <c r="H38" s="11"/>
      <c r="I38" s="11"/>
    </row>
    <row r="39" spans="2:9" ht="25.5" customHeight="1">
      <c r="B39" s="36"/>
      <c r="C39" s="28"/>
      <c r="D39" s="28"/>
      <c r="E39" s="32"/>
      <c r="F39" s="28"/>
      <c r="G39" s="30"/>
      <c r="H39" s="32"/>
      <c r="I39" s="12"/>
    </row>
    <row r="40" spans="1:9" s="26" customFormat="1" ht="20.25">
      <c r="A40" s="121" t="s">
        <v>141</v>
      </c>
      <c r="B40" s="121"/>
      <c r="C40" s="121"/>
      <c r="D40" s="121"/>
      <c r="E40" s="121"/>
      <c r="F40" s="121"/>
      <c r="G40" s="121"/>
      <c r="H40" s="121"/>
      <c r="I40" s="121"/>
    </row>
    <row r="41" spans="1:9" s="92" customFormat="1" ht="45">
      <c r="A41" s="8" t="s">
        <v>192</v>
      </c>
      <c r="B41" s="9" t="s">
        <v>0</v>
      </c>
      <c r="C41" s="10" t="s">
        <v>6</v>
      </c>
      <c r="D41" s="10" t="s">
        <v>7</v>
      </c>
      <c r="E41" s="10" t="s">
        <v>8</v>
      </c>
      <c r="F41" s="10" t="s">
        <v>9</v>
      </c>
      <c r="G41" s="10" t="s">
        <v>10</v>
      </c>
      <c r="H41" s="11" t="s">
        <v>11</v>
      </c>
      <c r="I41" s="11" t="s">
        <v>73</v>
      </c>
    </row>
    <row r="42" spans="1:9" s="84" customFormat="1" ht="45">
      <c r="A42" s="88" t="s">
        <v>108</v>
      </c>
      <c r="B42" s="41" t="s">
        <v>109</v>
      </c>
      <c r="C42" s="78">
        <f>100000</f>
        <v>100000</v>
      </c>
      <c r="D42" s="59">
        <v>17905</v>
      </c>
      <c r="E42" s="71" t="s">
        <v>140</v>
      </c>
      <c r="F42" s="59">
        <v>17905</v>
      </c>
      <c r="G42" s="52">
        <f>D42-F42</f>
        <v>0</v>
      </c>
      <c r="H42" s="72" t="s">
        <v>15</v>
      </c>
      <c r="I42" s="73">
        <v>39455</v>
      </c>
    </row>
    <row r="43" spans="1:9" s="84" customFormat="1" ht="15">
      <c r="A43" s="88" t="s">
        <v>123</v>
      </c>
      <c r="B43" s="41" t="s">
        <v>116</v>
      </c>
      <c r="C43" s="78">
        <v>75000</v>
      </c>
      <c r="D43" s="59">
        <v>47829</v>
      </c>
      <c r="E43" s="71" t="s">
        <v>14</v>
      </c>
      <c r="F43" s="59">
        <v>47829</v>
      </c>
      <c r="G43" s="52">
        <v>0</v>
      </c>
      <c r="H43" s="72" t="s">
        <v>15</v>
      </c>
      <c r="I43" s="73">
        <v>39916</v>
      </c>
    </row>
    <row r="44" spans="1:9" s="84" customFormat="1" ht="30">
      <c r="A44" s="88" t="s">
        <v>124</v>
      </c>
      <c r="B44" s="89" t="s">
        <v>125</v>
      </c>
      <c r="C44" s="60">
        <v>39000</v>
      </c>
      <c r="D44" s="78">
        <v>30811</v>
      </c>
      <c r="E44" s="75" t="s">
        <v>71</v>
      </c>
      <c r="F44" s="78">
        <v>30811</v>
      </c>
      <c r="G44" s="52">
        <f aca="true" t="shared" si="3" ref="G44:G53">D44-F44</f>
        <v>0</v>
      </c>
      <c r="H44" s="94" t="s">
        <v>15</v>
      </c>
      <c r="I44" s="73">
        <v>39617</v>
      </c>
    </row>
    <row r="45" spans="1:9" s="84" customFormat="1" ht="15">
      <c r="A45" s="88" t="s">
        <v>126</v>
      </c>
      <c r="B45" s="41" t="s">
        <v>127</v>
      </c>
      <c r="C45" s="60">
        <v>20000</v>
      </c>
      <c r="D45" s="59">
        <v>13200</v>
      </c>
      <c r="E45" s="75" t="s">
        <v>14</v>
      </c>
      <c r="F45" s="59">
        <v>13200</v>
      </c>
      <c r="G45" s="52">
        <f t="shared" si="3"/>
        <v>0</v>
      </c>
      <c r="H45" s="72" t="s">
        <v>15</v>
      </c>
      <c r="I45" s="73">
        <v>39581</v>
      </c>
    </row>
    <row r="46" spans="1:9" s="84" customFormat="1" ht="30">
      <c r="A46" s="88" t="s">
        <v>128</v>
      </c>
      <c r="B46" s="41" t="s">
        <v>129</v>
      </c>
      <c r="C46" s="59">
        <v>400000</v>
      </c>
      <c r="D46" s="59">
        <v>280000</v>
      </c>
      <c r="E46" s="75" t="s">
        <v>71</v>
      </c>
      <c r="F46" s="59">
        <v>280000</v>
      </c>
      <c r="G46" s="52">
        <f t="shared" si="3"/>
        <v>0</v>
      </c>
      <c r="H46" s="72" t="s">
        <v>15</v>
      </c>
      <c r="I46" s="73">
        <v>40120</v>
      </c>
    </row>
    <row r="47" spans="1:9" s="84" customFormat="1" ht="45">
      <c r="A47" s="88" t="s">
        <v>86</v>
      </c>
      <c r="B47" s="41" t="s">
        <v>130</v>
      </c>
      <c r="C47" s="78">
        <f>83000+10168</f>
        <v>93168</v>
      </c>
      <c r="D47" s="78">
        <v>70550</v>
      </c>
      <c r="E47" s="71" t="s">
        <v>140</v>
      </c>
      <c r="F47" s="78">
        <v>70550</v>
      </c>
      <c r="G47" s="52">
        <f t="shared" si="3"/>
        <v>0</v>
      </c>
      <c r="H47" s="72" t="s">
        <v>15</v>
      </c>
      <c r="I47" s="73">
        <v>39629</v>
      </c>
    </row>
    <row r="48" spans="1:9" s="84" customFormat="1" ht="30">
      <c r="A48" s="88" t="s">
        <v>131</v>
      </c>
      <c r="B48" s="89" t="s">
        <v>132</v>
      </c>
      <c r="C48" s="60">
        <v>33462</v>
      </c>
      <c r="D48" s="60">
        <v>22094</v>
      </c>
      <c r="E48" s="75" t="s">
        <v>14</v>
      </c>
      <c r="F48" s="60">
        <v>22094</v>
      </c>
      <c r="G48" s="52">
        <v>0</v>
      </c>
      <c r="H48" s="72" t="s">
        <v>15</v>
      </c>
      <c r="I48" s="73">
        <v>39581</v>
      </c>
    </row>
    <row r="49" spans="1:9" s="84" customFormat="1" ht="15">
      <c r="A49" s="88" t="s">
        <v>133</v>
      </c>
      <c r="B49" s="89" t="s">
        <v>125</v>
      </c>
      <c r="C49" s="78">
        <v>88000</v>
      </c>
      <c r="D49" s="78">
        <v>73000</v>
      </c>
      <c r="E49" s="71" t="s">
        <v>14</v>
      </c>
      <c r="F49" s="78">
        <v>3660</v>
      </c>
      <c r="G49" s="52">
        <f t="shared" si="3"/>
        <v>69340</v>
      </c>
      <c r="H49" s="72" t="s">
        <v>20</v>
      </c>
      <c r="I49" s="73">
        <v>40359</v>
      </c>
    </row>
    <row r="50" spans="1:9" s="84" customFormat="1" ht="15">
      <c r="A50" s="88" t="s">
        <v>91</v>
      </c>
      <c r="B50" s="89" t="s">
        <v>134</v>
      </c>
      <c r="C50" s="60">
        <v>81000</v>
      </c>
      <c r="D50" s="78">
        <v>35059</v>
      </c>
      <c r="E50" s="75" t="s">
        <v>14</v>
      </c>
      <c r="F50" s="78">
        <v>35059</v>
      </c>
      <c r="G50" s="52">
        <f t="shared" si="3"/>
        <v>0</v>
      </c>
      <c r="H50" s="72" t="s">
        <v>15</v>
      </c>
      <c r="I50" s="73">
        <v>39944</v>
      </c>
    </row>
    <row r="51" spans="1:9" s="84" customFormat="1" ht="15">
      <c r="A51" s="88" t="s">
        <v>135</v>
      </c>
      <c r="B51" s="89" t="s">
        <v>136</v>
      </c>
      <c r="C51" s="60">
        <v>300000</v>
      </c>
      <c r="D51" s="60">
        <v>50000</v>
      </c>
      <c r="E51" s="75" t="s">
        <v>14</v>
      </c>
      <c r="F51" s="60">
        <v>50000</v>
      </c>
      <c r="G51" s="52">
        <f t="shared" si="3"/>
        <v>0</v>
      </c>
      <c r="H51" s="72" t="s">
        <v>15</v>
      </c>
      <c r="I51" s="73">
        <v>39778</v>
      </c>
    </row>
    <row r="52" spans="1:9" s="84" customFormat="1" ht="15">
      <c r="A52" s="88" t="s">
        <v>137</v>
      </c>
      <c r="B52" s="89" t="s">
        <v>138</v>
      </c>
      <c r="C52" s="60">
        <v>65000</v>
      </c>
      <c r="D52" s="60">
        <v>34881</v>
      </c>
      <c r="E52" s="75" t="s">
        <v>14</v>
      </c>
      <c r="F52" s="60">
        <v>34881</v>
      </c>
      <c r="G52" s="52">
        <f t="shared" si="3"/>
        <v>0</v>
      </c>
      <c r="H52" s="72" t="s">
        <v>15</v>
      </c>
      <c r="I52" s="73">
        <v>39624</v>
      </c>
    </row>
    <row r="53" spans="1:9" s="84" customFormat="1" ht="15">
      <c r="A53" s="88" t="s">
        <v>139</v>
      </c>
      <c r="B53" s="89" t="s">
        <v>136</v>
      </c>
      <c r="C53" s="95">
        <f>120351+6035</f>
        <v>126386</v>
      </c>
      <c r="D53" s="60">
        <v>70000</v>
      </c>
      <c r="E53" s="96" t="s">
        <v>14</v>
      </c>
      <c r="F53" s="60">
        <v>70000</v>
      </c>
      <c r="G53" s="52">
        <f t="shared" si="3"/>
        <v>0</v>
      </c>
      <c r="H53" s="97" t="s">
        <v>15</v>
      </c>
      <c r="I53" s="73">
        <v>39769</v>
      </c>
    </row>
    <row r="54" spans="1:9" s="92" customFormat="1" ht="30">
      <c r="A54" s="56" t="s">
        <v>25</v>
      </c>
      <c r="B54" s="64" t="s">
        <v>157</v>
      </c>
      <c r="C54" s="78">
        <v>71400</v>
      </c>
      <c r="D54" s="60">
        <v>4671</v>
      </c>
      <c r="E54" s="98" t="s">
        <v>156</v>
      </c>
      <c r="F54" s="60">
        <v>4671</v>
      </c>
      <c r="G54" s="60">
        <v>0</v>
      </c>
      <c r="H54" s="99" t="s">
        <v>15</v>
      </c>
      <c r="I54" s="100">
        <v>39959</v>
      </c>
    </row>
    <row r="55" spans="1:9" s="84" customFormat="1" ht="19.5" customHeight="1">
      <c r="A55" s="90"/>
      <c r="B55" s="9"/>
      <c r="C55" s="81">
        <f>SUM(C42:C54)</f>
        <v>1492416</v>
      </c>
      <c r="D55" s="81">
        <f>SUM(D42:D54)</f>
        <v>750000</v>
      </c>
      <c r="E55" s="10"/>
      <c r="F55" s="81">
        <f>SUM(F42:F54)</f>
        <v>680660</v>
      </c>
      <c r="G55" s="81">
        <f>SUM(G42:G54)</f>
        <v>69340</v>
      </c>
      <c r="H55" s="11"/>
      <c r="I55" s="11"/>
    </row>
    <row r="56" spans="2:9" s="26" customFormat="1" ht="12.75">
      <c r="B56" s="27"/>
      <c r="C56" s="31"/>
      <c r="D56" s="28"/>
      <c r="E56" s="37"/>
      <c r="F56" s="28"/>
      <c r="G56" s="28"/>
      <c r="H56" s="33"/>
      <c r="I56" s="29"/>
    </row>
    <row r="57" spans="1:9" ht="32.25" customHeight="1">
      <c r="A57" s="119" t="s">
        <v>72</v>
      </c>
      <c r="B57" s="120"/>
      <c r="C57" s="120"/>
      <c r="D57" s="120"/>
      <c r="E57" s="120"/>
      <c r="F57" s="120"/>
      <c r="G57" s="120"/>
      <c r="H57" s="120"/>
      <c r="I57" s="120"/>
    </row>
    <row r="58" spans="1:9" s="92" customFormat="1" ht="45">
      <c r="A58" s="8" t="s">
        <v>192</v>
      </c>
      <c r="B58" s="9" t="s">
        <v>0</v>
      </c>
      <c r="C58" s="10" t="s">
        <v>6</v>
      </c>
      <c r="D58" s="10" t="s">
        <v>7</v>
      </c>
      <c r="E58" s="10" t="s">
        <v>8</v>
      </c>
      <c r="F58" s="10" t="s">
        <v>9</v>
      </c>
      <c r="G58" s="10" t="s">
        <v>10</v>
      </c>
      <c r="H58" s="11" t="s">
        <v>11</v>
      </c>
      <c r="I58" s="11" t="s">
        <v>73</v>
      </c>
    </row>
    <row r="59" spans="1:9" s="53" customFormat="1" ht="15" customHeight="1">
      <c r="A59" s="56" t="s">
        <v>12</v>
      </c>
      <c r="B59" s="101" t="s">
        <v>13</v>
      </c>
      <c r="C59" s="78">
        <v>8000</v>
      </c>
      <c r="D59" s="59">
        <v>5600</v>
      </c>
      <c r="E59" s="44" t="s">
        <v>14</v>
      </c>
      <c r="F59" s="60">
        <v>5600</v>
      </c>
      <c r="G59" s="60">
        <f aca="true" t="shared" si="4" ref="G59:G79">D59-F59</f>
        <v>0</v>
      </c>
      <c r="H59" s="47" t="s">
        <v>15</v>
      </c>
      <c r="I59" s="48">
        <v>39085</v>
      </c>
    </row>
    <row r="60" spans="1:9" s="53" customFormat="1" ht="15" customHeight="1">
      <c r="A60" s="56" t="s">
        <v>16</v>
      </c>
      <c r="B60" s="41" t="s">
        <v>17</v>
      </c>
      <c r="C60" s="78">
        <v>8500</v>
      </c>
      <c r="D60" s="59">
        <v>4648</v>
      </c>
      <c r="E60" s="44" t="s">
        <v>14</v>
      </c>
      <c r="F60" s="60">
        <v>4648</v>
      </c>
      <c r="G60" s="60">
        <f t="shared" si="4"/>
        <v>0</v>
      </c>
      <c r="H60" s="40" t="s">
        <v>15</v>
      </c>
      <c r="I60" s="48">
        <v>38915</v>
      </c>
    </row>
    <row r="61" spans="1:9" s="92" customFormat="1" ht="15" customHeight="1">
      <c r="A61" s="56" t="s">
        <v>18</v>
      </c>
      <c r="B61" s="41" t="s">
        <v>19</v>
      </c>
      <c r="C61" s="78">
        <v>204000</v>
      </c>
      <c r="D61" s="59">
        <v>50000</v>
      </c>
      <c r="E61" s="44" t="s">
        <v>14</v>
      </c>
      <c r="F61" s="60">
        <v>50000</v>
      </c>
      <c r="G61" s="60">
        <f t="shared" si="4"/>
        <v>0</v>
      </c>
      <c r="H61" s="47" t="s">
        <v>15</v>
      </c>
      <c r="I61" s="48">
        <v>39237</v>
      </c>
    </row>
    <row r="62" spans="1:9" s="92" customFormat="1" ht="45">
      <c r="A62" s="41" t="s">
        <v>21</v>
      </c>
      <c r="B62" s="41" t="s">
        <v>22</v>
      </c>
      <c r="C62" s="87">
        <f>57281.5+7000</f>
        <v>64281.5</v>
      </c>
      <c r="D62" s="59">
        <v>27755</v>
      </c>
      <c r="E62" s="44" t="s">
        <v>215</v>
      </c>
      <c r="F62" s="59">
        <v>27755</v>
      </c>
      <c r="G62" s="60">
        <f t="shared" si="4"/>
        <v>0</v>
      </c>
      <c r="H62" s="47" t="s">
        <v>15</v>
      </c>
      <c r="I62" s="48">
        <v>39233</v>
      </c>
    </row>
    <row r="63" spans="1:9" s="92" customFormat="1" ht="15" customHeight="1">
      <c r="A63" s="56" t="s">
        <v>23</v>
      </c>
      <c r="B63" s="41" t="s">
        <v>24</v>
      </c>
      <c r="C63" s="78">
        <v>74291.36</v>
      </c>
      <c r="D63" s="59">
        <v>49583</v>
      </c>
      <c r="E63" s="44" t="s">
        <v>14</v>
      </c>
      <c r="F63" s="60">
        <v>49582.82</v>
      </c>
      <c r="G63" s="60">
        <f t="shared" si="4"/>
        <v>0.18000000000029104</v>
      </c>
      <c r="H63" s="47" t="s">
        <v>15</v>
      </c>
      <c r="I63" s="48">
        <v>38652</v>
      </c>
    </row>
    <row r="64" spans="1:9" s="92" customFormat="1" ht="15">
      <c r="A64" s="56" t="s">
        <v>25</v>
      </c>
      <c r="B64" s="41" t="s">
        <v>26</v>
      </c>
      <c r="C64" s="78">
        <v>67000</v>
      </c>
      <c r="D64" s="59">
        <v>46900</v>
      </c>
      <c r="E64" s="44" t="s">
        <v>14</v>
      </c>
      <c r="F64" s="60">
        <v>46900</v>
      </c>
      <c r="G64" s="60">
        <f t="shared" si="4"/>
        <v>0</v>
      </c>
      <c r="H64" s="99" t="s">
        <v>15</v>
      </c>
      <c r="I64" s="48">
        <v>39688</v>
      </c>
    </row>
    <row r="65" spans="1:9" s="92" customFormat="1" ht="15" customHeight="1">
      <c r="A65" s="56" t="s">
        <v>27</v>
      </c>
      <c r="B65" s="41" t="s">
        <v>28</v>
      </c>
      <c r="C65" s="78">
        <f>52500/0.7</f>
        <v>75000</v>
      </c>
      <c r="D65" s="59">
        <f>36750+5512</f>
        <v>42262</v>
      </c>
      <c r="E65" s="44" t="s">
        <v>14</v>
      </c>
      <c r="F65" s="60">
        <f>36750+5512</f>
        <v>42262</v>
      </c>
      <c r="G65" s="60">
        <f t="shared" si="4"/>
        <v>0</v>
      </c>
      <c r="H65" s="47" t="s">
        <v>15</v>
      </c>
      <c r="I65" s="48">
        <v>39114</v>
      </c>
    </row>
    <row r="66" spans="1:9" s="92" customFormat="1" ht="15" customHeight="1">
      <c r="A66" s="56" t="s">
        <v>29</v>
      </c>
      <c r="B66" s="41" t="s">
        <v>30</v>
      </c>
      <c r="C66" s="78">
        <v>30000</v>
      </c>
      <c r="D66" s="59">
        <v>21000</v>
      </c>
      <c r="E66" s="44" t="s">
        <v>14</v>
      </c>
      <c r="F66" s="60">
        <v>21000</v>
      </c>
      <c r="G66" s="60">
        <f t="shared" si="4"/>
        <v>0</v>
      </c>
      <c r="H66" s="47" t="s">
        <v>15</v>
      </c>
      <c r="I66" s="48">
        <v>38839</v>
      </c>
    </row>
    <row r="67" spans="1:9" s="92" customFormat="1" ht="45">
      <c r="A67" s="56" t="s">
        <v>31</v>
      </c>
      <c r="B67" s="41" t="s">
        <v>32</v>
      </c>
      <c r="C67" s="78">
        <f>34633+10767</f>
        <v>45400</v>
      </c>
      <c r="D67" s="59">
        <v>24243</v>
      </c>
      <c r="E67" s="44" t="s">
        <v>215</v>
      </c>
      <c r="F67" s="60">
        <v>24243</v>
      </c>
      <c r="G67" s="60">
        <f t="shared" si="4"/>
        <v>0</v>
      </c>
      <c r="H67" s="99" t="s">
        <v>15</v>
      </c>
      <c r="I67" s="100">
        <v>39058</v>
      </c>
    </row>
    <row r="68" spans="1:9" s="92" customFormat="1" ht="15" customHeight="1">
      <c r="A68" s="56" t="s">
        <v>33</v>
      </c>
      <c r="B68" s="41" t="s">
        <v>34</v>
      </c>
      <c r="C68" s="78">
        <f>17500+12500</f>
        <v>30000</v>
      </c>
      <c r="D68" s="59">
        <v>20930</v>
      </c>
      <c r="E68" s="44" t="s">
        <v>14</v>
      </c>
      <c r="F68" s="60">
        <v>20930</v>
      </c>
      <c r="G68" s="60">
        <f t="shared" si="4"/>
        <v>0</v>
      </c>
      <c r="H68" s="99" t="s">
        <v>15</v>
      </c>
      <c r="I68" s="100">
        <v>38887</v>
      </c>
    </row>
    <row r="69" spans="1:9" s="92" customFormat="1" ht="15">
      <c r="A69" s="56" t="s">
        <v>35</v>
      </c>
      <c r="B69" s="41" t="s">
        <v>36</v>
      </c>
      <c r="C69" s="78">
        <v>68000</v>
      </c>
      <c r="D69" s="59">
        <v>47600</v>
      </c>
      <c r="E69" s="44" t="s">
        <v>37</v>
      </c>
      <c r="F69" s="60">
        <v>47600</v>
      </c>
      <c r="G69" s="60">
        <f t="shared" si="4"/>
        <v>0</v>
      </c>
      <c r="H69" s="99" t="s">
        <v>15</v>
      </c>
      <c r="I69" s="100">
        <v>39225</v>
      </c>
    </row>
    <row r="70" spans="1:9" s="92" customFormat="1" ht="15" customHeight="1">
      <c r="A70" s="56" t="s">
        <v>38</v>
      </c>
      <c r="B70" s="41" t="s">
        <v>39</v>
      </c>
      <c r="C70" s="78">
        <v>190000</v>
      </c>
      <c r="D70" s="59">
        <v>50000</v>
      </c>
      <c r="E70" s="44" t="s">
        <v>14</v>
      </c>
      <c r="F70" s="60">
        <v>50000</v>
      </c>
      <c r="G70" s="60">
        <f t="shared" si="4"/>
        <v>0</v>
      </c>
      <c r="H70" s="99" t="s">
        <v>15</v>
      </c>
      <c r="I70" s="100">
        <v>39263</v>
      </c>
    </row>
    <row r="71" spans="1:9" s="92" customFormat="1" ht="15" customHeight="1">
      <c r="A71" s="56" t="s">
        <v>40</v>
      </c>
      <c r="B71" s="41" t="s">
        <v>41</v>
      </c>
      <c r="C71" s="78">
        <v>15342</v>
      </c>
      <c r="D71" s="59">
        <v>9949</v>
      </c>
      <c r="E71" s="44" t="s">
        <v>14</v>
      </c>
      <c r="F71" s="60">
        <v>9949.1</v>
      </c>
      <c r="G71" s="60">
        <f t="shared" si="4"/>
        <v>-0.1000000000003638</v>
      </c>
      <c r="H71" s="99" t="s">
        <v>15</v>
      </c>
      <c r="I71" s="100">
        <v>38925</v>
      </c>
    </row>
    <row r="72" spans="1:9" s="92" customFormat="1" ht="30">
      <c r="A72" s="56" t="s">
        <v>42</v>
      </c>
      <c r="B72" s="41" t="s">
        <v>43</v>
      </c>
      <c r="C72" s="78">
        <v>675000</v>
      </c>
      <c r="D72" s="59">
        <v>28001</v>
      </c>
      <c r="E72" s="44" t="s">
        <v>216</v>
      </c>
      <c r="F72" s="60">
        <v>28001</v>
      </c>
      <c r="G72" s="60">
        <f t="shared" si="4"/>
        <v>0</v>
      </c>
      <c r="H72" s="99" t="s">
        <v>15</v>
      </c>
      <c r="I72" s="100">
        <v>39967</v>
      </c>
    </row>
    <row r="73" spans="1:9" s="92" customFormat="1" ht="15" customHeight="1">
      <c r="A73" s="56" t="s">
        <v>44</v>
      </c>
      <c r="B73" s="41" t="s">
        <v>34</v>
      </c>
      <c r="C73" s="78">
        <v>19950</v>
      </c>
      <c r="D73" s="59">
        <v>8733</v>
      </c>
      <c r="E73" s="44" t="s">
        <v>14</v>
      </c>
      <c r="F73" s="60">
        <v>8733</v>
      </c>
      <c r="G73" s="60">
        <v>0</v>
      </c>
      <c r="H73" s="99" t="s">
        <v>15</v>
      </c>
      <c r="I73" s="100">
        <v>38898</v>
      </c>
    </row>
    <row r="74" spans="1:9" s="92" customFormat="1" ht="15" customHeight="1">
      <c r="A74" s="56" t="s">
        <v>45</v>
      </c>
      <c r="B74" s="41" t="s">
        <v>46</v>
      </c>
      <c r="C74" s="78">
        <v>116500</v>
      </c>
      <c r="D74" s="59">
        <v>50000</v>
      </c>
      <c r="E74" s="44" t="s">
        <v>14</v>
      </c>
      <c r="F74" s="60">
        <v>50000</v>
      </c>
      <c r="G74" s="60">
        <f t="shared" si="4"/>
        <v>0</v>
      </c>
      <c r="H74" s="99" t="s">
        <v>15</v>
      </c>
      <c r="I74" s="100">
        <v>38873</v>
      </c>
    </row>
    <row r="75" spans="1:9" s="92" customFormat="1" ht="15" customHeight="1">
      <c r="A75" s="56" t="s">
        <v>47</v>
      </c>
      <c r="B75" s="41" t="s">
        <v>48</v>
      </c>
      <c r="C75" s="78">
        <f>53500+7686</f>
        <v>61186</v>
      </c>
      <c r="D75" s="59">
        <v>42818</v>
      </c>
      <c r="E75" s="44" t="s">
        <v>14</v>
      </c>
      <c r="F75" s="60">
        <v>42818</v>
      </c>
      <c r="G75" s="60">
        <v>0</v>
      </c>
      <c r="H75" s="99" t="s">
        <v>15</v>
      </c>
      <c r="I75" s="100">
        <v>39199</v>
      </c>
    </row>
    <row r="76" spans="1:9" s="92" customFormat="1" ht="15" customHeight="1">
      <c r="A76" s="56" t="s">
        <v>49</v>
      </c>
      <c r="B76" s="41" t="s">
        <v>50</v>
      </c>
      <c r="C76" s="78">
        <v>77000</v>
      </c>
      <c r="D76" s="59">
        <v>50000</v>
      </c>
      <c r="E76" s="44" t="s">
        <v>14</v>
      </c>
      <c r="F76" s="60">
        <v>50000</v>
      </c>
      <c r="G76" s="60">
        <f t="shared" si="4"/>
        <v>0</v>
      </c>
      <c r="H76" s="99" t="s">
        <v>15</v>
      </c>
      <c r="I76" s="100">
        <v>39005</v>
      </c>
    </row>
    <row r="77" spans="1:9" s="92" customFormat="1" ht="30">
      <c r="A77" s="56" t="s">
        <v>51</v>
      </c>
      <c r="B77" s="41" t="s">
        <v>43</v>
      </c>
      <c r="C77" s="78">
        <v>364000</v>
      </c>
      <c r="D77" s="59">
        <v>29425</v>
      </c>
      <c r="E77" s="44" t="s">
        <v>216</v>
      </c>
      <c r="F77" s="60">
        <v>29425</v>
      </c>
      <c r="G77" s="60">
        <v>0</v>
      </c>
      <c r="H77" s="99" t="s">
        <v>15</v>
      </c>
      <c r="I77" s="100">
        <v>39847</v>
      </c>
    </row>
    <row r="78" spans="1:9" s="92" customFormat="1" ht="15" customHeight="1">
      <c r="A78" s="56" t="s">
        <v>52</v>
      </c>
      <c r="B78" s="41" t="s">
        <v>34</v>
      </c>
      <c r="C78" s="78">
        <v>30000</v>
      </c>
      <c r="D78" s="59">
        <v>15459</v>
      </c>
      <c r="E78" s="44" t="s">
        <v>14</v>
      </c>
      <c r="F78" s="60">
        <v>15459</v>
      </c>
      <c r="G78" s="60">
        <v>0</v>
      </c>
      <c r="H78" s="99" t="s">
        <v>15</v>
      </c>
      <c r="I78" s="100">
        <v>39199</v>
      </c>
    </row>
    <row r="79" spans="1:9" s="92" customFormat="1" ht="15" customHeight="1">
      <c r="A79" s="56" t="s">
        <v>53</v>
      </c>
      <c r="B79" s="41" t="s">
        <v>54</v>
      </c>
      <c r="C79" s="78">
        <v>22600</v>
      </c>
      <c r="D79" s="59">
        <v>15754</v>
      </c>
      <c r="E79" s="44" t="s">
        <v>14</v>
      </c>
      <c r="F79" s="60">
        <v>15754</v>
      </c>
      <c r="G79" s="60">
        <f t="shared" si="4"/>
        <v>0</v>
      </c>
      <c r="H79" s="99" t="s">
        <v>15</v>
      </c>
      <c r="I79" s="100">
        <v>38953</v>
      </c>
    </row>
    <row r="80" spans="1:9" s="92" customFormat="1" ht="15" customHeight="1">
      <c r="A80" s="56" t="s">
        <v>55</v>
      </c>
      <c r="B80" s="41" t="s">
        <v>56</v>
      </c>
      <c r="C80" s="78">
        <v>15000</v>
      </c>
      <c r="D80" s="59">
        <v>10500</v>
      </c>
      <c r="E80" s="44" t="s">
        <v>14</v>
      </c>
      <c r="F80" s="60">
        <v>10500</v>
      </c>
      <c r="G80" s="60">
        <v>0</v>
      </c>
      <c r="H80" s="99" t="s">
        <v>15</v>
      </c>
      <c r="I80" s="100">
        <v>38867</v>
      </c>
    </row>
    <row r="81" spans="1:9" s="92" customFormat="1" ht="30">
      <c r="A81" s="56"/>
      <c r="B81" s="64" t="s">
        <v>57</v>
      </c>
      <c r="C81" s="78">
        <v>66400</v>
      </c>
      <c r="D81" s="60">
        <v>56266</v>
      </c>
      <c r="E81" s="98" t="s">
        <v>14</v>
      </c>
      <c r="F81" s="60">
        <v>56266</v>
      </c>
      <c r="G81" s="60">
        <f>D81-F81</f>
        <v>0</v>
      </c>
      <c r="H81" s="99" t="s">
        <v>15</v>
      </c>
      <c r="I81" s="100">
        <v>38990</v>
      </c>
    </row>
    <row r="82" spans="1:9" s="92" customFormat="1" ht="30">
      <c r="A82" s="56" t="s">
        <v>25</v>
      </c>
      <c r="B82" s="64" t="s">
        <v>157</v>
      </c>
      <c r="C82" s="78">
        <v>71400</v>
      </c>
      <c r="D82" s="60">
        <v>42574</v>
      </c>
      <c r="E82" s="98" t="s">
        <v>156</v>
      </c>
      <c r="F82" s="60">
        <v>42574</v>
      </c>
      <c r="G82" s="60">
        <f>D82-F82</f>
        <v>0</v>
      </c>
      <c r="H82" s="99" t="s">
        <v>15</v>
      </c>
      <c r="I82" s="100">
        <v>39959</v>
      </c>
    </row>
    <row r="83" spans="1:9" s="92" customFormat="1" ht="24" customHeight="1">
      <c r="A83" s="90"/>
      <c r="B83" s="9"/>
      <c r="C83" s="81">
        <f>SUM(C59:C82)</f>
        <v>2398850.86</v>
      </c>
      <c r="D83" s="81">
        <f>SUM(D59:D82)</f>
        <v>750000</v>
      </c>
      <c r="E83" s="10"/>
      <c r="F83" s="81">
        <f>SUM(F59:F82)</f>
        <v>749999.9199999999</v>
      </c>
      <c r="G83" s="81">
        <f>SUM(G59:G82)</f>
        <v>0.07999999999992724</v>
      </c>
      <c r="H83" s="11"/>
      <c r="I83" s="11"/>
    </row>
    <row r="84" ht="12.75">
      <c r="A84" s="13"/>
    </row>
    <row r="85" ht="12.75">
      <c r="A85" s="13"/>
    </row>
  </sheetData>
  <sheetProtection/>
  <mergeCells count="6">
    <mergeCell ref="A57:I57"/>
    <mergeCell ref="A40:I40"/>
    <mergeCell ref="A28:I28"/>
    <mergeCell ref="A15:I15"/>
    <mergeCell ref="A2:I2"/>
    <mergeCell ref="B1:I1"/>
  </mergeCells>
  <printOptions/>
  <pageMargins left="1" right="0.25" top="0.25" bottom="0.25" header="0.3" footer="0.3"/>
  <pageSetup fitToHeight="1" fitToWidth="1" horizontalDpi="600" verticalDpi="600" orientation="portrait" scale="35" r:id="rId1"/>
</worksheet>
</file>

<file path=xl/worksheets/sheet3.xml><?xml version="1.0" encoding="utf-8"?>
<worksheet xmlns="http://schemas.openxmlformats.org/spreadsheetml/2006/main" xmlns:r="http://schemas.openxmlformats.org/officeDocument/2006/relationships">
  <sheetPr>
    <pageSetUpPr fitToPage="1"/>
  </sheetPr>
  <dimension ref="A1:J12"/>
  <sheetViews>
    <sheetView zoomScalePageLayoutView="0" workbookViewId="0" topLeftCell="A1">
      <selection activeCell="A1" sqref="A1:I1"/>
    </sheetView>
  </sheetViews>
  <sheetFormatPr defaultColWidth="9.140625" defaultRowHeight="12.75"/>
  <cols>
    <col min="1" max="1" width="16.28125" style="7" customWidth="1"/>
    <col min="2" max="2" width="45.00390625" style="7" customWidth="1"/>
    <col min="3" max="3" width="14.28125" style="24" customWidth="1"/>
    <col min="4" max="4" width="12.57421875" style="24" customWidth="1"/>
    <col min="5" max="5" width="21.7109375" style="14" customWidth="1"/>
    <col min="6" max="6" width="10.8515625" style="25" customWidth="1"/>
    <col min="7" max="7" width="15.00390625" style="25" customWidth="1"/>
    <col min="8" max="8" width="31.28125" style="16" customWidth="1"/>
    <col min="9" max="9" width="15.00390625" style="15" customWidth="1"/>
    <col min="10" max="16384" width="9.140625" style="7" customWidth="1"/>
  </cols>
  <sheetData>
    <row r="1" spans="1:10" ht="32.25" customHeight="1">
      <c r="A1" s="123" t="s">
        <v>214</v>
      </c>
      <c r="B1" s="124"/>
      <c r="C1" s="124"/>
      <c r="D1" s="124"/>
      <c r="E1" s="124"/>
      <c r="F1" s="124"/>
      <c r="G1" s="124"/>
      <c r="H1" s="124"/>
      <c r="I1" s="124"/>
      <c r="J1" s="20"/>
    </row>
    <row r="2" spans="1:10" ht="32.25" customHeight="1">
      <c r="A2" s="125" t="s">
        <v>200</v>
      </c>
      <c r="B2" s="126"/>
      <c r="C2" s="126"/>
      <c r="D2" s="126"/>
      <c r="E2" s="126"/>
      <c r="F2" s="126"/>
      <c r="G2" s="126"/>
      <c r="H2" s="126"/>
      <c r="I2" s="126"/>
      <c r="J2" s="20"/>
    </row>
    <row r="3" spans="1:9" ht="75">
      <c r="A3" s="8" t="s">
        <v>192</v>
      </c>
      <c r="B3" s="9" t="s">
        <v>0</v>
      </c>
      <c r="C3" s="10" t="s">
        <v>6</v>
      </c>
      <c r="D3" s="10" t="s">
        <v>7</v>
      </c>
      <c r="E3" s="10" t="s">
        <v>8</v>
      </c>
      <c r="F3" s="10" t="s">
        <v>9</v>
      </c>
      <c r="G3" s="10" t="s">
        <v>10</v>
      </c>
      <c r="H3" s="11" t="s">
        <v>11</v>
      </c>
      <c r="I3" s="11" t="s">
        <v>73</v>
      </c>
    </row>
    <row r="4" spans="1:9" s="12" customFormat="1" ht="45">
      <c r="A4" s="64" t="s">
        <v>58</v>
      </c>
      <c r="B4" s="41" t="s">
        <v>136</v>
      </c>
      <c r="C4" s="65">
        <v>253379</v>
      </c>
      <c r="D4" s="66">
        <v>96738</v>
      </c>
      <c r="E4" s="44" t="s">
        <v>201</v>
      </c>
      <c r="F4" s="67"/>
      <c r="G4" s="46">
        <f aca="true" t="shared" si="0" ref="G4:G11">D4-F4</f>
        <v>96738</v>
      </c>
      <c r="H4" s="47" t="s">
        <v>209</v>
      </c>
      <c r="I4" s="48">
        <v>40452</v>
      </c>
    </row>
    <row r="5" spans="1:9" s="12" customFormat="1" ht="62.25" customHeight="1">
      <c r="A5" s="64" t="s">
        <v>59</v>
      </c>
      <c r="B5" s="41" t="s">
        <v>159</v>
      </c>
      <c r="C5" s="65">
        <v>2871920</v>
      </c>
      <c r="D5" s="66">
        <v>317526</v>
      </c>
      <c r="E5" s="49" t="s">
        <v>74</v>
      </c>
      <c r="F5" s="67">
        <v>317526</v>
      </c>
      <c r="G5" s="46">
        <f t="shared" si="0"/>
        <v>0</v>
      </c>
      <c r="H5" s="47" t="s">
        <v>15</v>
      </c>
      <c r="I5" s="48">
        <v>40049</v>
      </c>
    </row>
    <row r="6" spans="1:9" ht="90">
      <c r="A6" s="68" t="s">
        <v>60</v>
      </c>
      <c r="B6" s="41" t="s">
        <v>204</v>
      </c>
      <c r="C6" s="65">
        <v>7052971</v>
      </c>
      <c r="D6" s="66">
        <v>567255</v>
      </c>
      <c r="E6" s="51" t="s">
        <v>205</v>
      </c>
      <c r="F6" s="44"/>
      <c r="G6" s="52">
        <f t="shared" si="0"/>
        <v>567255</v>
      </c>
      <c r="H6" s="47" t="s">
        <v>208</v>
      </c>
      <c r="I6" s="48">
        <v>40603</v>
      </c>
    </row>
    <row r="7" spans="1:9" ht="75">
      <c r="A7" s="68" t="s">
        <v>61</v>
      </c>
      <c r="B7" s="41" t="s">
        <v>207</v>
      </c>
      <c r="C7" s="65">
        <v>2933800</v>
      </c>
      <c r="D7" s="66">
        <v>111471</v>
      </c>
      <c r="E7" s="44" t="s">
        <v>206</v>
      </c>
      <c r="F7" s="67"/>
      <c r="G7" s="52">
        <f t="shared" si="0"/>
        <v>111471</v>
      </c>
      <c r="H7" s="47" t="s">
        <v>197</v>
      </c>
      <c r="I7" s="48">
        <v>40724</v>
      </c>
    </row>
    <row r="8" spans="1:9" ht="56.25" customHeight="1">
      <c r="A8" s="68" t="s">
        <v>62</v>
      </c>
      <c r="B8" s="41" t="s">
        <v>198</v>
      </c>
      <c r="C8" s="65">
        <v>297000</v>
      </c>
      <c r="D8" s="66">
        <v>96339</v>
      </c>
      <c r="E8" s="44" t="s">
        <v>217</v>
      </c>
      <c r="F8" s="44"/>
      <c r="G8" s="52">
        <f t="shared" si="0"/>
        <v>96339</v>
      </c>
      <c r="H8" s="47" t="s">
        <v>20</v>
      </c>
      <c r="I8" s="48">
        <v>40359</v>
      </c>
    </row>
    <row r="9" spans="1:9" ht="56.25" customHeight="1">
      <c r="A9" s="68" t="s">
        <v>63</v>
      </c>
      <c r="B9" s="41" t="s">
        <v>202</v>
      </c>
      <c r="C9" s="65">
        <v>98295</v>
      </c>
      <c r="D9" s="66">
        <v>98295</v>
      </c>
      <c r="E9" s="44" t="s">
        <v>203</v>
      </c>
      <c r="F9" s="44">
        <f>18990</f>
        <v>18990</v>
      </c>
      <c r="G9" s="52">
        <f t="shared" si="0"/>
        <v>79305</v>
      </c>
      <c r="H9" s="47" t="s">
        <v>20</v>
      </c>
      <c r="I9" s="48">
        <v>40329</v>
      </c>
    </row>
    <row r="10" spans="1:9" ht="73.5" customHeight="1">
      <c r="A10" s="68" t="s">
        <v>64</v>
      </c>
      <c r="B10" s="41" t="s">
        <v>153</v>
      </c>
      <c r="C10" s="65">
        <v>4317060</v>
      </c>
      <c r="D10" s="66">
        <v>106195</v>
      </c>
      <c r="E10" s="44" t="s">
        <v>199</v>
      </c>
      <c r="F10" s="44"/>
      <c r="G10" s="52">
        <f t="shared" si="0"/>
        <v>106195</v>
      </c>
      <c r="H10" s="47" t="s">
        <v>20</v>
      </c>
      <c r="I10" s="48">
        <v>40451</v>
      </c>
    </row>
    <row r="11" spans="1:9" ht="36.75" customHeight="1">
      <c r="A11" s="68" t="s">
        <v>65</v>
      </c>
      <c r="B11" s="41" t="s">
        <v>160</v>
      </c>
      <c r="C11" s="65">
        <v>106181</v>
      </c>
      <c r="D11" s="66">
        <v>106181</v>
      </c>
      <c r="E11" s="44" t="s">
        <v>203</v>
      </c>
      <c r="F11" s="67"/>
      <c r="G11" s="52">
        <f t="shared" si="0"/>
        <v>106181</v>
      </c>
      <c r="H11" s="47" t="s">
        <v>20</v>
      </c>
      <c r="I11" s="48">
        <v>40329</v>
      </c>
    </row>
    <row r="12" spans="1:9" ht="24.75" customHeight="1">
      <c r="A12" s="8"/>
      <c r="B12" s="8" t="s">
        <v>66</v>
      </c>
      <c r="C12" s="54">
        <f>SUM(C4:C11)</f>
        <v>17930606</v>
      </c>
      <c r="D12" s="54">
        <f>SUM(D4:D11)</f>
        <v>1500000</v>
      </c>
      <c r="E12" s="10"/>
      <c r="F12" s="55">
        <f>SUM(F4:F11)</f>
        <v>336516</v>
      </c>
      <c r="G12" s="55">
        <f>SUM(G4:G11)</f>
        <v>1163484</v>
      </c>
      <c r="H12" s="18"/>
      <c r="I12" s="11"/>
    </row>
  </sheetData>
  <sheetProtection/>
  <mergeCells count="2">
    <mergeCell ref="A1:I1"/>
    <mergeCell ref="A2:I2"/>
  </mergeCells>
  <printOptions/>
  <pageMargins left="0.75" right="0.75" top="1" bottom="1" header="0.5" footer="0.5"/>
  <pageSetup fitToHeight="1" fitToWidth="1" horizontalDpi="600" verticalDpi="600" orientation="portrait" scale="50" r:id="rId1"/>
</worksheet>
</file>

<file path=xl/worksheets/sheet4.xml><?xml version="1.0" encoding="utf-8"?>
<worksheet xmlns="http://schemas.openxmlformats.org/spreadsheetml/2006/main" xmlns:r="http://schemas.openxmlformats.org/officeDocument/2006/relationships">
  <sheetPr>
    <pageSetUpPr fitToPage="1"/>
  </sheetPr>
  <dimension ref="A1:K32"/>
  <sheetViews>
    <sheetView zoomScalePageLayoutView="0" workbookViewId="0" topLeftCell="A4">
      <selection activeCell="C5" sqref="C5"/>
    </sheetView>
  </sheetViews>
  <sheetFormatPr defaultColWidth="9.140625" defaultRowHeight="12.75"/>
  <cols>
    <col min="1" max="1" width="16.28125" style="7" customWidth="1"/>
    <col min="2" max="2" width="43.00390625" style="7" customWidth="1"/>
    <col min="3" max="3" width="13.57421875" style="24" customWidth="1"/>
    <col min="4" max="4" width="12.8515625" style="24" customWidth="1"/>
    <col min="5" max="5" width="21.140625" style="14" customWidth="1"/>
    <col min="6" max="6" width="13.7109375" style="25" customWidth="1"/>
    <col min="7" max="7" width="15.00390625" style="25" customWidth="1"/>
    <col min="8" max="8" width="31.28125" style="16" customWidth="1"/>
    <col min="9" max="9" width="15.00390625" style="15" customWidth="1"/>
    <col min="10" max="16384" width="9.140625" style="7" customWidth="1"/>
  </cols>
  <sheetData>
    <row r="1" spans="1:9" ht="27">
      <c r="A1" s="129" t="s">
        <v>213</v>
      </c>
      <c r="B1" s="130"/>
      <c r="C1" s="130"/>
      <c r="D1" s="130"/>
      <c r="E1" s="130"/>
      <c r="F1" s="130"/>
      <c r="G1" s="130"/>
      <c r="H1" s="130"/>
      <c r="I1" s="130"/>
    </row>
    <row r="2" spans="1:11" ht="32.25" customHeight="1">
      <c r="A2" s="127" t="s">
        <v>78</v>
      </c>
      <c r="B2" s="128"/>
      <c r="C2" s="128"/>
      <c r="D2" s="128"/>
      <c r="E2" s="128"/>
      <c r="F2" s="128"/>
      <c r="G2" s="128"/>
      <c r="H2" s="128"/>
      <c r="I2" s="128"/>
      <c r="J2" s="20"/>
      <c r="K2" s="20"/>
    </row>
    <row r="3" spans="1:9" ht="75">
      <c r="A3" s="8" t="s">
        <v>5</v>
      </c>
      <c r="B3" s="9" t="s">
        <v>0</v>
      </c>
      <c r="C3" s="10" t="s">
        <v>6</v>
      </c>
      <c r="D3" s="10" t="s">
        <v>7</v>
      </c>
      <c r="E3" s="10" t="s">
        <v>8</v>
      </c>
      <c r="F3" s="10" t="s">
        <v>9</v>
      </c>
      <c r="G3" s="10" t="s">
        <v>10</v>
      </c>
      <c r="H3" s="11" t="s">
        <v>11</v>
      </c>
      <c r="I3" s="11" t="s">
        <v>73</v>
      </c>
    </row>
    <row r="4" spans="1:9" s="12" customFormat="1" ht="60">
      <c r="A4" s="40" t="s">
        <v>58</v>
      </c>
      <c r="B4" s="41" t="s">
        <v>79</v>
      </c>
      <c r="C4" s="42">
        <v>276865</v>
      </c>
      <c r="D4" s="43">
        <v>96465</v>
      </c>
      <c r="E4" s="44" t="s">
        <v>174</v>
      </c>
      <c r="F4" s="45">
        <v>23486</v>
      </c>
      <c r="G4" s="46">
        <f aca="true" t="shared" si="0" ref="G4:G11">D4-F4</f>
        <v>72979</v>
      </c>
      <c r="H4" s="47" t="s">
        <v>173</v>
      </c>
      <c r="I4" s="48">
        <v>40359</v>
      </c>
    </row>
    <row r="5" spans="1:9" s="12" customFormat="1" ht="62.25" customHeight="1">
      <c r="A5" s="40" t="s">
        <v>59</v>
      </c>
      <c r="B5" s="41" t="s">
        <v>80</v>
      </c>
      <c r="C5" s="42">
        <v>2039155</v>
      </c>
      <c r="D5" s="43">
        <v>299389</v>
      </c>
      <c r="E5" s="49" t="s">
        <v>74</v>
      </c>
      <c r="F5" s="45">
        <v>299389</v>
      </c>
      <c r="G5" s="46">
        <f t="shared" si="0"/>
        <v>0</v>
      </c>
      <c r="H5" s="40" t="s">
        <v>15</v>
      </c>
      <c r="I5" s="48">
        <v>39639</v>
      </c>
    </row>
    <row r="6" spans="1:9" ht="45">
      <c r="A6" s="50" t="s">
        <v>60</v>
      </c>
      <c r="B6" s="41" t="s">
        <v>145</v>
      </c>
      <c r="C6" s="42">
        <v>2718000</v>
      </c>
      <c r="D6" s="43">
        <v>580140</v>
      </c>
      <c r="E6" s="51" t="s">
        <v>75</v>
      </c>
      <c r="F6" s="46">
        <v>580140</v>
      </c>
      <c r="G6" s="52">
        <f t="shared" si="0"/>
        <v>0</v>
      </c>
      <c r="H6" s="53" t="s">
        <v>15</v>
      </c>
      <c r="I6" s="48">
        <v>39455</v>
      </c>
    </row>
    <row r="7" spans="1:9" ht="90">
      <c r="A7" s="50" t="s">
        <v>61</v>
      </c>
      <c r="B7" s="41" t="s">
        <v>117</v>
      </c>
      <c r="C7" s="42">
        <v>200000</v>
      </c>
      <c r="D7" s="43">
        <v>108334</v>
      </c>
      <c r="E7" s="44" t="s">
        <v>206</v>
      </c>
      <c r="F7" s="45">
        <v>41962</v>
      </c>
      <c r="G7" s="52">
        <f t="shared" si="0"/>
        <v>66372</v>
      </c>
      <c r="H7" s="47" t="s">
        <v>210</v>
      </c>
      <c r="I7" s="48">
        <v>40330</v>
      </c>
    </row>
    <row r="8" spans="1:9" ht="56.25" customHeight="1">
      <c r="A8" s="50" t="s">
        <v>62</v>
      </c>
      <c r="B8" s="41" t="s">
        <v>146</v>
      </c>
      <c r="C8" s="42">
        <v>108000</v>
      </c>
      <c r="D8" s="43">
        <v>96966</v>
      </c>
      <c r="E8" s="44" t="s">
        <v>76</v>
      </c>
      <c r="F8" s="46">
        <v>96966</v>
      </c>
      <c r="G8" s="52">
        <f t="shared" si="0"/>
        <v>0</v>
      </c>
      <c r="H8" s="47" t="s">
        <v>15</v>
      </c>
      <c r="I8" s="48">
        <v>39727</v>
      </c>
    </row>
    <row r="9" spans="1:9" ht="56.25" customHeight="1">
      <c r="A9" s="50" t="s">
        <v>63</v>
      </c>
      <c r="B9" s="41" t="s">
        <v>136</v>
      </c>
      <c r="C9" s="42">
        <v>328000</v>
      </c>
      <c r="D9" s="43">
        <v>99701</v>
      </c>
      <c r="E9" s="44" t="s">
        <v>147</v>
      </c>
      <c r="F9" s="46">
        <v>99701</v>
      </c>
      <c r="G9" s="52">
        <f t="shared" si="0"/>
        <v>0</v>
      </c>
      <c r="H9" s="47" t="s">
        <v>15</v>
      </c>
      <c r="I9" s="48">
        <v>39525</v>
      </c>
    </row>
    <row r="10" spans="1:9" ht="44.25" customHeight="1">
      <c r="A10" s="50" t="s">
        <v>64</v>
      </c>
      <c r="B10" s="41" t="s">
        <v>81</v>
      </c>
      <c r="C10" s="42">
        <v>112000</v>
      </c>
      <c r="D10" s="43">
        <v>109430</v>
      </c>
      <c r="E10" s="44" t="s">
        <v>77</v>
      </c>
      <c r="F10" s="46">
        <v>109430</v>
      </c>
      <c r="G10" s="52">
        <f t="shared" si="0"/>
        <v>0</v>
      </c>
      <c r="H10" s="47" t="s">
        <v>15</v>
      </c>
      <c r="I10" s="48">
        <v>39794</v>
      </c>
    </row>
    <row r="11" spans="1:9" ht="25.5" customHeight="1">
      <c r="A11" s="50" t="s">
        <v>65</v>
      </c>
      <c r="B11" s="41" t="s">
        <v>82</v>
      </c>
      <c r="C11" s="42">
        <v>113050</v>
      </c>
      <c r="D11" s="43">
        <v>109575</v>
      </c>
      <c r="E11" s="44" t="s">
        <v>77</v>
      </c>
      <c r="F11" s="45">
        <v>109575</v>
      </c>
      <c r="G11" s="52">
        <f t="shared" si="0"/>
        <v>0</v>
      </c>
      <c r="H11" s="47" t="s">
        <v>15</v>
      </c>
      <c r="I11" s="48">
        <v>39706</v>
      </c>
    </row>
    <row r="12" spans="1:9" ht="24.75" customHeight="1">
      <c r="A12" s="8"/>
      <c r="B12" s="8" t="s">
        <v>66</v>
      </c>
      <c r="C12" s="54">
        <f>SUM(C4:C11)</f>
        <v>5895070</v>
      </c>
      <c r="D12" s="54">
        <f>SUM(D4:D11)</f>
        <v>1500000</v>
      </c>
      <c r="E12" s="10"/>
      <c r="F12" s="55">
        <f>SUM(F4:F11)</f>
        <v>1360649</v>
      </c>
      <c r="G12" s="55">
        <f>SUM(G4:G11)</f>
        <v>139351</v>
      </c>
      <c r="H12" s="18"/>
      <c r="I12" s="11"/>
    </row>
    <row r="17" spans="1:11" ht="32.25" customHeight="1">
      <c r="A17" s="127" t="s">
        <v>83</v>
      </c>
      <c r="B17" s="128"/>
      <c r="C17" s="128"/>
      <c r="D17" s="128"/>
      <c r="E17" s="128"/>
      <c r="F17" s="128"/>
      <c r="G17" s="128"/>
      <c r="H17" s="128"/>
      <c r="I17" s="128"/>
      <c r="J17" s="20"/>
      <c r="K17" s="20"/>
    </row>
    <row r="18" spans="1:9" ht="75">
      <c r="A18" s="8" t="s">
        <v>192</v>
      </c>
      <c r="B18" s="9" t="s">
        <v>0</v>
      </c>
      <c r="C18" s="23" t="s">
        <v>6</v>
      </c>
      <c r="D18" s="23" t="s">
        <v>7</v>
      </c>
      <c r="E18" s="10" t="s">
        <v>8</v>
      </c>
      <c r="F18" s="10" t="s">
        <v>9</v>
      </c>
      <c r="G18" s="10" t="s">
        <v>10</v>
      </c>
      <c r="H18" s="11" t="s">
        <v>11</v>
      </c>
      <c r="I18" s="11" t="s">
        <v>73</v>
      </c>
    </row>
    <row r="19" spans="1:9" ht="45">
      <c r="A19" s="56" t="s">
        <v>108</v>
      </c>
      <c r="B19" s="41" t="s">
        <v>109</v>
      </c>
      <c r="C19" s="42">
        <v>100000</v>
      </c>
      <c r="D19" s="57">
        <v>52238</v>
      </c>
      <c r="E19" s="58" t="s">
        <v>110</v>
      </c>
      <c r="F19" s="59">
        <v>52238</v>
      </c>
      <c r="G19" s="60">
        <f>D19-F19</f>
        <v>0</v>
      </c>
      <c r="H19" s="61" t="s">
        <v>15</v>
      </c>
      <c r="I19" s="62">
        <v>39455</v>
      </c>
    </row>
    <row r="20" spans="1:9" ht="30">
      <c r="A20" s="56" t="s">
        <v>84</v>
      </c>
      <c r="B20" s="41" t="s">
        <v>143</v>
      </c>
      <c r="C20" s="42">
        <v>100000</v>
      </c>
      <c r="D20" s="57">
        <v>6448</v>
      </c>
      <c r="E20" s="58" t="s">
        <v>142</v>
      </c>
      <c r="F20" s="59">
        <v>6448</v>
      </c>
      <c r="G20" s="60">
        <f>D20-F20</f>
        <v>0</v>
      </c>
      <c r="H20" s="61" t="s">
        <v>15</v>
      </c>
      <c r="I20" s="62">
        <v>39874</v>
      </c>
    </row>
    <row r="21" spans="1:9" ht="45">
      <c r="A21" s="56" t="s">
        <v>85</v>
      </c>
      <c r="B21" s="41" t="s">
        <v>34</v>
      </c>
      <c r="C21" s="42">
        <v>80000</v>
      </c>
      <c r="D21" s="57">
        <v>30440</v>
      </c>
      <c r="E21" s="58" t="s">
        <v>110</v>
      </c>
      <c r="F21" s="60">
        <v>30440</v>
      </c>
      <c r="G21" s="60">
        <f aca="true" t="shared" si="1" ref="G21:G29">D21-F21</f>
        <v>0</v>
      </c>
      <c r="H21" s="61" t="s">
        <v>15</v>
      </c>
      <c r="I21" s="62">
        <v>39296</v>
      </c>
    </row>
    <row r="22" spans="1:9" ht="18" customHeight="1">
      <c r="A22" s="56" t="s">
        <v>86</v>
      </c>
      <c r="B22" s="41" t="s">
        <v>116</v>
      </c>
      <c r="C22" s="42">
        <f>10000+48000</f>
        <v>58000</v>
      </c>
      <c r="D22" s="57">
        <v>45516</v>
      </c>
      <c r="E22" s="57" t="s">
        <v>14</v>
      </c>
      <c r="F22" s="60">
        <v>45516</v>
      </c>
      <c r="G22" s="60">
        <v>0</v>
      </c>
      <c r="H22" s="61" t="s">
        <v>15</v>
      </c>
      <c r="I22" s="62">
        <v>39461</v>
      </c>
    </row>
    <row r="23" spans="1:9" ht="60">
      <c r="A23" s="56" t="s">
        <v>87</v>
      </c>
      <c r="B23" s="41" t="s">
        <v>115</v>
      </c>
      <c r="C23" s="42">
        <f>50000+19443</f>
        <v>69443</v>
      </c>
      <c r="D23" s="57">
        <v>35000</v>
      </c>
      <c r="E23" s="58" t="s">
        <v>119</v>
      </c>
      <c r="F23" s="60">
        <v>35000</v>
      </c>
      <c r="G23" s="60">
        <f t="shared" si="1"/>
        <v>0</v>
      </c>
      <c r="H23" s="61" t="s">
        <v>15</v>
      </c>
      <c r="I23" s="62">
        <v>39468</v>
      </c>
    </row>
    <row r="24" spans="1:9" ht="18" customHeight="1">
      <c r="A24" s="56" t="s">
        <v>40</v>
      </c>
      <c r="B24" s="41" t="s">
        <v>114</v>
      </c>
      <c r="C24" s="42">
        <v>59581</v>
      </c>
      <c r="D24" s="57">
        <v>30189</v>
      </c>
      <c r="E24" s="57" t="s">
        <v>14</v>
      </c>
      <c r="F24" s="60">
        <v>30189</v>
      </c>
      <c r="G24" s="60">
        <v>0</v>
      </c>
      <c r="H24" s="61" t="s">
        <v>15</v>
      </c>
      <c r="I24" s="62">
        <v>39736</v>
      </c>
    </row>
    <row r="25" spans="1:9" ht="18" customHeight="1">
      <c r="A25" s="56" t="s">
        <v>88</v>
      </c>
      <c r="B25" s="41" t="s">
        <v>111</v>
      </c>
      <c r="C25" s="42">
        <v>20000</v>
      </c>
      <c r="D25" s="57">
        <v>17000</v>
      </c>
      <c r="E25" s="57" t="s">
        <v>14</v>
      </c>
      <c r="F25" s="60">
        <v>17000</v>
      </c>
      <c r="G25" s="60">
        <f t="shared" si="1"/>
        <v>0</v>
      </c>
      <c r="H25" s="61" t="s">
        <v>15</v>
      </c>
      <c r="I25" s="62">
        <v>39643</v>
      </c>
    </row>
    <row r="26" spans="1:9" ht="30">
      <c r="A26" s="56" t="s">
        <v>89</v>
      </c>
      <c r="B26" s="41" t="s">
        <v>112</v>
      </c>
      <c r="C26" s="42">
        <v>245000</v>
      </c>
      <c r="D26" s="57">
        <v>180503</v>
      </c>
      <c r="E26" s="57" t="s">
        <v>90</v>
      </c>
      <c r="F26" s="60">
        <v>180503</v>
      </c>
      <c r="G26" s="60">
        <v>0</v>
      </c>
      <c r="H26" s="61" t="s">
        <v>15</v>
      </c>
      <c r="I26" s="62">
        <v>39624</v>
      </c>
    </row>
    <row r="27" spans="1:9" ht="45">
      <c r="A27" s="56" t="s">
        <v>91</v>
      </c>
      <c r="B27" s="41" t="s">
        <v>113</v>
      </c>
      <c r="C27" s="42">
        <v>288000</v>
      </c>
      <c r="D27" s="57">
        <v>216000</v>
      </c>
      <c r="E27" s="57" t="s">
        <v>118</v>
      </c>
      <c r="F27" s="60">
        <v>216000</v>
      </c>
      <c r="G27" s="60">
        <f t="shared" si="1"/>
        <v>0</v>
      </c>
      <c r="H27" s="61" t="s">
        <v>15</v>
      </c>
      <c r="I27" s="62">
        <v>39594</v>
      </c>
    </row>
    <row r="28" spans="1:9" ht="45">
      <c r="A28" s="56" t="s">
        <v>92</v>
      </c>
      <c r="B28" s="41" t="s">
        <v>111</v>
      </c>
      <c r="C28" s="42">
        <f>18000+5360</f>
        <v>23360</v>
      </c>
      <c r="D28" s="57">
        <v>12600</v>
      </c>
      <c r="E28" s="58" t="s">
        <v>110</v>
      </c>
      <c r="F28" s="60">
        <v>12600</v>
      </c>
      <c r="G28" s="60">
        <v>0</v>
      </c>
      <c r="H28" s="61" t="s">
        <v>15</v>
      </c>
      <c r="I28" s="62">
        <v>39216</v>
      </c>
    </row>
    <row r="29" spans="1:9" ht="18" customHeight="1">
      <c r="A29" s="56" t="s">
        <v>93</v>
      </c>
      <c r="B29" s="41" t="s">
        <v>94</v>
      </c>
      <c r="C29" s="42">
        <v>120000</v>
      </c>
      <c r="D29" s="57">
        <v>90060</v>
      </c>
      <c r="E29" s="57" t="s">
        <v>14</v>
      </c>
      <c r="F29" s="60">
        <f>18661+71399</f>
        <v>90060</v>
      </c>
      <c r="G29" s="60">
        <f t="shared" si="1"/>
        <v>0</v>
      </c>
      <c r="H29" s="63" t="s">
        <v>15</v>
      </c>
      <c r="I29" s="62">
        <v>39420</v>
      </c>
    </row>
    <row r="30" spans="1:9" ht="46.5" customHeight="1">
      <c r="A30" s="56" t="s">
        <v>93</v>
      </c>
      <c r="B30" s="41" t="s">
        <v>144</v>
      </c>
      <c r="C30" s="42">
        <v>61900</v>
      </c>
      <c r="D30" s="57">
        <v>32434</v>
      </c>
      <c r="E30" s="57" t="s">
        <v>110</v>
      </c>
      <c r="F30" s="60">
        <v>32434</v>
      </c>
      <c r="G30" s="60">
        <f>D30-F30</f>
        <v>0</v>
      </c>
      <c r="H30" s="63" t="s">
        <v>15</v>
      </c>
      <c r="I30" s="62">
        <v>39959</v>
      </c>
    </row>
    <row r="31" spans="1:9" ht="44.25" customHeight="1">
      <c r="A31" s="56" t="s">
        <v>87</v>
      </c>
      <c r="B31" s="41" t="s">
        <v>157</v>
      </c>
      <c r="C31" s="42">
        <v>58192</v>
      </c>
      <c r="D31" s="57">
        <v>1572</v>
      </c>
      <c r="E31" s="57" t="s">
        <v>110</v>
      </c>
      <c r="F31" s="60">
        <v>1572</v>
      </c>
      <c r="G31" s="60">
        <v>0</v>
      </c>
      <c r="H31" s="63" t="s">
        <v>15</v>
      </c>
      <c r="I31" s="62">
        <v>39983</v>
      </c>
    </row>
    <row r="32" spans="1:9" ht="24.75" customHeight="1">
      <c r="A32" s="8"/>
      <c r="B32" s="8"/>
      <c r="C32" s="54">
        <f>SUM(C19:C31)</f>
        <v>1283476</v>
      </c>
      <c r="D32" s="54">
        <f>SUM(D19:D31)</f>
        <v>750000</v>
      </c>
      <c r="E32" s="10"/>
      <c r="F32" s="55">
        <f>SUM(F19:F31)</f>
        <v>750000</v>
      </c>
      <c r="G32" s="55">
        <f>SUM(G19:G30)</f>
        <v>0</v>
      </c>
      <c r="H32" s="18"/>
      <c r="I32" s="11"/>
    </row>
  </sheetData>
  <sheetProtection/>
  <mergeCells count="3">
    <mergeCell ref="A2:I2"/>
    <mergeCell ref="A17:I17"/>
    <mergeCell ref="A1:I1"/>
  </mergeCells>
  <printOptions/>
  <pageMargins left="0.75" right="0.75" top="0.53" bottom="0.47" header="0.5" footer="0.5"/>
  <pageSetup fitToHeight="1" fitToWidth="1" horizontalDpi="600" verticalDpi="600" orientation="portrait" scale="50" r:id="rId1"/>
</worksheet>
</file>

<file path=xl/worksheets/sheet5.xml><?xml version="1.0" encoding="utf-8"?>
<worksheet xmlns="http://schemas.openxmlformats.org/spreadsheetml/2006/main" xmlns:r="http://schemas.openxmlformats.org/officeDocument/2006/relationships">
  <sheetPr>
    <pageSetUpPr fitToPage="1"/>
  </sheetPr>
  <dimension ref="A1:P65"/>
  <sheetViews>
    <sheetView view="pageLayout" workbookViewId="0" topLeftCell="C1">
      <selection activeCell="D3" sqref="D3"/>
    </sheetView>
  </sheetViews>
  <sheetFormatPr defaultColWidth="9.140625" defaultRowHeight="12.75"/>
  <cols>
    <col min="1" max="2" width="12.7109375" style="1" hidden="1" customWidth="1"/>
    <col min="3" max="3" width="15.00390625" style="1" bestFit="1" customWidth="1"/>
    <col min="4" max="4" width="6.28125" style="1" bestFit="1" customWidth="1"/>
    <col min="5" max="5" width="55.57421875" style="1" bestFit="1" customWidth="1"/>
    <col min="6" max="6" width="22.7109375" style="1" customWidth="1"/>
    <col min="7" max="7" width="12.28125" style="132" bestFit="1" customWidth="1"/>
    <col min="8" max="8" width="48.421875" style="1" bestFit="1" customWidth="1"/>
    <col min="9" max="9" width="11.28125" style="132" bestFit="1" customWidth="1"/>
    <col min="10" max="10" width="3.7109375" style="131" bestFit="1" customWidth="1"/>
    <col min="11" max="11" width="9.8515625" style="1" bestFit="1" customWidth="1"/>
    <col min="12" max="12" width="19.8515625" style="0" bestFit="1" customWidth="1"/>
    <col min="13" max="13" width="10.00390625" style="1" bestFit="1" customWidth="1"/>
    <col min="14" max="16384" width="9.140625" style="1" customWidth="1"/>
  </cols>
  <sheetData>
    <row r="1" spans="3:13" ht="60">
      <c r="C1" s="196" t="s">
        <v>443</v>
      </c>
      <c r="D1" s="196" t="s">
        <v>442</v>
      </c>
      <c r="E1" s="193" t="s">
        <v>0</v>
      </c>
      <c r="F1" s="193" t="s">
        <v>441</v>
      </c>
      <c r="G1" s="193" t="s">
        <v>6</v>
      </c>
      <c r="H1" s="193" t="s">
        <v>440</v>
      </c>
      <c r="I1" s="195" t="s">
        <v>439</v>
      </c>
      <c r="J1" s="194"/>
      <c r="K1" s="193" t="s">
        <v>438</v>
      </c>
      <c r="L1" s="193" t="s">
        <v>437</v>
      </c>
      <c r="M1" s="193" t="s">
        <v>436</v>
      </c>
    </row>
    <row r="2" spans="1:16" ht="38.25">
      <c r="A2" s="1" t="s">
        <v>434</v>
      </c>
      <c r="B2" s="1" t="s">
        <v>433</v>
      </c>
      <c r="C2" s="157" t="s">
        <v>231</v>
      </c>
      <c r="D2" s="157">
        <v>2010</v>
      </c>
      <c r="E2" s="180" t="s">
        <v>432</v>
      </c>
      <c r="F2" s="155" t="s">
        <v>300</v>
      </c>
      <c r="G2" s="187">
        <v>7245382</v>
      </c>
      <c r="H2" s="180" t="s">
        <v>431</v>
      </c>
      <c r="I2" s="186">
        <v>750000</v>
      </c>
      <c r="J2" s="185"/>
      <c r="K2" s="170">
        <v>0</v>
      </c>
      <c r="L2" s="184">
        <v>41455</v>
      </c>
      <c r="M2" s="184">
        <v>41455</v>
      </c>
      <c r="N2" s="192"/>
      <c r="O2" s="191"/>
      <c r="P2" s="191"/>
    </row>
    <row r="3" spans="1:16" ht="51">
      <c r="A3" s="1" t="s">
        <v>430</v>
      </c>
      <c r="B3" s="1" t="s">
        <v>429</v>
      </c>
      <c r="C3" s="157" t="s">
        <v>231</v>
      </c>
      <c r="D3" s="157">
        <v>2010</v>
      </c>
      <c r="E3" s="180" t="s">
        <v>428</v>
      </c>
      <c r="F3" s="172" t="s">
        <v>427</v>
      </c>
      <c r="G3" s="187">
        <v>2658938</v>
      </c>
      <c r="H3" s="180" t="s">
        <v>426</v>
      </c>
      <c r="I3" s="186">
        <v>250000</v>
      </c>
      <c r="J3" s="185"/>
      <c r="K3" s="170">
        <v>0</v>
      </c>
      <c r="L3" s="184">
        <v>41455</v>
      </c>
      <c r="M3" s="184">
        <v>41455</v>
      </c>
      <c r="N3" s="191"/>
      <c r="O3" s="191"/>
      <c r="P3" s="191"/>
    </row>
    <row r="4" spans="1:13" s="183" customFormat="1" ht="38.25">
      <c r="A4" s="183" t="s">
        <v>425</v>
      </c>
      <c r="B4" s="183" t="s">
        <v>424</v>
      </c>
      <c r="C4" s="157" t="s">
        <v>231</v>
      </c>
      <c r="D4" s="157">
        <v>2010</v>
      </c>
      <c r="E4" s="180" t="s">
        <v>423</v>
      </c>
      <c r="F4" s="155" t="s">
        <v>300</v>
      </c>
      <c r="G4" s="187">
        <v>1500000</v>
      </c>
      <c r="H4" s="180" t="s">
        <v>422</v>
      </c>
      <c r="I4" s="186">
        <v>73474</v>
      </c>
      <c r="J4" s="185" t="s">
        <v>295</v>
      </c>
      <c r="K4" s="170">
        <v>0</v>
      </c>
      <c r="L4" s="184">
        <v>41455</v>
      </c>
      <c r="M4" s="184">
        <v>41455</v>
      </c>
    </row>
    <row r="5" spans="1:13" s="183" customFormat="1" ht="38.25">
      <c r="A5" s="183" t="s">
        <v>421</v>
      </c>
      <c r="B5" s="183" t="s">
        <v>420</v>
      </c>
      <c r="C5" s="157" t="s">
        <v>231</v>
      </c>
      <c r="D5" s="157">
        <v>2010</v>
      </c>
      <c r="E5" s="180" t="s">
        <v>419</v>
      </c>
      <c r="F5" s="155" t="s">
        <v>300</v>
      </c>
      <c r="G5" s="187">
        <v>350000</v>
      </c>
      <c r="H5" s="180" t="s">
        <v>418</v>
      </c>
      <c r="I5" s="186">
        <v>262500</v>
      </c>
      <c r="J5" s="185"/>
      <c r="K5" s="170">
        <v>0</v>
      </c>
      <c r="L5" s="184">
        <v>41455</v>
      </c>
      <c r="M5" s="184">
        <v>41455</v>
      </c>
    </row>
    <row r="6" spans="1:13" s="183" customFormat="1" ht="38.25">
      <c r="A6" s="183" t="s">
        <v>417</v>
      </c>
      <c r="B6" s="183" t="s">
        <v>416</v>
      </c>
      <c r="C6" s="157" t="s">
        <v>231</v>
      </c>
      <c r="D6" s="157">
        <v>2010</v>
      </c>
      <c r="E6" s="180" t="s">
        <v>415</v>
      </c>
      <c r="F6" s="155" t="s">
        <v>300</v>
      </c>
      <c r="G6" s="187">
        <v>375000</v>
      </c>
      <c r="H6" s="180" t="s">
        <v>414</v>
      </c>
      <c r="I6" s="186">
        <v>281000</v>
      </c>
      <c r="J6" s="185" t="s">
        <v>295</v>
      </c>
      <c r="K6" s="170">
        <v>0</v>
      </c>
      <c r="L6" s="184">
        <v>41455</v>
      </c>
      <c r="M6" s="184">
        <v>41455</v>
      </c>
    </row>
    <row r="7" spans="1:13" s="183" customFormat="1" ht="38.25">
      <c r="A7" s="183" t="s">
        <v>413</v>
      </c>
      <c r="B7" s="183" t="s">
        <v>412</v>
      </c>
      <c r="C7" s="157" t="s">
        <v>231</v>
      </c>
      <c r="D7" s="157">
        <v>2010</v>
      </c>
      <c r="E7" s="180" t="s">
        <v>411</v>
      </c>
      <c r="F7" s="155" t="s">
        <v>300</v>
      </c>
      <c r="G7" s="187">
        <v>1600000</v>
      </c>
      <c r="H7" s="180" t="s">
        <v>410</v>
      </c>
      <c r="I7" s="186">
        <v>128000</v>
      </c>
      <c r="J7" s="185" t="s">
        <v>295</v>
      </c>
      <c r="K7" s="170">
        <v>0</v>
      </c>
      <c r="L7" s="184">
        <v>41455</v>
      </c>
      <c r="M7" s="184">
        <v>41455</v>
      </c>
    </row>
    <row r="8" spans="1:13" s="158" customFormat="1" ht="38.25">
      <c r="A8" s="158" t="s">
        <v>409</v>
      </c>
      <c r="B8" s="158" t="s">
        <v>408</v>
      </c>
      <c r="C8" s="157" t="s">
        <v>231</v>
      </c>
      <c r="D8" s="164">
        <v>2010</v>
      </c>
      <c r="E8" s="169" t="s">
        <v>407</v>
      </c>
      <c r="F8" s="166" t="s">
        <v>406</v>
      </c>
      <c r="G8" s="190">
        <v>666667</v>
      </c>
      <c r="H8" s="169" t="s">
        <v>405</v>
      </c>
      <c r="I8" s="163">
        <v>500000</v>
      </c>
      <c r="J8" s="162" t="s">
        <v>253</v>
      </c>
      <c r="K8" s="177">
        <v>0</v>
      </c>
      <c r="L8" s="188">
        <v>41455</v>
      </c>
      <c r="M8" s="184">
        <v>41455</v>
      </c>
    </row>
    <row r="9" spans="1:13" ht="51">
      <c r="A9" s="1" t="s">
        <v>404</v>
      </c>
      <c r="B9" s="1" t="s">
        <v>403</v>
      </c>
      <c r="C9" s="157" t="s">
        <v>231</v>
      </c>
      <c r="D9" s="157">
        <v>2010</v>
      </c>
      <c r="E9" s="180" t="s">
        <v>402</v>
      </c>
      <c r="F9" s="172" t="s">
        <v>401</v>
      </c>
      <c r="G9" s="187">
        <v>1000000</v>
      </c>
      <c r="H9" s="180" t="s">
        <v>400</v>
      </c>
      <c r="I9" s="186">
        <v>750000</v>
      </c>
      <c r="J9" s="185" t="s">
        <v>253</v>
      </c>
      <c r="K9" s="170">
        <v>0</v>
      </c>
      <c r="L9" s="184">
        <v>41455</v>
      </c>
      <c r="M9" s="184">
        <v>41455</v>
      </c>
    </row>
    <row r="10" spans="1:13" s="183" customFormat="1" ht="229.5">
      <c r="A10" s="183" t="s">
        <v>399</v>
      </c>
      <c r="B10" s="183" t="s">
        <v>398</v>
      </c>
      <c r="C10" s="157" t="s">
        <v>231</v>
      </c>
      <c r="D10" s="157">
        <v>2010</v>
      </c>
      <c r="E10" s="180" t="s">
        <v>397</v>
      </c>
      <c r="F10" s="155" t="s">
        <v>300</v>
      </c>
      <c r="G10" s="187">
        <v>6655696</v>
      </c>
      <c r="H10" s="180" t="s">
        <v>396</v>
      </c>
      <c r="I10" s="186">
        <v>484995</v>
      </c>
      <c r="J10" s="185" t="s">
        <v>295</v>
      </c>
      <c r="K10" s="170">
        <v>0</v>
      </c>
      <c r="L10" s="184">
        <v>41455</v>
      </c>
      <c r="M10" s="184">
        <v>41455</v>
      </c>
    </row>
    <row r="11" spans="1:13" s="183" customFormat="1" ht="38.25">
      <c r="A11" s="183" t="s">
        <v>395</v>
      </c>
      <c r="B11" s="183" t="s">
        <v>394</v>
      </c>
      <c r="C11" s="157" t="s">
        <v>231</v>
      </c>
      <c r="D11" s="157">
        <v>2010</v>
      </c>
      <c r="E11" s="180" t="s">
        <v>393</v>
      </c>
      <c r="F11" s="155" t="s">
        <v>300</v>
      </c>
      <c r="G11" s="187">
        <v>1203795</v>
      </c>
      <c r="H11" s="180" t="s">
        <v>392</v>
      </c>
      <c r="I11" s="186">
        <v>525000</v>
      </c>
      <c r="J11" s="185"/>
      <c r="K11" s="170">
        <v>0</v>
      </c>
      <c r="L11" s="184">
        <v>41455</v>
      </c>
      <c r="M11" s="184">
        <v>41455</v>
      </c>
    </row>
    <row r="12" spans="1:13" s="158" customFormat="1" ht="38.25">
      <c r="A12" s="158" t="s">
        <v>391</v>
      </c>
      <c r="B12" s="158" t="s">
        <v>390</v>
      </c>
      <c r="C12" s="157" t="s">
        <v>231</v>
      </c>
      <c r="D12" s="164">
        <v>2010</v>
      </c>
      <c r="E12" s="169" t="s">
        <v>389</v>
      </c>
      <c r="F12" s="166" t="s">
        <v>300</v>
      </c>
      <c r="G12" s="190">
        <v>143028</v>
      </c>
      <c r="H12" s="169" t="s">
        <v>388</v>
      </c>
      <c r="I12" s="163">
        <v>107271</v>
      </c>
      <c r="J12" s="189" t="s">
        <v>387</v>
      </c>
      <c r="K12" s="177">
        <v>0</v>
      </c>
      <c r="L12" s="188">
        <v>41455</v>
      </c>
      <c r="M12" s="184">
        <v>41455</v>
      </c>
    </row>
    <row r="13" spans="1:13" s="183" customFormat="1" ht="51">
      <c r="A13" s="183" t="s">
        <v>386</v>
      </c>
      <c r="B13" s="183" t="s">
        <v>385</v>
      </c>
      <c r="C13" s="157" t="s">
        <v>231</v>
      </c>
      <c r="D13" s="157">
        <v>2010</v>
      </c>
      <c r="E13" s="180" t="s">
        <v>384</v>
      </c>
      <c r="F13" s="172" t="s">
        <v>383</v>
      </c>
      <c r="G13" s="187">
        <v>782722</v>
      </c>
      <c r="H13" s="180" t="s">
        <v>382</v>
      </c>
      <c r="I13" s="186">
        <v>300000</v>
      </c>
      <c r="J13" s="185"/>
      <c r="K13" s="170">
        <v>0</v>
      </c>
      <c r="L13" s="184">
        <v>41455</v>
      </c>
      <c r="M13" s="184">
        <v>41455</v>
      </c>
    </row>
    <row r="14" spans="1:13" s="183" customFormat="1" ht="51">
      <c r="A14" s="183" t="s">
        <v>381</v>
      </c>
      <c r="B14" s="183" t="s">
        <v>380</v>
      </c>
      <c r="C14" s="157" t="s">
        <v>231</v>
      </c>
      <c r="D14" s="157">
        <v>2010</v>
      </c>
      <c r="E14" s="180" t="s">
        <v>379</v>
      </c>
      <c r="F14" s="172" t="s">
        <v>378</v>
      </c>
      <c r="G14" s="187">
        <v>105000</v>
      </c>
      <c r="H14" s="180" t="s">
        <v>377</v>
      </c>
      <c r="I14" s="186">
        <v>75000</v>
      </c>
      <c r="J14" s="185"/>
      <c r="K14" s="170">
        <v>0</v>
      </c>
      <c r="L14" s="184">
        <v>41455</v>
      </c>
      <c r="M14" s="184">
        <v>41455</v>
      </c>
    </row>
    <row r="15" spans="7:10" s="140" customFormat="1" ht="12.75">
      <c r="G15" s="182">
        <f>SUM(G2:G14)</f>
        <v>24286228</v>
      </c>
      <c r="I15" s="182">
        <f>SUM(I2:I14)</f>
        <v>4487240</v>
      </c>
      <c r="J15" s="181"/>
    </row>
    <row r="16" spans="1:13" ht="44.25" customHeight="1">
      <c r="A16" s="1" t="s">
        <v>376</v>
      </c>
      <c r="B16" s="1" t="s">
        <v>375</v>
      </c>
      <c r="C16" s="157" t="s">
        <v>231</v>
      </c>
      <c r="D16" s="157">
        <v>2009</v>
      </c>
      <c r="E16" s="156" t="s">
        <v>374</v>
      </c>
      <c r="F16" s="172" t="s">
        <v>352</v>
      </c>
      <c r="G16" s="154">
        <v>133333</v>
      </c>
      <c r="H16" s="180" t="s">
        <v>373</v>
      </c>
      <c r="I16" s="153">
        <v>100000</v>
      </c>
      <c r="J16" s="152" t="s">
        <v>253</v>
      </c>
      <c r="K16" s="177">
        <v>31910.31</v>
      </c>
      <c r="L16" s="150">
        <v>41090</v>
      </c>
      <c r="M16" s="150">
        <v>41090</v>
      </c>
    </row>
    <row r="17" spans="1:13" ht="51">
      <c r="A17" s="1" t="s">
        <v>372</v>
      </c>
      <c r="B17" s="1" t="s">
        <v>371</v>
      </c>
      <c r="C17" s="157" t="s">
        <v>231</v>
      </c>
      <c r="D17" s="157">
        <v>2009</v>
      </c>
      <c r="E17" s="156" t="s">
        <v>370</v>
      </c>
      <c r="F17" s="172" t="s">
        <v>369</v>
      </c>
      <c r="G17" s="154">
        <v>40000</v>
      </c>
      <c r="H17" s="171" t="s">
        <v>228</v>
      </c>
      <c r="I17" s="153">
        <v>30000</v>
      </c>
      <c r="J17" s="152" t="s">
        <v>253</v>
      </c>
      <c r="K17" s="170">
        <v>0</v>
      </c>
      <c r="L17" s="150">
        <v>41090</v>
      </c>
      <c r="M17" s="150">
        <v>41090</v>
      </c>
    </row>
    <row r="18" spans="1:13" ht="51">
      <c r="A18" s="1" t="s">
        <v>368</v>
      </c>
      <c r="B18" s="1" t="s">
        <v>367</v>
      </c>
      <c r="C18" s="157" t="s">
        <v>231</v>
      </c>
      <c r="D18" s="157">
        <v>2009</v>
      </c>
      <c r="E18" s="156" t="s">
        <v>366</v>
      </c>
      <c r="F18" s="172" t="s">
        <v>365</v>
      </c>
      <c r="G18" s="154">
        <v>653550</v>
      </c>
      <c r="H18" s="171" t="s">
        <v>364</v>
      </c>
      <c r="I18" s="153">
        <v>490162</v>
      </c>
      <c r="J18" s="152"/>
      <c r="K18" s="170">
        <v>0</v>
      </c>
      <c r="L18" s="150">
        <v>41090</v>
      </c>
      <c r="M18" s="150">
        <v>41090</v>
      </c>
    </row>
    <row r="19" spans="1:13" ht="51">
      <c r="A19" s="1" t="s">
        <v>363</v>
      </c>
      <c r="B19" s="1" t="s">
        <v>362</v>
      </c>
      <c r="C19" s="157" t="s">
        <v>231</v>
      </c>
      <c r="D19" s="157">
        <v>2009</v>
      </c>
      <c r="E19" s="156" t="s">
        <v>361</v>
      </c>
      <c r="F19" s="172" t="s">
        <v>360</v>
      </c>
      <c r="G19" s="154">
        <v>1476000</v>
      </c>
      <c r="H19" s="180" t="s">
        <v>228</v>
      </c>
      <c r="I19" s="153">
        <v>800000</v>
      </c>
      <c r="J19" s="152"/>
      <c r="K19" s="170">
        <v>0</v>
      </c>
      <c r="L19" s="150">
        <v>41090</v>
      </c>
      <c r="M19" s="150">
        <v>41090</v>
      </c>
    </row>
    <row r="20" spans="1:13" ht="51">
      <c r="A20" s="1" t="s">
        <v>359</v>
      </c>
      <c r="B20" s="1" t="s">
        <v>358</v>
      </c>
      <c r="C20" s="157" t="s">
        <v>231</v>
      </c>
      <c r="D20" s="157">
        <v>2009</v>
      </c>
      <c r="E20" s="156" t="s">
        <v>357</v>
      </c>
      <c r="F20" s="172" t="s">
        <v>356</v>
      </c>
      <c r="G20" s="154">
        <v>133334</v>
      </c>
      <c r="H20" s="180" t="s">
        <v>228</v>
      </c>
      <c r="I20" s="153">
        <v>100000</v>
      </c>
      <c r="J20" s="152" t="s">
        <v>253</v>
      </c>
      <c r="K20" s="170">
        <v>0</v>
      </c>
      <c r="L20" s="150">
        <v>41090</v>
      </c>
      <c r="M20" s="150">
        <v>41090</v>
      </c>
    </row>
    <row r="21" spans="1:13" ht="51">
      <c r="A21" s="1" t="s">
        <v>355</v>
      </c>
      <c r="B21" s="1" t="s">
        <v>354</v>
      </c>
      <c r="C21" s="157" t="s">
        <v>231</v>
      </c>
      <c r="D21" s="157">
        <v>2009</v>
      </c>
      <c r="E21" s="156" t="s">
        <v>353</v>
      </c>
      <c r="F21" s="172" t="s">
        <v>352</v>
      </c>
      <c r="G21" s="154">
        <v>469000</v>
      </c>
      <c r="H21" s="171" t="s">
        <v>351</v>
      </c>
      <c r="I21" s="153">
        <v>351750</v>
      </c>
      <c r="J21" s="152"/>
      <c r="K21" s="170">
        <v>0</v>
      </c>
      <c r="L21" s="150">
        <v>41090</v>
      </c>
      <c r="M21" s="150">
        <v>41090</v>
      </c>
    </row>
    <row r="22" spans="1:13" ht="51">
      <c r="A22" s="1" t="s">
        <v>350</v>
      </c>
      <c r="B22" s="1" t="s">
        <v>349</v>
      </c>
      <c r="C22" s="157" t="s">
        <v>231</v>
      </c>
      <c r="D22" s="157">
        <v>2009</v>
      </c>
      <c r="E22" s="156" t="s">
        <v>348</v>
      </c>
      <c r="F22" s="172" t="s">
        <v>347</v>
      </c>
      <c r="G22" s="154">
        <v>1000000</v>
      </c>
      <c r="H22" s="171" t="s">
        <v>346</v>
      </c>
      <c r="I22" s="153">
        <v>750000</v>
      </c>
      <c r="J22" s="152" t="s">
        <v>253</v>
      </c>
      <c r="K22" s="170">
        <v>0</v>
      </c>
      <c r="L22" s="150">
        <v>41090</v>
      </c>
      <c r="M22" s="150">
        <v>41090</v>
      </c>
    </row>
    <row r="23" spans="1:13" ht="51">
      <c r="A23" s="1" t="s">
        <v>345</v>
      </c>
      <c r="B23" s="1" t="s">
        <v>344</v>
      </c>
      <c r="C23" s="157" t="s">
        <v>231</v>
      </c>
      <c r="D23" s="157">
        <v>2009</v>
      </c>
      <c r="E23" s="156" t="s">
        <v>343</v>
      </c>
      <c r="F23" s="172" t="s">
        <v>342</v>
      </c>
      <c r="G23" s="154">
        <v>71000</v>
      </c>
      <c r="H23" s="180" t="s">
        <v>259</v>
      </c>
      <c r="I23" s="153">
        <v>40000</v>
      </c>
      <c r="J23" s="152"/>
      <c r="K23" s="170">
        <v>0</v>
      </c>
      <c r="L23" s="150">
        <v>41090</v>
      </c>
      <c r="M23" s="150">
        <v>41090</v>
      </c>
    </row>
    <row r="24" spans="1:13" s="158" customFormat="1" ht="51">
      <c r="A24" s="158" t="s">
        <v>341</v>
      </c>
      <c r="B24" s="158" t="s">
        <v>340</v>
      </c>
      <c r="C24" s="157" t="s">
        <v>231</v>
      </c>
      <c r="D24" s="164">
        <v>2009</v>
      </c>
      <c r="E24" s="167" t="s">
        <v>339</v>
      </c>
      <c r="F24" s="166" t="s">
        <v>338</v>
      </c>
      <c r="G24" s="165">
        <v>133333</v>
      </c>
      <c r="H24" s="169" t="s">
        <v>228</v>
      </c>
      <c r="I24" s="163">
        <v>100000</v>
      </c>
      <c r="J24" s="162" t="s">
        <v>253</v>
      </c>
      <c r="K24" s="177">
        <v>0</v>
      </c>
      <c r="L24" s="174">
        <v>41090</v>
      </c>
      <c r="M24" s="150">
        <v>41090</v>
      </c>
    </row>
    <row r="25" spans="1:13" ht="51">
      <c r="A25" s="1" t="s">
        <v>337</v>
      </c>
      <c r="B25" s="1" t="s">
        <v>336</v>
      </c>
      <c r="C25" s="157" t="s">
        <v>231</v>
      </c>
      <c r="D25" s="157">
        <v>2009</v>
      </c>
      <c r="E25" s="156" t="s">
        <v>335</v>
      </c>
      <c r="F25" s="172" t="s">
        <v>334</v>
      </c>
      <c r="G25" s="154">
        <v>133333</v>
      </c>
      <c r="H25" s="180" t="s">
        <v>333</v>
      </c>
      <c r="I25" s="153">
        <v>100000</v>
      </c>
      <c r="J25" s="152" t="s">
        <v>253</v>
      </c>
      <c r="K25" s="170">
        <v>0</v>
      </c>
      <c r="L25" s="150">
        <v>41090</v>
      </c>
      <c r="M25" s="150">
        <v>41090</v>
      </c>
    </row>
    <row r="26" spans="1:13" s="158" customFormat="1" ht="51">
      <c r="A26" s="158" t="s">
        <v>332</v>
      </c>
      <c r="B26" s="158" t="s">
        <v>331</v>
      </c>
      <c r="C26" s="157" t="s">
        <v>231</v>
      </c>
      <c r="D26" s="164">
        <v>2009</v>
      </c>
      <c r="E26" s="167" t="s">
        <v>330</v>
      </c>
      <c r="F26" s="166" t="s">
        <v>329</v>
      </c>
      <c r="G26" s="165">
        <v>443750</v>
      </c>
      <c r="H26" s="169" t="s">
        <v>328</v>
      </c>
      <c r="I26" s="163">
        <v>138088</v>
      </c>
      <c r="J26" s="162"/>
      <c r="K26" s="177">
        <v>53064.01</v>
      </c>
      <c r="L26" s="174">
        <v>41090</v>
      </c>
      <c r="M26" s="150">
        <v>41090</v>
      </c>
    </row>
    <row r="27" spans="3:13" s="140" customFormat="1" ht="15">
      <c r="C27" s="141"/>
      <c r="D27" s="141"/>
      <c r="E27" s="148"/>
      <c r="F27" s="147"/>
      <c r="G27" s="146">
        <f>SUM(G16:G26)</f>
        <v>4686633</v>
      </c>
      <c r="H27" s="141"/>
      <c r="I27" s="145">
        <f>SUM(I16:I26)</f>
        <v>3000000</v>
      </c>
      <c r="J27" s="144"/>
      <c r="K27" s="143"/>
      <c r="L27" s="179"/>
      <c r="M27" s="141"/>
    </row>
    <row r="28" spans="1:13" s="158" customFormat="1" ht="51">
      <c r="A28" s="158" t="s">
        <v>327</v>
      </c>
      <c r="B28" s="158" t="s">
        <v>326</v>
      </c>
      <c r="C28" s="157" t="s">
        <v>231</v>
      </c>
      <c r="D28" s="164">
        <v>2008</v>
      </c>
      <c r="E28" s="167" t="s">
        <v>325</v>
      </c>
      <c r="F28" s="166" t="s">
        <v>324</v>
      </c>
      <c r="G28" s="165">
        <v>3415960</v>
      </c>
      <c r="H28" s="169" t="s">
        <v>323</v>
      </c>
      <c r="I28" s="163">
        <v>565960</v>
      </c>
      <c r="J28" s="162"/>
      <c r="K28" s="161">
        <v>48693</v>
      </c>
      <c r="L28" s="160">
        <v>40724</v>
      </c>
      <c r="M28" s="160">
        <v>40724</v>
      </c>
    </row>
    <row r="29" spans="1:13" ht="38.25">
      <c r="A29" s="1" t="s">
        <v>322</v>
      </c>
      <c r="B29" s="1" t="s">
        <v>321</v>
      </c>
      <c r="C29" s="157" t="s">
        <v>231</v>
      </c>
      <c r="D29" s="157">
        <v>2008</v>
      </c>
      <c r="E29" s="156" t="s">
        <v>320</v>
      </c>
      <c r="F29" s="155" t="s">
        <v>300</v>
      </c>
      <c r="G29" s="154">
        <v>40000</v>
      </c>
      <c r="H29" s="171" t="s">
        <v>319</v>
      </c>
      <c r="I29" s="153">
        <v>30000</v>
      </c>
      <c r="J29" s="152" t="s">
        <v>253</v>
      </c>
      <c r="K29" s="170">
        <v>0</v>
      </c>
      <c r="L29" s="150">
        <v>40724</v>
      </c>
      <c r="M29" s="160">
        <v>40724</v>
      </c>
    </row>
    <row r="30" spans="1:13" ht="51">
      <c r="A30" s="1" t="s">
        <v>318</v>
      </c>
      <c r="B30" s="1" t="s">
        <v>317</v>
      </c>
      <c r="C30" s="157" t="s">
        <v>231</v>
      </c>
      <c r="D30" s="157">
        <v>2008</v>
      </c>
      <c r="E30" s="156" t="s">
        <v>316</v>
      </c>
      <c r="F30" s="172" t="s">
        <v>315</v>
      </c>
      <c r="G30" s="154">
        <v>266667</v>
      </c>
      <c r="H30" s="171" t="s">
        <v>228</v>
      </c>
      <c r="I30" s="153">
        <v>200000</v>
      </c>
      <c r="J30" s="152" t="s">
        <v>253</v>
      </c>
      <c r="K30" s="170">
        <v>0</v>
      </c>
      <c r="L30" s="150">
        <v>40724</v>
      </c>
      <c r="M30" s="160">
        <v>40724</v>
      </c>
    </row>
    <row r="31" spans="1:13" ht="51">
      <c r="A31" s="1" t="s">
        <v>314</v>
      </c>
      <c r="B31" s="1" t="s">
        <v>313</v>
      </c>
      <c r="C31" s="157" t="s">
        <v>231</v>
      </c>
      <c r="D31" s="157">
        <v>2008</v>
      </c>
      <c r="E31" s="156" t="s">
        <v>312</v>
      </c>
      <c r="F31" s="172" t="s">
        <v>311</v>
      </c>
      <c r="G31" s="154">
        <v>1937254</v>
      </c>
      <c r="H31" s="171" t="s">
        <v>228</v>
      </c>
      <c r="I31" s="153">
        <v>100000</v>
      </c>
      <c r="J31" s="152"/>
      <c r="K31" s="170">
        <v>0</v>
      </c>
      <c r="L31" s="150">
        <v>40724</v>
      </c>
      <c r="M31" s="160">
        <v>40724</v>
      </c>
    </row>
    <row r="32" spans="1:13" ht="51">
      <c r="A32" s="1" t="s">
        <v>310</v>
      </c>
      <c r="B32" s="1" t="s">
        <v>309</v>
      </c>
      <c r="C32" s="157" t="s">
        <v>231</v>
      </c>
      <c r="D32" s="157">
        <v>2008</v>
      </c>
      <c r="E32" s="156" t="s">
        <v>308</v>
      </c>
      <c r="F32" s="178" t="s">
        <v>307</v>
      </c>
      <c r="G32" s="154">
        <v>246667</v>
      </c>
      <c r="H32" s="171" t="s">
        <v>228</v>
      </c>
      <c r="I32" s="153">
        <v>185000</v>
      </c>
      <c r="J32" s="152" t="s">
        <v>253</v>
      </c>
      <c r="K32" s="170">
        <v>8870.63</v>
      </c>
      <c r="L32" s="150">
        <v>40724</v>
      </c>
      <c r="M32" s="160">
        <v>40724</v>
      </c>
    </row>
    <row r="33" spans="1:13" s="158" customFormat="1" ht="38.25">
      <c r="A33" s="158" t="s">
        <v>306</v>
      </c>
      <c r="B33" s="158" t="s">
        <v>305</v>
      </c>
      <c r="C33" s="157" t="s">
        <v>231</v>
      </c>
      <c r="D33" s="164">
        <v>2008</v>
      </c>
      <c r="E33" s="167" t="s">
        <v>304</v>
      </c>
      <c r="F33" s="166" t="s">
        <v>300</v>
      </c>
      <c r="G33" s="165">
        <v>66667</v>
      </c>
      <c r="H33" s="169" t="s">
        <v>228</v>
      </c>
      <c r="I33" s="163">
        <v>50000</v>
      </c>
      <c r="J33" s="162"/>
      <c r="K33" s="177">
        <v>0</v>
      </c>
      <c r="L33" s="160">
        <v>40724</v>
      </c>
      <c r="M33" s="160">
        <v>40724</v>
      </c>
    </row>
    <row r="34" spans="1:13" ht="38.25">
      <c r="A34" s="1" t="s">
        <v>303</v>
      </c>
      <c r="B34" s="1" t="s">
        <v>302</v>
      </c>
      <c r="C34" s="157" t="s">
        <v>231</v>
      </c>
      <c r="D34" s="157">
        <v>2008</v>
      </c>
      <c r="E34" s="156" t="s">
        <v>301</v>
      </c>
      <c r="F34" s="155" t="s">
        <v>300</v>
      </c>
      <c r="G34" s="154">
        <v>549605</v>
      </c>
      <c r="H34" s="171" t="s">
        <v>228</v>
      </c>
      <c r="I34" s="153">
        <v>69300</v>
      </c>
      <c r="J34" s="152"/>
      <c r="K34" s="170">
        <v>0</v>
      </c>
      <c r="L34" s="150">
        <v>40724</v>
      </c>
      <c r="M34" s="160">
        <v>40724</v>
      </c>
    </row>
    <row r="35" spans="1:13" ht="51">
      <c r="A35" s="1" t="s">
        <v>299</v>
      </c>
      <c r="B35" s="1" t="s">
        <v>298</v>
      </c>
      <c r="C35" s="157" t="s">
        <v>231</v>
      </c>
      <c r="D35" s="157">
        <v>2008</v>
      </c>
      <c r="E35" s="156" t="s">
        <v>297</v>
      </c>
      <c r="F35" s="172" t="s">
        <v>296</v>
      </c>
      <c r="G35" s="154">
        <v>1227779</v>
      </c>
      <c r="H35" s="171" t="s">
        <v>228</v>
      </c>
      <c r="I35" s="153">
        <v>799740</v>
      </c>
      <c r="J35" s="152" t="s">
        <v>295</v>
      </c>
      <c r="K35" s="176" t="s">
        <v>294</v>
      </c>
      <c r="L35" s="175" t="s">
        <v>293</v>
      </c>
      <c r="M35" s="174" t="s">
        <v>293</v>
      </c>
    </row>
    <row r="36" spans="3:13" s="140" customFormat="1" ht="15">
      <c r="C36" s="141"/>
      <c r="D36" s="141"/>
      <c r="E36" s="148"/>
      <c r="F36" s="147"/>
      <c r="G36" s="146">
        <f>SUM(G28:G35)</f>
        <v>7750599</v>
      </c>
      <c r="H36" s="141"/>
      <c r="I36" s="145">
        <f>SUM(I28:I35)</f>
        <v>2000000</v>
      </c>
      <c r="J36" s="144"/>
      <c r="K36" s="173">
        <v>0</v>
      </c>
      <c r="L36" s="142"/>
      <c r="M36" s="141"/>
    </row>
    <row r="37" spans="1:13" ht="51">
      <c r="A37" s="1" t="s">
        <v>292</v>
      </c>
      <c r="B37" s="1" t="s">
        <v>291</v>
      </c>
      <c r="C37" s="157" t="s">
        <v>256</v>
      </c>
      <c r="D37" s="157">
        <v>2007</v>
      </c>
      <c r="E37" s="156" t="s">
        <v>290</v>
      </c>
      <c r="F37" s="166" t="s">
        <v>289</v>
      </c>
      <c r="G37" s="154">
        <v>1334331</v>
      </c>
      <c r="H37" s="171" t="s">
        <v>288</v>
      </c>
      <c r="I37" s="153">
        <v>690000</v>
      </c>
      <c r="J37" s="152"/>
      <c r="K37" s="151">
        <v>36170.98</v>
      </c>
      <c r="L37" s="160">
        <v>40359</v>
      </c>
      <c r="M37" s="149">
        <v>40359</v>
      </c>
    </row>
    <row r="38" spans="1:13" ht="51">
      <c r="A38" s="1" t="s">
        <v>287</v>
      </c>
      <c r="B38" s="1" t="s">
        <v>286</v>
      </c>
      <c r="C38" s="157" t="s">
        <v>256</v>
      </c>
      <c r="D38" s="157">
        <v>2007</v>
      </c>
      <c r="E38" s="156" t="s">
        <v>285</v>
      </c>
      <c r="F38" s="166" t="s">
        <v>284</v>
      </c>
      <c r="G38" s="154">
        <v>336250</v>
      </c>
      <c r="H38" s="171" t="s">
        <v>283</v>
      </c>
      <c r="I38" s="153">
        <v>252187</v>
      </c>
      <c r="J38" s="152"/>
      <c r="K38" s="151">
        <v>178501.55</v>
      </c>
      <c r="L38" s="150">
        <v>40359</v>
      </c>
      <c r="M38" s="149">
        <v>40359</v>
      </c>
    </row>
    <row r="39" spans="1:13" ht="51">
      <c r="A39" s="1" t="s">
        <v>282</v>
      </c>
      <c r="B39" s="1" t="s">
        <v>281</v>
      </c>
      <c r="C39" s="157" t="s">
        <v>256</v>
      </c>
      <c r="D39" s="157">
        <v>2007</v>
      </c>
      <c r="E39" s="156" t="s">
        <v>280</v>
      </c>
      <c r="F39" s="166" t="s">
        <v>279</v>
      </c>
      <c r="G39" s="154">
        <v>536540</v>
      </c>
      <c r="H39" s="171" t="s">
        <v>278</v>
      </c>
      <c r="I39" s="153">
        <v>402405</v>
      </c>
      <c r="J39" s="152"/>
      <c r="K39" s="170">
        <v>0</v>
      </c>
      <c r="L39" s="150">
        <v>40359</v>
      </c>
      <c r="M39" s="149">
        <v>40359</v>
      </c>
    </row>
    <row r="40" spans="1:13" ht="38.25">
      <c r="A40" s="1" t="s">
        <v>277</v>
      </c>
      <c r="B40" s="1" t="s">
        <v>276</v>
      </c>
      <c r="C40" s="157" t="s">
        <v>256</v>
      </c>
      <c r="D40" s="157">
        <v>2007</v>
      </c>
      <c r="E40" s="156" t="s">
        <v>275</v>
      </c>
      <c r="F40" s="166" t="s">
        <v>274</v>
      </c>
      <c r="G40" s="154">
        <v>200000</v>
      </c>
      <c r="H40" s="171" t="s">
        <v>273</v>
      </c>
      <c r="I40" s="153">
        <v>150000</v>
      </c>
      <c r="J40" s="152"/>
      <c r="K40" s="170">
        <v>0</v>
      </c>
      <c r="L40" s="160">
        <v>40359</v>
      </c>
      <c r="M40" s="149">
        <v>40359</v>
      </c>
    </row>
    <row r="41" spans="1:13" ht="51">
      <c r="A41" s="1" t="s">
        <v>272</v>
      </c>
      <c r="B41" s="1" t="s">
        <v>271</v>
      </c>
      <c r="C41" s="157" t="s">
        <v>256</v>
      </c>
      <c r="D41" s="157">
        <v>2007</v>
      </c>
      <c r="E41" s="156" t="s">
        <v>270</v>
      </c>
      <c r="F41" s="172" t="s">
        <v>269</v>
      </c>
      <c r="G41" s="154">
        <v>142500</v>
      </c>
      <c r="H41" s="171" t="s">
        <v>268</v>
      </c>
      <c r="I41" s="153">
        <v>106875</v>
      </c>
      <c r="J41" s="152"/>
      <c r="K41" s="151">
        <v>101531.25</v>
      </c>
      <c r="L41" s="150">
        <v>40359</v>
      </c>
      <c r="M41" s="149">
        <v>40359</v>
      </c>
    </row>
    <row r="42" spans="1:13" ht="51">
      <c r="A42" s="1" t="s">
        <v>267</v>
      </c>
      <c r="B42" s="1" t="s">
        <v>266</v>
      </c>
      <c r="C42" s="157" t="s">
        <v>256</v>
      </c>
      <c r="D42" s="157">
        <v>2007</v>
      </c>
      <c r="E42" s="156" t="s">
        <v>265</v>
      </c>
      <c r="F42" s="172" t="s">
        <v>264</v>
      </c>
      <c r="G42" s="154">
        <v>480000</v>
      </c>
      <c r="H42" s="171" t="s">
        <v>228</v>
      </c>
      <c r="I42" s="153">
        <v>360000</v>
      </c>
      <c r="J42" s="152"/>
      <c r="K42" s="170">
        <v>0</v>
      </c>
      <c r="L42" s="150">
        <v>40359</v>
      </c>
      <c r="M42" s="149">
        <v>40359</v>
      </c>
    </row>
    <row r="43" spans="1:13" ht="51">
      <c r="A43" s="1" t="s">
        <v>263</v>
      </c>
      <c r="B43" s="1" t="s">
        <v>262</v>
      </c>
      <c r="C43" s="157" t="s">
        <v>256</v>
      </c>
      <c r="D43" s="157">
        <v>2007</v>
      </c>
      <c r="E43" s="156" t="s">
        <v>261</v>
      </c>
      <c r="F43" s="172" t="s">
        <v>260</v>
      </c>
      <c r="G43" s="154">
        <v>52420</v>
      </c>
      <c r="H43" s="171" t="s">
        <v>259</v>
      </c>
      <c r="I43" s="153">
        <v>39315</v>
      </c>
      <c r="J43" s="152"/>
      <c r="K43" s="170">
        <v>0</v>
      </c>
      <c r="L43" s="150">
        <v>40359</v>
      </c>
      <c r="M43" s="149">
        <v>40359</v>
      </c>
    </row>
    <row r="44" spans="1:13" s="158" customFormat="1" ht="63.75">
      <c r="A44" s="158" t="s">
        <v>258</v>
      </c>
      <c r="B44" s="158" t="s">
        <v>257</v>
      </c>
      <c r="C44" s="157" t="s">
        <v>256</v>
      </c>
      <c r="D44" s="164">
        <v>2007</v>
      </c>
      <c r="E44" s="167" t="s">
        <v>255</v>
      </c>
      <c r="F44" s="166" t="s">
        <v>254</v>
      </c>
      <c r="G44" s="165">
        <v>266667</v>
      </c>
      <c r="H44" s="169" t="s">
        <v>228</v>
      </c>
      <c r="I44" s="163">
        <v>200000</v>
      </c>
      <c r="J44" s="162" t="s">
        <v>253</v>
      </c>
      <c r="K44" s="161">
        <v>138198.77</v>
      </c>
      <c r="L44" s="160">
        <v>39919</v>
      </c>
      <c r="M44" s="159">
        <v>40359</v>
      </c>
    </row>
    <row r="45" spans="3:13" s="140" customFormat="1" ht="15">
      <c r="C45" s="141"/>
      <c r="D45" s="141"/>
      <c r="E45" s="148"/>
      <c r="F45" s="147"/>
      <c r="G45" s="146">
        <f>SUM(G50:G51)</f>
        <v>4674520</v>
      </c>
      <c r="H45" s="141"/>
      <c r="I45" s="145">
        <f>SUM(I50:I51)</f>
        <v>1124651</v>
      </c>
      <c r="J45" s="144"/>
      <c r="K45" s="143"/>
      <c r="L45" s="142"/>
      <c r="M45" s="141"/>
    </row>
    <row r="46" spans="1:13" s="158" customFormat="1" ht="51">
      <c r="A46" s="158" t="s">
        <v>252</v>
      </c>
      <c r="B46" s="158" t="s">
        <v>251</v>
      </c>
      <c r="C46" s="157" t="s">
        <v>231</v>
      </c>
      <c r="D46" s="164">
        <v>2006</v>
      </c>
      <c r="E46" s="167" t="s">
        <v>250</v>
      </c>
      <c r="F46" s="166" t="s">
        <v>249</v>
      </c>
      <c r="G46" s="165">
        <v>1660250</v>
      </c>
      <c r="H46" s="164" t="s">
        <v>248</v>
      </c>
      <c r="I46" s="163">
        <v>250000</v>
      </c>
      <c r="J46" s="162"/>
      <c r="K46" s="161">
        <v>225656.83</v>
      </c>
      <c r="L46" s="160">
        <v>39994</v>
      </c>
      <c r="M46" s="159">
        <v>39994</v>
      </c>
    </row>
    <row r="47" spans="1:13" ht="45">
      <c r="A47" s="1" t="s">
        <v>247</v>
      </c>
      <c r="B47" s="1" t="s">
        <v>246</v>
      </c>
      <c r="C47" s="157" t="s">
        <v>231</v>
      </c>
      <c r="D47" s="157">
        <v>2006</v>
      </c>
      <c r="E47" s="156" t="s">
        <v>245</v>
      </c>
      <c r="F47" s="155" t="s">
        <v>229</v>
      </c>
      <c r="G47" s="154">
        <v>1027760</v>
      </c>
      <c r="H47" s="4" t="s">
        <v>244</v>
      </c>
      <c r="I47" s="153">
        <v>150000</v>
      </c>
      <c r="J47" s="152"/>
      <c r="K47" s="151">
        <v>150000</v>
      </c>
      <c r="L47" s="168">
        <v>39356</v>
      </c>
      <c r="M47" s="149">
        <v>39994</v>
      </c>
    </row>
    <row r="48" spans="1:13" ht="76.5">
      <c r="A48" s="1" t="s">
        <v>243</v>
      </c>
      <c r="B48" s="1" t="s">
        <v>242</v>
      </c>
      <c r="C48" s="157" t="s">
        <v>231</v>
      </c>
      <c r="D48" s="157">
        <v>2006</v>
      </c>
      <c r="E48" s="156" t="s">
        <v>241</v>
      </c>
      <c r="F48" s="166" t="s">
        <v>240</v>
      </c>
      <c r="G48" s="154">
        <v>437216</v>
      </c>
      <c r="H48" s="4" t="s">
        <v>239</v>
      </c>
      <c r="I48" s="153">
        <v>327912</v>
      </c>
      <c r="J48" s="152"/>
      <c r="K48" s="151">
        <v>312181.1</v>
      </c>
      <c r="L48" s="160">
        <v>39610</v>
      </c>
      <c r="M48" s="149">
        <v>39994</v>
      </c>
    </row>
    <row r="49" spans="1:13" s="158" customFormat="1" ht="89.25">
      <c r="A49" s="158" t="s">
        <v>238</v>
      </c>
      <c r="B49" s="158" t="s">
        <v>237</v>
      </c>
      <c r="C49" s="157" t="s">
        <v>231</v>
      </c>
      <c r="D49" s="164">
        <v>2006</v>
      </c>
      <c r="E49" s="167" t="s">
        <v>236</v>
      </c>
      <c r="F49" s="166" t="s">
        <v>235</v>
      </c>
      <c r="G49" s="165">
        <v>1406960</v>
      </c>
      <c r="H49" s="164" t="s">
        <v>234</v>
      </c>
      <c r="I49" s="163">
        <v>346739</v>
      </c>
      <c r="J49" s="162"/>
      <c r="K49" s="161">
        <v>329402.05</v>
      </c>
      <c r="L49" s="160">
        <v>39994</v>
      </c>
      <c r="M49" s="159">
        <v>39994</v>
      </c>
    </row>
    <row r="50" spans="1:13" ht="45">
      <c r="A50" s="1" t="s">
        <v>233</v>
      </c>
      <c r="B50" s="1" t="s">
        <v>232</v>
      </c>
      <c r="C50" s="157" t="s">
        <v>231</v>
      </c>
      <c r="D50" s="157">
        <v>2006</v>
      </c>
      <c r="E50" s="156" t="s">
        <v>230</v>
      </c>
      <c r="F50" s="155" t="s">
        <v>229</v>
      </c>
      <c r="G50" s="154">
        <v>71167</v>
      </c>
      <c r="H50" s="4" t="s">
        <v>228</v>
      </c>
      <c r="I50" s="153">
        <v>50000</v>
      </c>
      <c r="J50" s="152"/>
      <c r="K50" s="151">
        <v>50000</v>
      </c>
      <c r="L50" s="150">
        <v>39577</v>
      </c>
      <c r="M50" s="149">
        <v>39994</v>
      </c>
    </row>
    <row r="51" spans="3:13" s="140" customFormat="1" ht="15">
      <c r="C51" s="141"/>
      <c r="D51" s="141"/>
      <c r="E51" s="148"/>
      <c r="F51" s="147"/>
      <c r="G51" s="146">
        <f>SUM(G46:G50)</f>
        <v>4603353</v>
      </c>
      <c r="H51" s="141"/>
      <c r="I51" s="145">
        <f>SUM(I46:I49)</f>
        <v>1074651</v>
      </c>
      <c r="J51" s="144"/>
      <c r="K51" s="143"/>
      <c r="L51" s="142"/>
      <c r="M51" s="141"/>
    </row>
    <row r="52" spans="9:11" ht="12.75">
      <c r="I52" s="139"/>
      <c r="J52" s="138"/>
      <c r="K52" s="137"/>
    </row>
    <row r="53" spans="3:13" ht="12.75" customHeight="1">
      <c r="C53" s="136" t="s">
        <v>227</v>
      </c>
      <c r="D53" s="136"/>
      <c r="E53" s="136"/>
      <c r="F53" s="136"/>
      <c r="G53" s="136"/>
      <c r="H53" s="136"/>
      <c r="I53" s="136"/>
      <c r="J53" s="136"/>
      <c r="K53" s="136"/>
      <c r="L53" s="136"/>
      <c r="M53" s="136"/>
    </row>
    <row r="54" spans="3:13" ht="12.75">
      <c r="C54" s="136"/>
      <c r="D54" s="136"/>
      <c r="E54" s="136"/>
      <c r="F54" s="136"/>
      <c r="G54" s="136"/>
      <c r="H54" s="136"/>
      <c r="I54" s="136"/>
      <c r="J54" s="136"/>
      <c r="K54" s="136"/>
      <c r="L54" s="136"/>
      <c r="M54" s="136"/>
    </row>
    <row r="55" spans="3:13" ht="12.75">
      <c r="C55" s="135"/>
      <c r="D55" s="135"/>
      <c r="E55" s="135"/>
      <c r="F55" s="135"/>
      <c r="G55" s="135"/>
      <c r="H55" s="135"/>
      <c r="I55" s="135"/>
      <c r="J55" s="135"/>
      <c r="K55" s="135"/>
      <c r="L55" s="135"/>
      <c r="M55" s="135"/>
    </row>
    <row r="56" spans="3:13" ht="12.75" customHeight="1">
      <c r="C56" s="134" t="s">
        <v>226</v>
      </c>
      <c r="D56" s="134"/>
      <c r="E56" s="134"/>
      <c r="F56" s="134"/>
      <c r="G56" s="134"/>
      <c r="H56" s="134"/>
      <c r="I56" s="134"/>
      <c r="J56" s="134"/>
      <c r="K56" s="134"/>
      <c r="L56" s="134"/>
      <c r="M56" s="134"/>
    </row>
    <row r="57" spans="3:13" ht="12.75" customHeight="1">
      <c r="C57" s="133" t="s">
        <v>225</v>
      </c>
      <c r="D57" s="133"/>
      <c r="E57" s="133"/>
      <c r="F57" s="133"/>
      <c r="G57" s="133"/>
      <c r="H57" s="133"/>
      <c r="I57" s="133"/>
      <c r="J57" s="133"/>
      <c r="K57" s="133"/>
      <c r="L57" s="133"/>
      <c r="M57" s="133"/>
    </row>
    <row r="58" spans="3:13" ht="12.75" customHeight="1">
      <c r="C58" s="136" t="s">
        <v>224</v>
      </c>
      <c r="D58" s="136"/>
      <c r="E58" s="136"/>
      <c r="F58" s="136"/>
      <c r="G58" s="136"/>
      <c r="H58" s="136"/>
      <c r="I58" s="136"/>
      <c r="J58" s="136"/>
      <c r="K58" s="136"/>
      <c r="L58" s="136"/>
      <c r="M58" s="136"/>
    </row>
    <row r="59" spans="3:13" ht="12.75" customHeight="1">
      <c r="C59" s="136" t="s">
        <v>223</v>
      </c>
      <c r="D59" s="136"/>
      <c r="E59" s="136"/>
      <c r="F59" s="136"/>
      <c r="G59" s="136"/>
      <c r="H59" s="136"/>
      <c r="I59" s="136"/>
      <c r="J59" s="136"/>
      <c r="K59" s="136"/>
      <c r="L59" s="136"/>
      <c r="M59" s="136"/>
    </row>
    <row r="60" spans="3:13" ht="12.75" customHeight="1">
      <c r="C60" s="135"/>
      <c r="D60" s="135"/>
      <c r="E60" s="135"/>
      <c r="F60" s="135"/>
      <c r="G60" s="135"/>
      <c r="H60" s="135"/>
      <c r="I60" s="135"/>
      <c r="J60" s="135"/>
      <c r="K60" s="135"/>
      <c r="L60" s="135"/>
      <c r="M60" s="135"/>
    </row>
    <row r="61" spans="3:13" ht="12.75" customHeight="1">
      <c r="C61" s="134" t="s">
        <v>222</v>
      </c>
      <c r="D61" s="134"/>
      <c r="E61" s="134"/>
      <c r="F61" s="134"/>
      <c r="G61" s="134"/>
      <c r="H61" s="134"/>
      <c r="I61" s="134"/>
      <c r="J61" s="134"/>
      <c r="K61" s="134"/>
      <c r="L61" s="134"/>
      <c r="M61" s="134"/>
    </row>
    <row r="62" spans="3:13" ht="12.75" customHeight="1">
      <c r="C62" s="134" t="s">
        <v>221</v>
      </c>
      <c r="D62" s="134"/>
      <c r="E62" s="134"/>
      <c r="F62" s="134"/>
      <c r="G62" s="134"/>
      <c r="H62" s="134"/>
      <c r="I62" s="134"/>
      <c r="J62" s="134"/>
      <c r="K62" s="134"/>
      <c r="L62" s="134"/>
      <c r="M62" s="134"/>
    </row>
    <row r="63" spans="3:13" ht="12.75" customHeight="1">
      <c r="C63" s="134" t="s">
        <v>220</v>
      </c>
      <c r="D63" s="134"/>
      <c r="E63" s="134"/>
      <c r="F63" s="134"/>
      <c r="G63" s="134"/>
      <c r="H63" s="134"/>
      <c r="I63" s="134"/>
      <c r="J63" s="134"/>
      <c r="K63" s="134"/>
      <c r="L63" s="134"/>
      <c r="M63" s="134"/>
    </row>
    <row r="64" spans="3:13" ht="12.75" customHeight="1">
      <c r="C64" s="134" t="s">
        <v>219</v>
      </c>
      <c r="D64" s="134"/>
      <c r="E64" s="134"/>
      <c r="F64" s="134"/>
      <c r="G64" s="134"/>
      <c r="H64" s="134"/>
      <c r="I64" s="134"/>
      <c r="J64" s="134"/>
      <c r="K64" s="134"/>
      <c r="L64" s="134"/>
      <c r="M64" s="134"/>
    </row>
    <row r="65" spans="3:13" ht="12.75" customHeight="1">
      <c r="C65" s="133" t="s">
        <v>218</v>
      </c>
      <c r="D65" s="133"/>
      <c r="E65" s="133"/>
      <c r="F65" s="133"/>
      <c r="G65" s="133"/>
      <c r="H65" s="133"/>
      <c r="I65" s="133"/>
      <c r="J65" s="133"/>
      <c r="K65" s="133"/>
      <c r="L65" s="133"/>
      <c r="M65" s="133"/>
    </row>
    <row r="66" ht="12.75"/>
    <row r="67" ht="12.75"/>
  </sheetData>
  <sheetProtection/>
  <mergeCells count="11">
    <mergeCell ref="I1:J1"/>
    <mergeCell ref="C53:M54"/>
    <mergeCell ref="C65:M65"/>
    <mergeCell ref="C59:M59"/>
    <mergeCell ref="C58:M58"/>
    <mergeCell ref="C57:M57"/>
    <mergeCell ref="C56:M56"/>
    <mergeCell ref="C61:M61"/>
    <mergeCell ref="C62:M62"/>
    <mergeCell ref="C63:M63"/>
    <mergeCell ref="C64:M64"/>
  </mergeCells>
  <printOptions/>
  <pageMargins left="0.5" right="0.5" top="1" bottom="0.75" header="0.5" footer="0.5"/>
  <pageSetup fitToHeight="4" fitToWidth="1" horizontalDpi="600" verticalDpi="600" orientation="landscape" scale="53" r:id="rId3"/>
  <headerFooter alignWithMargins="0">
    <oddHeader>&amp;L&amp;D
INFRASTRUCTURE REPORT DUE PER HF822
SECTION 29</oddHeader>
    <oddFooter>&amp;LFilename: w:\Planning\SystemsPlanning\Grant Programs\Jennifers Quarterly Reports\
Infrastructure Related Funds Report\Infrastructure Related Funds.xls&amp;C&amp;P of &amp;N&amp;RJDK</oddFooter>
    <evenHeader>&amp;L&amp;D
INFRASTRUCTURE REPORT DUE PER HF822
SECTION 29</evenHeader>
    <evenFooter>&amp;C&amp;P of &amp;N</evenFooter>
    <firstHeader>&amp;L&amp;D
INFRASTRUCTURE REPORT DUE PER HF822
SECTION 29</firstHeader>
    <firstFooter>&amp;C&amp;P of &amp;N</firstFooter>
  </headerFooter>
  <legacyDrawing r:id="rId2"/>
</worksheet>
</file>

<file path=xl/worksheets/sheet6.xml><?xml version="1.0" encoding="utf-8"?>
<worksheet xmlns="http://schemas.openxmlformats.org/spreadsheetml/2006/main" xmlns:r="http://schemas.openxmlformats.org/officeDocument/2006/relationships">
  <dimension ref="A1:S70"/>
  <sheetViews>
    <sheetView view="pageLayout" workbookViewId="0" topLeftCell="D1">
      <selection activeCell="A1" sqref="A1:F1"/>
    </sheetView>
  </sheetViews>
  <sheetFormatPr defaultColWidth="9.140625" defaultRowHeight="12.75"/>
  <cols>
    <col min="1" max="1" width="12.8515625" style="0" bestFit="1" customWidth="1"/>
    <col min="2" max="2" width="7.140625" style="0" bestFit="1" customWidth="1"/>
    <col min="3" max="3" width="22.7109375" style="0" bestFit="1" customWidth="1"/>
    <col min="4" max="4" width="28.00390625" style="0" customWidth="1"/>
    <col min="5" max="5" width="28.57421875" style="0" customWidth="1"/>
    <col min="6" max="6" width="24.8515625" style="0" bestFit="1" customWidth="1"/>
    <col min="7" max="7" width="12.00390625" style="0" bestFit="1" customWidth="1"/>
    <col min="8" max="8" width="14.421875" style="0" bestFit="1" customWidth="1"/>
    <col min="9" max="10" width="17.7109375" style="0" customWidth="1"/>
    <col min="11" max="12" width="19.421875" style="0" customWidth="1"/>
    <col min="13" max="13" width="11.8515625" style="0" customWidth="1"/>
    <col min="14" max="14" width="109.57421875" style="0" hidden="1" customWidth="1"/>
    <col min="15" max="15" width="15.421875" style="245" customWidth="1"/>
    <col min="16" max="17" width="20.421875" style="13" customWidth="1"/>
    <col min="19" max="19" width="11.28125" style="0" hidden="1" customWidth="1"/>
  </cols>
  <sheetData>
    <row r="1" spans="1:15" ht="26.25" customHeight="1" thickBot="1" thickTop="1">
      <c r="A1" s="197" t="s">
        <v>444</v>
      </c>
      <c r="B1" s="198"/>
      <c r="C1" s="198"/>
      <c r="D1" s="198"/>
      <c r="E1" s="198"/>
      <c r="F1" s="199"/>
      <c r="G1" s="200" t="s">
        <v>445</v>
      </c>
      <c r="H1" s="201" t="s">
        <v>446</v>
      </c>
      <c r="I1" s="202" t="s">
        <v>447</v>
      </c>
      <c r="J1" s="203" t="s">
        <v>438</v>
      </c>
      <c r="K1" s="204" t="s">
        <v>448</v>
      </c>
      <c r="L1" s="205"/>
      <c r="M1" s="203" t="s">
        <v>449</v>
      </c>
      <c r="N1" s="206" t="s">
        <v>444</v>
      </c>
      <c r="O1" s="203" t="s">
        <v>450</v>
      </c>
    </row>
    <row r="2" spans="1:15" ht="52.5" thickBot="1" thickTop="1">
      <c r="A2" s="207" t="s">
        <v>451</v>
      </c>
      <c r="B2" s="207" t="s">
        <v>452</v>
      </c>
      <c r="C2" s="207" t="s">
        <v>453</v>
      </c>
      <c r="D2" s="207" t="s">
        <v>454</v>
      </c>
      <c r="E2" s="207" t="s">
        <v>455</v>
      </c>
      <c r="F2" s="207" t="s">
        <v>456</v>
      </c>
      <c r="G2" s="208"/>
      <c r="H2" s="209"/>
      <c r="I2" s="210"/>
      <c r="J2" s="211"/>
      <c r="K2" s="206" t="s">
        <v>457</v>
      </c>
      <c r="L2" s="206" t="s">
        <v>458</v>
      </c>
      <c r="M2" s="211"/>
      <c r="N2" s="206" t="s">
        <v>444</v>
      </c>
      <c r="O2" s="211"/>
    </row>
    <row r="3" spans="1:19" ht="13.5" thickTop="1">
      <c r="A3" s="212"/>
      <c r="B3" s="212"/>
      <c r="C3" s="213"/>
      <c r="D3" s="212"/>
      <c r="E3" s="212"/>
      <c r="F3" s="212"/>
      <c r="G3" s="214"/>
      <c r="H3" s="215"/>
      <c r="I3" s="215"/>
      <c r="J3" s="215"/>
      <c r="K3" s="216"/>
      <c r="L3" s="216"/>
      <c r="M3" s="217"/>
      <c r="N3" s="217"/>
      <c r="O3" s="218"/>
      <c r="S3" s="219">
        <f>ROUND(I3,0)</f>
        <v>0</v>
      </c>
    </row>
    <row r="4" spans="1:19" ht="12.75">
      <c r="A4" s="220" t="s">
        <v>459</v>
      </c>
      <c r="B4" s="220" t="s">
        <v>460</v>
      </c>
      <c r="C4" s="221" t="s">
        <v>461</v>
      </c>
      <c r="D4" s="220" t="s">
        <v>462</v>
      </c>
      <c r="E4" s="220" t="s">
        <v>463</v>
      </c>
      <c r="F4" s="220" t="s">
        <v>464</v>
      </c>
      <c r="G4" s="222">
        <v>40106</v>
      </c>
      <c r="H4" s="216">
        <v>0</v>
      </c>
      <c r="I4" s="216">
        <v>674550</v>
      </c>
      <c r="J4" s="216">
        <v>4900</v>
      </c>
      <c r="K4" s="216">
        <f>IF(I4=0,H4,S4)</f>
        <v>674550</v>
      </c>
      <c r="L4" s="216"/>
      <c r="M4" s="223">
        <v>40494</v>
      </c>
      <c r="N4" s="224" t="s">
        <v>465</v>
      </c>
      <c r="O4" s="225">
        <v>0</v>
      </c>
      <c r="Q4" s="226"/>
      <c r="S4" s="219">
        <f aca="true" t="shared" si="0" ref="S4:S67">ROUND(I4,0)</f>
        <v>674550</v>
      </c>
    </row>
    <row r="5" spans="1:19" ht="12.75">
      <c r="A5" s="220"/>
      <c r="B5" s="220"/>
      <c r="C5" s="221"/>
      <c r="D5" s="220"/>
      <c r="E5" s="220"/>
      <c r="F5" s="220"/>
      <c r="G5" s="222"/>
      <c r="H5" s="216"/>
      <c r="I5" s="216">
        <v>0</v>
      </c>
      <c r="J5" s="216"/>
      <c r="K5" s="216"/>
      <c r="L5" s="216"/>
      <c r="M5" s="223"/>
      <c r="N5" s="227"/>
      <c r="O5" s="225"/>
      <c r="Q5" s="226"/>
      <c r="S5" s="219">
        <f t="shared" si="0"/>
        <v>0</v>
      </c>
    </row>
    <row r="6" spans="1:19" ht="12.75">
      <c r="A6" s="220" t="s">
        <v>466</v>
      </c>
      <c r="B6" s="220" t="s">
        <v>467</v>
      </c>
      <c r="C6" s="221" t="s">
        <v>468</v>
      </c>
      <c r="D6" s="220" t="s">
        <v>469</v>
      </c>
      <c r="E6" s="220" t="s">
        <v>470</v>
      </c>
      <c r="F6" s="220" t="s">
        <v>464</v>
      </c>
      <c r="G6" s="222">
        <v>40134</v>
      </c>
      <c r="H6" s="216">
        <v>0</v>
      </c>
      <c r="I6" s="216">
        <v>947506</v>
      </c>
      <c r="J6" s="216">
        <v>4000</v>
      </c>
      <c r="K6" s="216">
        <f>IF(I6=0,H6,S6)</f>
        <v>947506</v>
      </c>
      <c r="L6" s="216"/>
      <c r="M6" s="223">
        <v>40494</v>
      </c>
      <c r="N6" s="227" t="s">
        <v>471</v>
      </c>
      <c r="O6" s="225">
        <v>0</v>
      </c>
      <c r="Q6" s="226"/>
      <c r="S6" s="219">
        <f t="shared" si="0"/>
        <v>947506</v>
      </c>
    </row>
    <row r="7" spans="1:19" ht="12.75">
      <c r="A7" s="220"/>
      <c r="B7" s="220"/>
      <c r="C7" s="221"/>
      <c r="D7" s="220"/>
      <c r="E7" s="220"/>
      <c r="F7" s="220"/>
      <c r="G7" s="222"/>
      <c r="H7" s="216"/>
      <c r="I7" s="216">
        <v>0</v>
      </c>
      <c r="J7" s="216"/>
      <c r="K7" s="216"/>
      <c r="L7" s="216"/>
      <c r="M7" s="223"/>
      <c r="N7" s="227"/>
      <c r="O7" s="225"/>
      <c r="Q7" s="226"/>
      <c r="S7" s="219">
        <f t="shared" si="0"/>
        <v>0</v>
      </c>
    </row>
    <row r="8" spans="1:19" ht="12.75">
      <c r="A8" s="228" t="s">
        <v>472</v>
      </c>
      <c r="B8" s="220" t="s">
        <v>473</v>
      </c>
      <c r="C8" s="221" t="s">
        <v>474</v>
      </c>
      <c r="D8" s="228" t="s">
        <v>475</v>
      </c>
      <c r="E8" s="228" t="s">
        <v>476</v>
      </c>
      <c r="F8" s="228" t="s">
        <v>477</v>
      </c>
      <c r="G8" s="222">
        <v>40162</v>
      </c>
      <c r="H8" s="216">
        <v>0</v>
      </c>
      <c r="I8" s="216">
        <v>173503</v>
      </c>
      <c r="J8" s="216">
        <v>0</v>
      </c>
      <c r="K8" s="216">
        <f aca="true" t="shared" si="1" ref="K8:K13">IF(I8=0,H8,S8)</f>
        <v>173503</v>
      </c>
      <c r="L8" s="216"/>
      <c r="M8" s="223">
        <v>40451</v>
      </c>
      <c r="N8" s="227" t="s">
        <v>478</v>
      </c>
      <c r="O8" s="225">
        <v>0</v>
      </c>
      <c r="Q8" s="226"/>
      <c r="S8" s="219">
        <f t="shared" si="0"/>
        <v>173503</v>
      </c>
    </row>
    <row r="9" spans="1:19" ht="12.75">
      <c r="A9" s="228" t="s">
        <v>479</v>
      </c>
      <c r="B9" s="220" t="s">
        <v>480</v>
      </c>
      <c r="C9" s="221" t="s">
        <v>481</v>
      </c>
      <c r="D9" s="228" t="s">
        <v>482</v>
      </c>
      <c r="E9" s="228" t="s">
        <v>483</v>
      </c>
      <c r="F9" s="228" t="s">
        <v>477</v>
      </c>
      <c r="G9" s="222">
        <v>40162</v>
      </c>
      <c r="H9" s="216">
        <v>0</v>
      </c>
      <c r="I9" s="216">
        <v>490900</v>
      </c>
      <c r="J9" s="216">
        <v>0</v>
      </c>
      <c r="K9" s="216">
        <f t="shared" si="1"/>
        <v>490900</v>
      </c>
      <c r="L9" s="216"/>
      <c r="M9" s="223">
        <v>40501</v>
      </c>
      <c r="N9" s="227" t="s">
        <v>484</v>
      </c>
      <c r="O9" s="225">
        <v>0</v>
      </c>
      <c r="Q9" s="226"/>
      <c r="S9" s="219">
        <f t="shared" si="0"/>
        <v>490900</v>
      </c>
    </row>
    <row r="10" spans="1:19" ht="12.75">
      <c r="A10" s="228" t="s">
        <v>485</v>
      </c>
      <c r="B10" s="228" t="s">
        <v>486</v>
      </c>
      <c r="C10" s="229" t="s">
        <v>487</v>
      </c>
      <c r="D10" s="220" t="s">
        <v>488</v>
      </c>
      <c r="E10" s="228" t="s">
        <v>489</v>
      </c>
      <c r="F10" s="228" t="s">
        <v>464</v>
      </c>
      <c r="G10" s="222">
        <v>40162</v>
      </c>
      <c r="H10" s="216">
        <v>0</v>
      </c>
      <c r="I10" s="216">
        <v>2368203</v>
      </c>
      <c r="J10" s="216">
        <v>0</v>
      </c>
      <c r="K10" s="216">
        <f t="shared" si="1"/>
        <v>2368203</v>
      </c>
      <c r="L10" s="216"/>
      <c r="M10" s="223">
        <v>40501</v>
      </c>
      <c r="N10" s="227" t="s">
        <v>490</v>
      </c>
      <c r="O10" s="225">
        <v>0</v>
      </c>
      <c r="Q10" s="226"/>
      <c r="S10" s="219">
        <f t="shared" si="0"/>
        <v>2368203</v>
      </c>
    </row>
    <row r="11" spans="1:19" ht="12.75">
      <c r="A11" s="228" t="s">
        <v>491</v>
      </c>
      <c r="B11" s="220" t="s">
        <v>492</v>
      </c>
      <c r="C11" s="229" t="s">
        <v>493</v>
      </c>
      <c r="D11" s="220" t="s">
        <v>494</v>
      </c>
      <c r="E11" s="228" t="s">
        <v>495</v>
      </c>
      <c r="F11" s="228" t="s">
        <v>477</v>
      </c>
      <c r="G11" s="222">
        <v>40162</v>
      </c>
      <c r="H11" s="216">
        <v>0</v>
      </c>
      <c r="I11" s="216">
        <v>271794</v>
      </c>
      <c r="J11" s="216">
        <v>0</v>
      </c>
      <c r="K11" s="216">
        <f t="shared" si="1"/>
        <v>271794</v>
      </c>
      <c r="L11" s="216"/>
      <c r="M11" s="223">
        <v>40501</v>
      </c>
      <c r="N11" s="227" t="s">
        <v>496</v>
      </c>
      <c r="O11" s="225">
        <v>0</v>
      </c>
      <c r="Q11" s="226"/>
      <c r="S11" s="219">
        <f t="shared" si="0"/>
        <v>271794</v>
      </c>
    </row>
    <row r="12" spans="1:19" ht="12.75">
      <c r="A12" s="230" t="s">
        <v>497</v>
      </c>
      <c r="B12" s="220" t="s">
        <v>498</v>
      </c>
      <c r="C12" s="221" t="s">
        <v>499</v>
      </c>
      <c r="D12" s="230" t="s">
        <v>500</v>
      </c>
      <c r="E12" s="230" t="s">
        <v>501</v>
      </c>
      <c r="F12" s="230" t="s">
        <v>477</v>
      </c>
      <c r="G12" s="222">
        <v>40162</v>
      </c>
      <c r="H12" s="216">
        <v>0</v>
      </c>
      <c r="I12" s="216">
        <v>355650</v>
      </c>
      <c r="J12" s="216">
        <v>0</v>
      </c>
      <c r="K12" s="216">
        <f t="shared" si="1"/>
        <v>355650</v>
      </c>
      <c r="L12" s="216"/>
      <c r="M12" s="223">
        <v>40501</v>
      </c>
      <c r="N12" s="227" t="s">
        <v>502</v>
      </c>
      <c r="O12" s="225">
        <v>0</v>
      </c>
      <c r="Q12" s="226"/>
      <c r="S12" s="219">
        <f t="shared" si="0"/>
        <v>355650</v>
      </c>
    </row>
    <row r="13" spans="1:19" ht="12.75">
      <c r="A13" s="228" t="s">
        <v>503</v>
      </c>
      <c r="B13" s="220" t="s">
        <v>473</v>
      </c>
      <c r="C13" s="221" t="s">
        <v>504</v>
      </c>
      <c r="D13" s="220" t="s">
        <v>505</v>
      </c>
      <c r="E13" s="228" t="s">
        <v>506</v>
      </c>
      <c r="F13" s="228" t="s">
        <v>477</v>
      </c>
      <c r="G13" s="222">
        <v>40162</v>
      </c>
      <c r="H13" s="216">
        <v>0</v>
      </c>
      <c r="I13" s="216">
        <v>258431</v>
      </c>
      <c r="J13" s="216">
        <v>0</v>
      </c>
      <c r="K13" s="216">
        <f t="shared" si="1"/>
        <v>258431</v>
      </c>
      <c r="L13" s="216"/>
      <c r="M13" s="223">
        <v>40501</v>
      </c>
      <c r="N13" s="227" t="s">
        <v>507</v>
      </c>
      <c r="O13" s="225">
        <v>0</v>
      </c>
      <c r="Q13" s="226"/>
      <c r="S13" s="219">
        <f t="shared" si="0"/>
        <v>258431</v>
      </c>
    </row>
    <row r="14" spans="1:19" ht="12.75">
      <c r="A14" s="228"/>
      <c r="B14" s="220"/>
      <c r="C14" s="221"/>
      <c r="D14" s="228"/>
      <c r="E14" s="228"/>
      <c r="F14" s="228"/>
      <c r="G14" s="222"/>
      <c r="H14" s="216"/>
      <c r="I14" s="216"/>
      <c r="J14" s="216"/>
      <c r="K14" s="216"/>
      <c r="L14" s="216"/>
      <c r="M14" s="223"/>
      <c r="N14" s="227"/>
      <c r="O14" s="225"/>
      <c r="S14" s="219">
        <f t="shared" si="0"/>
        <v>0</v>
      </c>
    </row>
    <row r="15" spans="1:19" ht="12.75">
      <c r="A15" s="228" t="s">
        <v>508</v>
      </c>
      <c r="B15" s="220" t="s">
        <v>473</v>
      </c>
      <c r="C15" s="221" t="s">
        <v>509</v>
      </c>
      <c r="D15" s="228" t="s">
        <v>510</v>
      </c>
      <c r="E15" s="228" t="s">
        <v>511</v>
      </c>
      <c r="F15" s="228" t="s">
        <v>512</v>
      </c>
      <c r="G15" s="222">
        <v>40198</v>
      </c>
      <c r="H15" s="216">
        <v>795000</v>
      </c>
      <c r="I15" s="216">
        <v>0</v>
      </c>
      <c r="J15" s="216">
        <v>0</v>
      </c>
      <c r="K15" s="216">
        <f aca="true" t="shared" si="2" ref="K15:K21">IF(I15=0,H15,S15)</f>
        <v>795000</v>
      </c>
      <c r="L15" s="216"/>
      <c r="M15" s="223">
        <v>40480</v>
      </c>
      <c r="N15" s="227" t="s">
        <v>513</v>
      </c>
      <c r="O15" s="225">
        <v>0</v>
      </c>
      <c r="S15" s="219">
        <f t="shared" si="0"/>
        <v>0</v>
      </c>
    </row>
    <row r="16" spans="1:19" ht="12.75">
      <c r="A16" s="228" t="s">
        <v>514</v>
      </c>
      <c r="B16" s="228" t="s">
        <v>515</v>
      </c>
      <c r="C16" s="221" t="s">
        <v>516</v>
      </c>
      <c r="D16" s="220" t="s">
        <v>517</v>
      </c>
      <c r="E16" s="228" t="s">
        <v>463</v>
      </c>
      <c r="F16" s="228" t="s">
        <v>464</v>
      </c>
      <c r="G16" s="222">
        <v>40198</v>
      </c>
      <c r="H16" s="216">
        <v>400000</v>
      </c>
      <c r="I16" s="216">
        <v>0</v>
      </c>
      <c r="J16" s="216">
        <v>0</v>
      </c>
      <c r="K16" s="216">
        <f t="shared" si="2"/>
        <v>400000</v>
      </c>
      <c r="L16" s="216"/>
      <c r="M16" s="223">
        <v>40501</v>
      </c>
      <c r="N16" s="227" t="s">
        <v>518</v>
      </c>
      <c r="O16" s="225">
        <v>0</v>
      </c>
      <c r="S16" s="219">
        <f t="shared" si="0"/>
        <v>0</v>
      </c>
    </row>
    <row r="17" spans="1:19" ht="12.75">
      <c r="A17" s="228" t="s">
        <v>519</v>
      </c>
      <c r="B17" s="228" t="s">
        <v>520</v>
      </c>
      <c r="C17" s="221" t="s">
        <v>521</v>
      </c>
      <c r="D17" s="220" t="s">
        <v>522</v>
      </c>
      <c r="E17" s="228" t="s">
        <v>523</v>
      </c>
      <c r="F17" s="228" t="s">
        <v>464</v>
      </c>
      <c r="G17" s="222">
        <v>40198</v>
      </c>
      <c r="H17" s="216">
        <v>1406000</v>
      </c>
      <c r="I17" s="216">
        <v>0</v>
      </c>
      <c r="J17" s="216">
        <v>0</v>
      </c>
      <c r="K17" s="216">
        <f t="shared" si="2"/>
        <v>1406000</v>
      </c>
      <c r="L17" s="216"/>
      <c r="M17" s="223">
        <v>40501</v>
      </c>
      <c r="N17" s="227" t="s">
        <v>524</v>
      </c>
      <c r="O17" s="225">
        <v>0</v>
      </c>
      <c r="S17" s="219">
        <f t="shared" si="0"/>
        <v>0</v>
      </c>
    </row>
    <row r="18" spans="1:19" ht="12.75">
      <c r="A18" s="228" t="s">
        <v>525</v>
      </c>
      <c r="B18" s="220" t="s">
        <v>526</v>
      </c>
      <c r="C18" s="221" t="s">
        <v>527</v>
      </c>
      <c r="D18" s="220" t="s">
        <v>528</v>
      </c>
      <c r="E18" s="228" t="s">
        <v>529</v>
      </c>
      <c r="F18" s="228" t="s">
        <v>512</v>
      </c>
      <c r="G18" s="222">
        <v>40198</v>
      </c>
      <c r="H18" s="216">
        <v>404000</v>
      </c>
      <c r="I18" s="216">
        <v>0</v>
      </c>
      <c r="J18" s="216">
        <v>0</v>
      </c>
      <c r="K18" s="216">
        <f t="shared" si="2"/>
        <v>404000</v>
      </c>
      <c r="L18" s="216"/>
      <c r="M18" s="223">
        <v>40451</v>
      </c>
      <c r="N18" s="227" t="s">
        <v>530</v>
      </c>
      <c r="O18" s="225">
        <v>0</v>
      </c>
      <c r="S18" s="219">
        <f t="shared" si="0"/>
        <v>0</v>
      </c>
    </row>
    <row r="19" spans="1:19" ht="12.75">
      <c r="A19" s="228" t="s">
        <v>531</v>
      </c>
      <c r="B19" s="220" t="s">
        <v>532</v>
      </c>
      <c r="C19" s="221" t="s">
        <v>533</v>
      </c>
      <c r="D19" s="220" t="s">
        <v>534</v>
      </c>
      <c r="E19" s="228" t="s">
        <v>535</v>
      </c>
      <c r="F19" s="228" t="s">
        <v>512</v>
      </c>
      <c r="G19" s="222">
        <v>40198</v>
      </c>
      <c r="H19" s="216">
        <v>500000</v>
      </c>
      <c r="I19" s="216">
        <v>0</v>
      </c>
      <c r="J19" s="216">
        <v>0</v>
      </c>
      <c r="K19" s="216">
        <f t="shared" si="2"/>
        <v>500000</v>
      </c>
      <c r="L19" s="216"/>
      <c r="M19" s="223">
        <v>40494</v>
      </c>
      <c r="N19" s="227" t="s">
        <v>536</v>
      </c>
      <c r="O19" s="225">
        <v>0</v>
      </c>
      <c r="S19" s="219">
        <f t="shared" si="0"/>
        <v>0</v>
      </c>
    </row>
    <row r="20" spans="1:19" ht="12.75">
      <c r="A20" s="228" t="s">
        <v>537</v>
      </c>
      <c r="B20" s="220" t="s">
        <v>538</v>
      </c>
      <c r="C20" s="221" t="s">
        <v>539</v>
      </c>
      <c r="D20" s="220" t="s">
        <v>540</v>
      </c>
      <c r="E20" s="228" t="s">
        <v>541</v>
      </c>
      <c r="F20" s="228" t="s">
        <v>512</v>
      </c>
      <c r="G20" s="222">
        <v>40198</v>
      </c>
      <c r="H20" s="216">
        <v>677000</v>
      </c>
      <c r="I20" s="216">
        <v>0</v>
      </c>
      <c r="J20" s="216">
        <v>0</v>
      </c>
      <c r="K20" s="216">
        <f t="shared" si="2"/>
        <v>677000</v>
      </c>
      <c r="L20" s="216"/>
      <c r="M20" s="223">
        <v>40451</v>
      </c>
      <c r="N20" s="227" t="s">
        <v>542</v>
      </c>
      <c r="O20" s="225">
        <v>0</v>
      </c>
      <c r="S20" s="219">
        <f t="shared" si="0"/>
        <v>0</v>
      </c>
    </row>
    <row r="21" spans="1:19" ht="12.75">
      <c r="A21" s="228" t="s">
        <v>503</v>
      </c>
      <c r="B21" s="220" t="s">
        <v>543</v>
      </c>
      <c r="C21" s="221" t="s">
        <v>544</v>
      </c>
      <c r="D21" s="220" t="s">
        <v>545</v>
      </c>
      <c r="E21" s="228" t="s">
        <v>546</v>
      </c>
      <c r="F21" s="228" t="s">
        <v>512</v>
      </c>
      <c r="G21" s="222">
        <v>40198</v>
      </c>
      <c r="H21" s="216">
        <v>672000</v>
      </c>
      <c r="I21" s="216">
        <v>0</v>
      </c>
      <c r="J21" s="216">
        <v>0</v>
      </c>
      <c r="K21" s="216">
        <f t="shared" si="2"/>
        <v>672000</v>
      </c>
      <c r="L21" s="216"/>
      <c r="M21" s="223">
        <v>40501</v>
      </c>
      <c r="N21" s="227" t="s">
        <v>547</v>
      </c>
      <c r="O21" s="225">
        <v>0</v>
      </c>
      <c r="S21" s="219">
        <f t="shared" si="0"/>
        <v>0</v>
      </c>
    </row>
    <row r="22" spans="1:19" ht="12.75">
      <c r="A22" s="228"/>
      <c r="B22" s="220"/>
      <c r="C22" s="221"/>
      <c r="D22" s="228"/>
      <c r="E22" s="228"/>
      <c r="F22" s="228"/>
      <c r="G22" s="222"/>
      <c r="H22" s="216"/>
      <c r="I22" s="216"/>
      <c r="J22" s="216"/>
      <c r="K22" s="216"/>
      <c r="L22" s="216"/>
      <c r="M22" s="223"/>
      <c r="N22" s="227"/>
      <c r="O22" s="225"/>
      <c r="S22" s="219">
        <f t="shared" si="0"/>
        <v>0</v>
      </c>
    </row>
    <row r="23" spans="1:19" ht="12.75">
      <c r="A23" s="228" t="s">
        <v>548</v>
      </c>
      <c r="B23" s="220" t="s">
        <v>473</v>
      </c>
      <c r="C23" s="221" t="s">
        <v>549</v>
      </c>
      <c r="D23" s="220" t="s">
        <v>550</v>
      </c>
      <c r="E23" s="228" t="s">
        <v>551</v>
      </c>
      <c r="F23" s="228" t="s">
        <v>512</v>
      </c>
      <c r="G23" s="222">
        <v>40225</v>
      </c>
      <c r="H23" s="216">
        <v>1324000</v>
      </c>
      <c r="I23" s="216">
        <v>0</v>
      </c>
      <c r="J23" s="216">
        <v>0</v>
      </c>
      <c r="K23" s="216">
        <f>IF(I23=0,H23,S23)</f>
        <v>1324000</v>
      </c>
      <c r="L23" s="216"/>
      <c r="M23" s="223">
        <v>40494</v>
      </c>
      <c r="N23" s="227" t="s">
        <v>552</v>
      </c>
      <c r="O23" s="225">
        <v>0</v>
      </c>
      <c r="S23" s="219">
        <f t="shared" si="0"/>
        <v>0</v>
      </c>
    </row>
    <row r="24" spans="1:19" ht="12.75">
      <c r="A24" s="228" t="s">
        <v>553</v>
      </c>
      <c r="B24" s="220" t="s">
        <v>554</v>
      </c>
      <c r="C24" s="221" t="s">
        <v>555</v>
      </c>
      <c r="D24" s="228" t="s">
        <v>556</v>
      </c>
      <c r="E24" s="228" t="s">
        <v>557</v>
      </c>
      <c r="F24" s="228" t="s">
        <v>512</v>
      </c>
      <c r="G24" s="222">
        <v>40225</v>
      </c>
      <c r="H24" s="216">
        <v>814000</v>
      </c>
      <c r="I24" s="216">
        <v>0</v>
      </c>
      <c r="J24" s="216">
        <v>0</v>
      </c>
      <c r="K24" s="216">
        <f>IF(I24=0,H24,S24)</f>
        <v>814000</v>
      </c>
      <c r="L24" s="216"/>
      <c r="M24" s="223">
        <v>40501</v>
      </c>
      <c r="N24" s="227" t="s">
        <v>558</v>
      </c>
      <c r="O24" s="225">
        <v>0</v>
      </c>
      <c r="S24" s="219">
        <f t="shared" si="0"/>
        <v>0</v>
      </c>
    </row>
    <row r="25" spans="1:19" ht="12.75">
      <c r="A25" s="228" t="s">
        <v>559</v>
      </c>
      <c r="B25" s="220" t="s">
        <v>560</v>
      </c>
      <c r="C25" s="221" t="s">
        <v>561</v>
      </c>
      <c r="D25" s="220" t="s">
        <v>562</v>
      </c>
      <c r="E25" s="228" t="s">
        <v>563</v>
      </c>
      <c r="F25" s="228" t="s">
        <v>512</v>
      </c>
      <c r="G25" s="222">
        <v>40225</v>
      </c>
      <c r="H25" s="216">
        <v>1912000</v>
      </c>
      <c r="I25" s="216">
        <v>0</v>
      </c>
      <c r="J25" s="216">
        <v>0</v>
      </c>
      <c r="K25" s="216">
        <f>IF(I25=0,H25,S25)</f>
        <v>1912000</v>
      </c>
      <c r="L25" s="216"/>
      <c r="M25" s="223">
        <v>40521</v>
      </c>
      <c r="N25" s="227" t="s">
        <v>564</v>
      </c>
      <c r="O25" s="225">
        <v>0</v>
      </c>
      <c r="S25" s="219">
        <f t="shared" si="0"/>
        <v>0</v>
      </c>
    </row>
    <row r="26" spans="1:19" ht="12.75">
      <c r="A26" s="228" t="s">
        <v>565</v>
      </c>
      <c r="B26" s="220" t="s">
        <v>560</v>
      </c>
      <c r="C26" s="221" t="s">
        <v>566</v>
      </c>
      <c r="D26" s="220" t="s">
        <v>567</v>
      </c>
      <c r="E26" s="228" t="s">
        <v>568</v>
      </c>
      <c r="F26" s="228" t="s">
        <v>512</v>
      </c>
      <c r="G26" s="222">
        <v>40225</v>
      </c>
      <c r="H26" s="216">
        <v>665000</v>
      </c>
      <c r="I26" s="216">
        <v>0</v>
      </c>
      <c r="J26" s="216">
        <v>0</v>
      </c>
      <c r="K26" s="216">
        <f>IF(I26=0,H26,S26)</f>
        <v>665000</v>
      </c>
      <c r="L26" s="216"/>
      <c r="M26" s="223">
        <v>40494</v>
      </c>
      <c r="N26" s="227" t="s">
        <v>569</v>
      </c>
      <c r="O26" s="225">
        <v>0</v>
      </c>
      <c r="S26" s="219">
        <f t="shared" si="0"/>
        <v>0</v>
      </c>
    </row>
    <row r="27" spans="1:19" ht="12.75">
      <c r="A27" s="228"/>
      <c r="B27" s="220"/>
      <c r="C27" s="221"/>
      <c r="D27" s="228"/>
      <c r="E27" s="228"/>
      <c r="F27" s="228"/>
      <c r="G27" s="222"/>
      <c r="H27" s="216"/>
      <c r="I27" s="216"/>
      <c r="J27" s="216"/>
      <c r="K27" s="216"/>
      <c r="L27" s="216"/>
      <c r="M27" s="223"/>
      <c r="N27" s="227"/>
      <c r="O27" s="225"/>
      <c r="S27" s="219">
        <f t="shared" si="0"/>
        <v>0</v>
      </c>
    </row>
    <row r="28" spans="1:19" ht="12.75">
      <c r="A28" s="228" t="s">
        <v>570</v>
      </c>
      <c r="B28" s="220" t="s">
        <v>571</v>
      </c>
      <c r="C28" s="221" t="s">
        <v>572</v>
      </c>
      <c r="D28" s="220" t="s">
        <v>573</v>
      </c>
      <c r="E28" s="228" t="s">
        <v>574</v>
      </c>
      <c r="F28" s="228" t="s">
        <v>477</v>
      </c>
      <c r="G28" s="222">
        <v>40253</v>
      </c>
      <c r="H28" s="216">
        <v>620000</v>
      </c>
      <c r="I28" s="216">
        <v>0</v>
      </c>
      <c r="J28" s="216">
        <v>0</v>
      </c>
      <c r="K28" s="216">
        <f>IF(I28=0,H28,S28)</f>
        <v>620000</v>
      </c>
      <c r="L28" s="216"/>
      <c r="M28" s="223">
        <v>40501</v>
      </c>
      <c r="N28" s="227" t="s">
        <v>575</v>
      </c>
      <c r="O28" s="225">
        <v>0</v>
      </c>
      <c r="S28" s="219">
        <f t="shared" si="0"/>
        <v>0</v>
      </c>
    </row>
    <row r="29" spans="1:19" ht="12.75">
      <c r="A29" s="228" t="s">
        <v>514</v>
      </c>
      <c r="B29" s="220" t="s">
        <v>480</v>
      </c>
      <c r="C29" s="221" t="s">
        <v>576</v>
      </c>
      <c r="D29" s="220" t="s">
        <v>577</v>
      </c>
      <c r="E29" s="228" t="s">
        <v>578</v>
      </c>
      <c r="F29" s="228" t="s">
        <v>477</v>
      </c>
      <c r="G29" s="222">
        <v>40253</v>
      </c>
      <c r="H29" s="216">
        <v>393000</v>
      </c>
      <c r="I29" s="216">
        <v>0</v>
      </c>
      <c r="J29" s="216">
        <v>0</v>
      </c>
      <c r="K29" s="216">
        <f>IF(I29=0,H29,S29)</f>
        <v>393000</v>
      </c>
      <c r="L29" s="216"/>
      <c r="M29" s="223">
        <v>40501</v>
      </c>
      <c r="N29" s="227" t="s">
        <v>579</v>
      </c>
      <c r="O29" s="225">
        <v>0</v>
      </c>
      <c r="S29" s="219">
        <f t="shared" si="0"/>
        <v>0</v>
      </c>
    </row>
    <row r="30" spans="1:19" ht="12.75">
      <c r="A30" s="228" t="s">
        <v>497</v>
      </c>
      <c r="B30" s="220" t="s">
        <v>580</v>
      </c>
      <c r="C30" s="221" t="s">
        <v>581</v>
      </c>
      <c r="D30" s="220" t="s">
        <v>582</v>
      </c>
      <c r="E30" s="228" t="s">
        <v>583</v>
      </c>
      <c r="F30" s="228" t="s">
        <v>477</v>
      </c>
      <c r="G30" s="222">
        <v>40253</v>
      </c>
      <c r="H30" s="216">
        <v>299000</v>
      </c>
      <c r="I30" s="216">
        <v>0</v>
      </c>
      <c r="J30" s="216">
        <v>0</v>
      </c>
      <c r="K30" s="216">
        <f>IF(I30=0,H30,S30)</f>
        <v>299000</v>
      </c>
      <c r="L30" s="216"/>
      <c r="M30" s="223">
        <v>40451</v>
      </c>
      <c r="N30" s="227" t="s">
        <v>584</v>
      </c>
      <c r="O30" s="225">
        <v>0</v>
      </c>
      <c r="S30" s="219">
        <f t="shared" si="0"/>
        <v>0</v>
      </c>
    </row>
    <row r="31" spans="1:19" ht="12.75">
      <c r="A31" s="228" t="s">
        <v>537</v>
      </c>
      <c r="B31" s="220" t="s">
        <v>554</v>
      </c>
      <c r="C31" s="221" t="s">
        <v>585</v>
      </c>
      <c r="D31" s="220" t="s">
        <v>586</v>
      </c>
      <c r="E31" s="228" t="s">
        <v>587</v>
      </c>
      <c r="F31" s="228" t="s">
        <v>477</v>
      </c>
      <c r="G31" s="222">
        <v>40253</v>
      </c>
      <c r="H31" s="216">
        <v>544000</v>
      </c>
      <c r="I31" s="216">
        <v>0</v>
      </c>
      <c r="J31" s="216">
        <v>0</v>
      </c>
      <c r="K31" s="216">
        <f>IF(I31=0,H31,S31)</f>
        <v>544000</v>
      </c>
      <c r="L31" s="216"/>
      <c r="M31" s="223">
        <v>40501</v>
      </c>
      <c r="N31" s="227" t="s">
        <v>588</v>
      </c>
      <c r="O31" s="225">
        <v>0</v>
      </c>
      <c r="S31" s="219">
        <f t="shared" si="0"/>
        <v>0</v>
      </c>
    </row>
    <row r="32" spans="1:19" ht="12.75">
      <c r="A32" s="228" t="s">
        <v>537</v>
      </c>
      <c r="B32" s="220" t="s">
        <v>554</v>
      </c>
      <c r="C32" s="221" t="s">
        <v>589</v>
      </c>
      <c r="D32" s="220" t="s">
        <v>586</v>
      </c>
      <c r="E32" s="228" t="s">
        <v>587</v>
      </c>
      <c r="F32" s="228" t="s">
        <v>477</v>
      </c>
      <c r="G32" s="222">
        <v>40253</v>
      </c>
      <c r="H32" s="216">
        <v>572000</v>
      </c>
      <c r="I32" s="216">
        <v>0</v>
      </c>
      <c r="J32" s="216">
        <v>0</v>
      </c>
      <c r="K32" s="216">
        <f>IF(I32=0,H32,S32)</f>
        <v>572000</v>
      </c>
      <c r="L32" s="216"/>
      <c r="M32" s="223">
        <v>40501</v>
      </c>
      <c r="N32" s="227" t="s">
        <v>588</v>
      </c>
      <c r="O32" s="225">
        <v>0</v>
      </c>
      <c r="S32" s="219">
        <f t="shared" si="0"/>
        <v>0</v>
      </c>
    </row>
    <row r="33" spans="1:19" ht="12.75">
      <c r="A33" s="228"/>
      <c r="B33" s="220"/>
      <c r="C33" s="221"/>
      <c r="D33" s="228"/>
      <c r="E33" s="228"/>
      <c r="F33" s="228"/>
      <c r="G33" s="222"/>
      <c r="H33" s="216"/>
      <c r="I33" s="216"/>
      <c r="J33" s="216"/>
      <c r="K33" s="216"/>
      <c r="L33" s="216"/>
      <c r="M33" s="223"/>
      <c r="N33" s="227"/>
      <c r="O33" s="225"/>
      <c r="S33" s="219">
        <f t="shared" si="0"/>
        <v>0</v>
      </c>
    </row>
    <row r="34" spans="1:19" ht="12.75">
      <c r="A34" s="228" t="s">
        <v>479</v>
      </c>
      <c r="B34" s="220" t="s">
        <v>590</v>
      </c>
      <c r="C34" s="221" t="s">
        <v>591</v>
      </c>
      <c r="D34" s="220" t="s">
        <v>592</v>
      </c>
      <c r="E34" s="228" t="s">
        <v>593</v>
      </c>
      <c r="F34" s="228" t="s">
        <v>594</v>
      </c>
      <c r="G34" s="222">
        <v>40288</v>
      </c>
      <c r="H34" s="216">
        <v>400000</v>
      </c>
      <c r="I34" s="216">
        <v>0</v>
      </c>
      <c r="J34" s="216">
        <v>0</v>
      </c>
      <c r="K34" s="216">
        <f>IF(I34=0,H34,S34)</f>
        <v>400000</v>
      </c>
      <c r="L34" s="216"/>
      <c r="M34" s="223">
        <v>40501</v>
      </c>
      <c r="N34" s="227" t="s">
        <v>595</v>
      </c>
      <c r="O34" s="225">
        <v>0</v>
      </c>
      <c r="S34" s="219">
        <f t="shared" si="0"/>
        <v>0</v>
      </c>
    </row>
    <row r="35" spans="1:19" ht="12.75">
      <c r="A35" s="228" t="s">
        <v>596</v>
      </c>
      <c r="B35" s="220" t="s">
        <v>597</v>
      </c>
      <c r="C35" s="221" t="s">
        <v>598</v>
      </c>
      <c r="D35" s="228" t="s">
        <v>599</v>
      </c>
      <c r="E35" s="228" t="s">
        <v>600</v>
      </c>
      <c r="F35" s="228" t="s">
        <v>594</v>
      </c>
      <c r="G35" s="222">
        <v>40288</v>
      </c>
      <c r="H35" s="216">
        <v>439000</v>
      </c>
      <c r="I35" s="216">
        <v>0</v>
      </c>
      <c r="J35" s="216">
        <v>0</v>
      </c>
      <c r="K35" s="216">
        <f>IF(I35=0,H35,S35)</f>
        <v>439000</v>
      </c>
      <c r="L35" s="216"/>
      <c r="M35" s="223">
        <v>40451</v>
      </c>
      <c r="N35" s="227" t="s">
        <v>601</v>
      </c>
      <c r="O35" s="225">
        <v>0</v>
      </c>
      <c r="S35" s="219">
        <f t="shared" si="0"/>
        <v>0</v>
      </c>
    </row>
    <row r="36" spans="1:19" ht="12.75">
      <c r="A36" s="228" t="s">
        <v>497</v>
      </c>
      <c r="B36" s="220" t="s">
        <v>602</v>
      </c>
      <c r="C36" s="221" t="s">
        <v>603</v>
      </c>
      <c r="D36" s="220" t="s">
        <v>604</v>
      </c>
      <c r="E36" s="228" t="s">
        <v>605</v>
      </c>
      <c r="F36" s="228" t="s">
        <v>594</v>
      </c>
      <c r="G36" s="222">
        <v>40288</v>
      </c>
      <c r="H36" s="216">
        <v>274000</v>
      </c>
      <c r="I36" s="216">
        <v>0</v>
      </c>
      <c r="J36" s="216">
        <v>0</v>
      </c>
      <c r="K36" s="216">
        <f>IF(I36=0,H36,S36)</f>
        <v>274000</v>
      </c>
      <c r="L36" s="216"/>
      <c r="M36" s="223">
        <v>40451</v>
      </c>
      <c r="N36" s="227" t="s">
        <v>606</v>
      </c>
      <c r="O36" s="225">
        <v>0</v>
      </c>
      <c r="S36" s="219">
        <f t="shared" si="0"/>
        <v>0</v>
      </c>
    </row>
    <row r="37" spans="1:19" ht="12.75">
      <c r="A37" s="228" t="s">
        <v>537</v>
      </c>
      <c r="B37" s="220" t="s">
        <v>607</v>
      </c>
      <c r="C37" s="221" t="s">
        <v>608</v>
      </c>
      <c r="D37" s="220" t="s">
        <v>609</v>
      </c>
      <c r="E37" s="228" t="s">
        <v>610</v>
      </c>
      <c r="F37" s="228" t="s">
        <v>594</v>
      </c>
      <c r="G37" s="222">
        <v>40288</v>
      </c>
      <c r="H37" s="216">
        <v>269000</v>
      </c>
      <c r="I37" s="216">
        <v>0</v>
      </c>
      <c r="J37" s="216">
        <v>0</v>
      </c>
      <c r="K37" s="216">
        <f>IF(I37=0,H37,S37)</f>
        <v>269000</v>
      </c>
      <c r="L37" s="216"/>
      <c r="M37" s="223">
        <v>40451</v>
      </c>
      <c r="N37" s="227" t="s">
        <v>611</v>
      </c>
      <c r="O37" s="225">
        <v>0</v>
      </c>
      <c r="S37" s="219">
        <f t="shared" si="0"/>
        <v>0</v>
      </c>
    </row>
    <row r="38" spans="1:19" ht="12.75">
      <c r="A38" s="228" t="s">
        <v>612</v>
      </c>
      <c r="B38" s="220" t="s">
        <v>554</v>
      </c>
      <c r="C38" s="221" t="s">
        <v>613</v>
      </c>
      <c r="D38" s="220" t="s">
        <v>614</v>
      </c>
      <c r="E38" s="228" t="s">
        <v>615</v>
      </c>
      <c r="F38" s="228" t="s">
        <v>594</v>
      </c>
      <c r="G38" s="222">
        <v>40288</v>
      </c>
      <c r="H38" s="216">
        <v>126000</v>
      </c>
      <c r="I38" s="216">
        <v>0</v>
      </c>
      <c r="J38" s="216">
        <v>0</v>
      </c>
      <c r="K38" s="216">
        <f>IF(I38=0,H38,S38)</f>
        <v>126000</v>
      </c>
      <c r="L38" s="216"/>
      <c r="M38" s="223">
        <v>40501</v>
      </c>
      <c r="N38" s="227" t="s">
        <v>616</v>
      </c>
      <c r="O38" s="225">
        <v>0</v>
      </c>
      <c r="S38" s="219">
        <f t="shared" si="0"/>
        <v>0</v>
      </c>
    </row>
    <row r="39" spans="1:19" ht="12.75">
      <c r="A39" s="228"/>
      <c r="B39" s="220"/>
      <c r="C39" s="221"/>
      <c r="D39" s="228"/>
      <c r="E39" s="228"/>
      <c r="F39" s="228"/>
      <c r="G39" s="222"/>
      <c r="H39" s="216"/>
      <c r="I39" s="216"/>
      <c r="J39" s="216"/>
      <c r="K39" s="216"/>
      <c r="L39" s="216"/>
      <c r="M39" s="223"/>
      <c r="N39" s="227"/>
      <c r="O39" s="225"/>
      <c r="S39" s="219">
        <f t="shared" si="0"/>
        <v>0</v>
      </c>
    </row>
    <row r="40" spans="1:19" ht="12.75">
      <c r="A40" s="228" t="s">
        <v>525</v>
      </c>
      <c r="B40" s="220" t="s">
        <v>526</v>
      </c>
      <c r="C40" s="221" t="s">
        <v>617</v>
      </c>
      <c r="D40" s="220" t="s">
        <v>618</v>
      </c>
      <c r="E40" s="228" t="s">
        <v>619</v>
      </c>
      <c r="F40" s="228" t="s">
        <v>594</v>
      </c>
      <c r="G40" s="222">
        <v>40344</v>
      </c>
      <c r="H40" s="216">
        <v>519000</v>
      </c>
      <c r="I40" s="216">
        <v>0</v>
      </c>
      <c r="J40" s="216">
        <v>0</v>
      </c>
      <c r="K40" s="216">
        <f>IF(I40=0,H40,S40)</f>
        <v>519000</v>
      </c>
      <c r="L40" s="216"/>
      <c r="M40" s="223">
        <v>40494</v>
      </c>
      <c r="N40" s="227" t="s">
        <v>620</v>
      </c>
      <c r="O40" s="225">
        <v>0</v>
      </c>
      <c r="S40" s="219">
        <f t="shared" si="0"/>
        <v>0</v>
      </c>
    </row>
    <row r="41" spans="1:19" ht="12.75">
      <c r="A41" s="228" t="s">
        <v>612</v>
      </c>
      <c r="B41" s="220" t="s">
        <v>498</v>
      </c>
      <c r="C41" s="221" t="s">
        <v>621</v>
      </c>
      <c r="D41" s="220" t="s">
        <v>622</v>
      </c>
      <c r="E41" s="228" t="s">
        <v>623</v>
      </c>
      <c r="F41" s="228" t="s">
        <v>512</v>
      </c>
      <c r="G41" s="222">
        <v>40344</v>
      </c>
      <c r="H41" s="216">
        <v>499000</v>
      </c>
      <c r="I41" s="216">
        <v>0</v>
      </c>
      <c r="J41" s="216">
        <v>0</v>
      </c>
      <c r="K41" s="216">
        <f>IF(I41=0,H41,S41)</f>
        <v>499000</v>
      </c>
      <c r="L41" s="216"/>
      <c r="M41" s="223">
        <v>40501</v>
      </c>
      <c r="N41" s="227" t="s">
        <v>624</v>
      </c>
      <c r="O41" s="225">
        <v>0</v>
      </c>
      <c r="S41" s="219">
        <f t="shared" si="0"/>
        <v>0</v>
      </c>
    </row>
    <row r="42" spans="1:19" ht="12.75">
      <c r="A42" s="228"/>
      <c r="B42" s="220"/>
      <c r="C42" s="221"/>
      <c r="D42" s="228"/>
      <c r="E42" s="228"/>
      <c r="F42" s="228"/>
      <c r="G42" s="222"/>
      <c r="H42" s="216"/>
      <c r="I42" s="216"/>
      <c r="J42" s="216"/>
      <c r="K42" s="216"/>
      <c r="L42" s="216"/>
      <c r="M42" s="227"/>
      <c r="N42" s="227"/>
      <c r="O42" s="225"/>
      <c r="S42" s="219">
        <f t="shared" si="0"/>
        <v>0</v>
      </c>
    </row>
    <row r="43" spans="1:19" ht="12.75">
      <c r="A43" s="228" t="s">
        <v>537</v>
      </c>
      <c r="B43" s="228" t="s">
        <v>473</v>
      </c>
      <c r="C43" s="231" t="s">
        <v>625</v>
      </c>
      <c r="D43" s="220" t="s">
        <v>626</v>
      </c>
      <c r="E43" s="228" t="s">
        <v>627</v>
      </c>
      <c r="F43" s="228" t="s">
        <v>464</v>
      </c>
      <c r="G43" s="222">
        <v>40442</v>
      </c>
      <c r="H43" s="216">
        <v>2731000</v>
      </c>
      <c r="I43" s="216">
        <v>0</v>
      </c>
      <c r="J43" s="216">
        <v>0</v>
      </c>
      <c r="K43" s="216">
        <f>IF(I43=0,H43,S43)</f>
        <v>2731000</v>
      </c>
      <c r="L43" s="216"/>
      <c r="M43" s="223">
        <v>40865</v>
      </c>
      <c r="N43" s="227" t="s">
        <v>628</v>
      </c>
      <c r="O43" s="225">
        <v>0</v>
      </c>
      <c r="S43" s="219">
        <f t="shared" si="0"/>
        <v>0</v>
      </c>
    </row>
    <row r="44" spans="1:19" ht="25.5">
      <c r="A44" s="230" t="s">
        <v>629</v>
      </c>
      <c r="B44" s="230" t="s">
        <v>630</v>
      </c>
      <c r="C44" s="232" t="s">
        <v>631</v>
      </c>
      <c r="D44" s="230" t="s">
        <v>632</v>
      </c>
      <c r="E44" s="230" t="s">
        <v>633</v>
      </c>
      <c r="F44" s="230" t="s">
        <v>464</v>
      </c>
      <c r="G44" s="222">
        <v>40442</v>
      </c>
      <c r="H44" s="216">
        <v>2119000</v>
      </c>
      <c r="I44" s="216">
        <v>0</v>
      </c>
      <c r="J44" s="216">
        <v>0</v>
      </c>
      <c r="K44" s="216">
        <f>IF(I44=0,H44,S44)</f>
        <v>2119000</v>
      </c>
      <c r="L44" s="216"/>
      <c r="M44" s="223">
        <v>40865</v>
      </c>
      <c r="N44" s="227" t="s">
        <v>634</v>
      </c>
      <c r="O44" s="225">
        <v>0</v>
      </c>
      <c r="S44" s="219">
        <f t="shared" si="0"/>
        <v>0</v>
      </c>
    </row>
    <row r="45" spans="1:19" ht="25.5">
      <c r="A45" s="230" t="s">
        <v>629</v>
      </c>
      <c r="B45" s="230" t="s">
        <v>630</v>
      </c>
      <c r="C45" s="232" t="s">
        <v>635</v>
      </c>
      <c r="D45" s="230" t="s">
        <v>632</v>
      </c>
      <c r="E45" s="230" t="s">
        <v>633</v>
      </c>
      <c r="F45" s="230" t="s">
        <v>464</v>
      </c>
      <c r="G45" s="222">
        <v>40442</v>
      </c>
      <c r="H45" s="216">
        <v>1766000</v>
      </c>
      <c r="I45" s="216">
        <v>0</v>
      </c>
      <c r="J45" s="216">
        <v>0</v>
      </c>
      <c r="K45" s="216">
        <f>IF(I45=0,H45,S45)</f>
        <v>1766000</v>
      </c>
      <c r="L45" s="216"/>
      <c r="M45" s="223">
        <v>41231</v>
      </c>
      <c r="N45" s="233" t="s">
        <v>634</v>
      </c>
      <c r="O45" s="225">
        <v>0</v>
      </c>
      <c r="S45" s="219">
        <f t="shared" si="0"/>
        <v>0</v>
      </c>
    </row>
    <row r="46" spans="1:19" ht="12.75">
      <c r="A46" s="230"/>
      <c r="B46" s="230"/>
      <c r="C46" s="234"/>
      <c r="D46" s="230"/>
      <c r="E46" s="230"/>
      <c r="F46" s="230"/>
      <c r="G46" s="222"/>
      <c r="H46" s="216"/>
      <c r="I46" s="216"/>
      <c r="J46" s="216"/>
      <c r="K46" s="216"/>
      <c r="L46" s="216"/>
      <c r="M46" s="223"/>
      <c r="N46" s="233"/>
      <c r="O46" s="225"/>
      <c r="S46" s="219">
        <f t="shared" si="0"/>
        <v>0</v>
      </c>
    </row>
    <row r="47" spans="1:19" ht="25.5">
      <c r="A47" s="230" t="s">
        <v>548</v>
      </c>
      <c r="B47" s="230" t="s">
        <v>473</v>
      </c>
      <c r="C47" s="232" t="s">
        <v>636</v>
      </c>
      <c r="D47" s="230" t="s">
        <v>637</v>
      </c>
      <c r="E47" s="230" t="s">
        <v>638</v>
      </c>
      <c r="F47" s="230" t="s">
        <v>464</v>
      </c>
      <c r="G47" s="222">
        <v>40562</v>
      </c>
      <c r="H47" s="216">
        <v>1779000</v>
      </c>
      <c r="I47" s="216">
        <v>0</v>
      </c>
      <c r="J47" s="216">
        <v>0</v>
      </c>
      <c r="K47" s="216">
        <f aca="true" t="shared" si="3" ref="K47:K56">IF(I47=0,H47,S47)</f>
        <v>1779000</v>
      </c>
      <c r="L47" s="216"/>
      <c r="M47" s="223">
        <v>40858</v>
      </c>
      <c r="N47" s="227" t="s">
        <v>639</v>
      </c>
      <c r="O47" s="225">
        <v>0</v>
      </c>
      <c r="S47" s="219">
        <f t="shared" si="0"/>
        <v>0</v>
      </c>
    </row>
    <row r="48" spans="1:19" ht="25.5">
      <c r="A48" s="230" t="s">
        <v>548</v>
      </c>
      <c r="B48" s="230" t="s">
        <v>473</v>
      </c>
      <c r="C48" s="232" t="s">
        <v>640</v>
      </c>
      <c r="D48" s="230" t="s">
        <v>637</v>
      </c>
      <c r="E48" s="230" t="s">
        <v>638</v>
      </c>
      <c r="F48" s="230" t="s">
        <v>464</v>
      </c>
      <c r="G48" s="222">
        <v>40562</v>
      </c>
      <c r="H48" s="216">
        <v>1218000</v>
      </c>
      <c r="I48" s="216">
        <v>0</v>
      </c>
      <c r="J48" s="216">
        <v>0</v>
      </c>
      <c r="K48" s="216">
        <f t="shared" si="3"/>
        <v>1218000</v>
      </c>
      <c r="L48" s="216"/>
      <c r="M48" s="223">
        <v>41224</v>
      </c>
      <c r="N48" s="227" t="s">
        <v>639</v>
      </c>
      <c r="O48" s="225">
        <v>0</v>
      </c>
      <c r="S48" s="219">
        <f t="shared" si="0"/>
        <v>0</v>
      </c>
    </row>
    <row r="49" spans="1:19" ht="25.5">
      <c r="A49" s="230" t="s">
        <v>641</v>
      </c>
      <c r="B49" s="230" t="s">
        <v>630</v>
      </c>
      <c r="C49" s="232" t="s">
        <v>642</v>
      </c>
      <c r="D49" s="230" t="s">
        <v>643</v>
      </c>
      <c r="E49" s="230" t="s">
        <v>644</v>
      </c>
      <c r="F49" s="230" t="s">
        <v>464</v>
      </c>
      <c r="G49" s="222">
        <v>40562</v>
      </c>
      <c r="H49" s="216">
        <v>1500000</v>
      </c>
      <c r="I49" s="216">
        <v>0</v>
      </c>
      <c r="J49" s="216">
        <v>0</v>
      </c>
      <c r="K49" s="216">
        <f t="shared" si="3"/>
        <v>1500000</v>
      </c>
      <c r="L49" s="216"/>
      <c r="M49" s="223">
        <v>40863</v>
      </c>
      <c r="N49" s="227" t="s">
        <v>645</v>
      </c>
      <c r="O49" s="225">
        <v>0</v>
      </c>
      <c r="S49" s="219">
        <f t="shared" si="0"/>
        <v>0</v>
      </c>
    </row>
    <row r="50" spans="1:19" ht="25.5">
      <c r="A50" s="230" t="s">
        <v>641</v>
      </c>
      <c r="B50" s="230" t="s">
        <v>630</v>
      </c>
      <c r="C50" s="232" t="s">
        <v>646</v>
      </c>
      <c r="D50" s="230" t="s">
        <v>643</v>
      </c>
      <c r="E50" s="230" t="s">
        <v>644</v>
      </c>
      <c r="F50" s="230" t="s">
        <v>464</v>
      </c>
      <c r="G50" s="222">
        <v>40562</v>
      </c>
      <c r="H50" s="216">
        <v>1500000</v>
      </c>
      <c r="I50" s="216">
        <v>0</v>
      </c>
      <c r="J50" s="216">
        <v>0</v>
      </c>
      <c r="K50" s="216">
        <f t="shared" si="3"/>
        <v>1500000</v>
      </c>
      <c r="L50" s="216"/>
      <c r="M50" s="223">
        <v>41229</v>
      </c>
      <c r="N50" s="227" t="s">
        <v>645</v>
      </c>
      <c r="O50" s="225">
        <v>0</v>
      </c>
      <c r="S50" s="219">
        <f t="shared" si="0"/>
        <v>0</v>
      </c>
    </row>
    <row r="51" spans="1:19" ht="25.5">
      <c r="A51" s="230" t="s">
        <v>641</v>
      </c>
      <c r="B51" s="230" t="s">
        <v>630</v>
      </c>
      <c r="C51" s="232" t="s">
        <v>647</v>
      </c>
      <c r="D51" s="230" t="s">
        <v>648</v>
      </c>
      <c r="E51" s="230" t="s">
        <v>649</v>
      </c>
      <c r="F51" s="230" t="s">
        <v>464</v>
      </c>
      <c r="G51" s="222">
        <v>40562</v>
      </c>
      <c r="H51" s="216">
        <v>1500000</v>
      </c>
      <c r="I51" s="216">
        <v>0</v>
      </c>
      <c r="J51" s="216">
        <v>0</v>
      </c>
      <c r="K51" s="216">
        <f t="shared" si="3"/>
        <v>1500000</v>
      </c>
      <c r="L51" s="216"/>
      <c r="M51" s="223">
        <v>40863</v>
      </c>
      <c r="N51" s="227" t="s">
        <v>650</v>
      </c>
      <c r="O51" s="225">
        <v>0</v>
      </c>
      <c r="S51" s="219">
        <f t="shared" si="0"/>
        <v>0</v>
      </c>
    </row>
    <row r="52" spans="1:19" ht="12.75">
      <c r="A52" s="230" t="s">
        <v>641</v>
      </c>
      <c r="B52" s="230" t="s">
        <v>630</v>
      </c>
      <c r="C52" s="232" t="s">
        <v>651</v>
      </c>
      <c r="D52" s="230" t="s">
        <v>648</v>
      </c>
      <c r="E52" s="230" t="s">
        <v>649</v>
      </c>
      <c r="F52" s="230" t="s">
        <v>464</v>
      </c>
      <c r="G52" s="222">
        <v>40562</v>
      </c>
      <c r="H52" s="216">
        <v>1500000</v>
      </c>
      <c r="I52" s="216">
        <v>0</v>
      </c>
      <c r="J52" s="216">
        <v>0</v>
      </c>
      <c r="K52" s="216">
        <f t="shared" si="3"/>
        <v>1500000</v>
      </c>
      <c r="L52" s="216"/>
      <c r="M52" s="223">
        <v>41229</v>
      </c>
      <c r="N52" s="227" t="s">
        <v>650</v>
      </c>
      <c r="O52" s="225">
        <v>0</v>
      </c>
      <c r="S52" s="219">
        <f t="shared" si="0"/>
        <v>0</v>
      </c>
    </row>
    <row r="53" spans="1:19" ht="12.75">
      <c r="A53" s="228" t="s">
        <v>652</v>
      </c>
      <c r="B53" s="228" t="s">
        <v>653</v>
      </c>
      <c r="C53" s="221" t="s">
        <v>654</v>
      </c>
      <c r="D53" s="220" t="s">
        <v>655</v>
      </c>
      <c r="E53" s="228" t="s">
        <v>656</v>
      </c>
      <c r="F53" s="228" t="s">
        <v>464</v>
      </c>
      <c r="G53" s="222">
        <v>40562</v>
      </c>
      <c r="H53" s="216">
        <v>1173000</v>
      </c>
      <c r="I53" s="216">
        <v>0</v>
      </c>
      <c r="J53" s="216">
        <v>0</v>
      </c>
      <c r="K53" s="216">
        <f t="shared" si="3"/>
        <v>1173000</v>
      </c>
      <c r="L53" s="216"/>
      <c r="M53" s="223">
        <v>40865</v>
      </c>
      <c r="N53" s="227" t="s">
        <v>657</v>
      </c>
      <c r="O53" s="225">
        <v>0</v>
      </c>
      <c r="S53" s="219">
        <f t="shared" si="0"/>
        <v>0</v>
      </c>
    </row>
    <row r="54" spans="1:19" ht="12.75">
      <c r="A54" s="228" t="s">
        <v>559</v>
      </c>
      <c r="B54" s="220" t="s">
        <v>658</v>
      </c>
      <c r="C54" s="221" t="s">
        <v>659</v>
      </c>
      <c r="D54" s="220" t="s">
        <v>660</v>
      </c>
      <c r="E54" s="228" t="s">
        <v>661</v>
      </c>
      <c r="F54" s="228" t="s">
        <v>512</v>
      </c>
      <c r="G54" s="222">
        <v>40562</v>
      </c>
      <c r="H54" s="216">
        <v>553000</v>
      </c>
      <c r="I54" s="216">
        <v>0</v>
      </c>
      <c r="J54" s="216">
        <v>0</v>
      </c>
      <c r="K54" s="216">
        <f t="shared" si="3"/>
        <v>553000</v>
      </c>
      <c r="L54" s="216"/>
      <c r="M54" s="223">
        <v>40865</v>
      </c>
      <c r="N54" s="227" t="s">
        <v>662</v>
      </c>
      <c r="O54" s="225">
        <v>0</v>
      </c>
      <c r="S54" s="219">
        <f t="shared" si="0"/>
        <v>0</v>
      </c>
    </row>
    <row r="55" spans="1:19" ht="12.75">
      <c r="A55" s="230" t="s">
        <v>559</v>
      </c>
      <c r="B55" s="230" t="s">
        <v>630</v>
      </c>
      <c r="C55" s="232" t="s">
        <v>663</v>
      </c>
      <c r="D55" s="230" t="s">
        <v>664</v>
      </c>
      <c r="E55" s="230" t="s">
        <v>665</v>
      </c>
      <c r="F55" s="230" t="s">
        <v>464</v>
      </c>
      <c r="G55" s="222">
        <v>40562</v>
      </c>
      <c r="H55" s="216">
        <v>1736000</v>
      </c>
      <c r="I55" s="216">
        <v>0</v>
      </c>
      <c r="J55" s="216">
        <v>0</v>
      </c>
      <c r="K55" s="216">
        <f t="shared" si="3"/>
        <v>1736000</v>
      </c>
      <c r="L55" s="216"/>
      <c r="M55" s="223">
        <v>40858</v>
      </c>
      <c r="N55" s="227" t="s">
        <v>666</v>
      </c>
      <c r="O55" s="225">
        <v>0</v>
      </c>
      <c r="S55" s="219">
        <f t="shared" si="0"/>
        <v>0</v>
      </c>
    </row>
    <row r="56" spans="1:19" ht="12.75">
      <c r="A56" s="228" t="s">
        <v>667</v>
      </c>
      <c r="B56" s="228" t="s">
        <v>668</v>
      </c>
      <c r="C56" s="221" t="s">
        <v>669</v>
      </c>
      <c r="D56" s="220" t="s">
        <v>670</v>
      </c>
      <c r="E56" s="228" t="s">
        <v>638</v>
      </c>
      <c r="F56" s="228" t="s">
        <v>464</v>
      </c>
      <c r="G56" s="222">
        <v>40562</v>
      </c>
      <c r="H56" s="216">
        <v>1441000</v>
      </c>
      <c r="I56" s="216">
        <v>0</v>
      </c>
      <c r="J56" s="216">
        <v>0</v>
      </c>
      <c r="K56" s="216">
        <f t="shared" si="3"/>
        <v>1441000</v>
      </c>
      <c r="L56" s="216"/>
      <c r="M56" s="223">
        <v>40865</v>
      </c>
      <c r="N56" s="227" t="s">
        <v>671</v>
      </c>
      <c r="O56" s="225">
        <v>0</v>
      </c>
      <c r="S56" s="219">
        <f t="shared" si="0"/>
        <v>0</v>
      </c>
    </row>
    <row r="57" spans="1:19" ht="12.75">
      <c r="A57" s="228"/>
      <c r="B57" s="228"/>
      <c r="C57" s="221"/>
      <c r="D57" s="228"/>
      <c r="E57" s="228"/>
      <c r="F57" s="228"/>
      <c r="G57" s="222"/>
      <c r="H57" s="216"/>
      <c r="I57" s="216"/>
      <c r="J57" s="216"/>
      <c r="K57" s="216"/>
      <c r="L57" s="216"/>
      <c r="M57" s="223"/>
      <c r="N57" s="227"/>
      <c r="O57" s="225"/>
      <c r="S57" s="219">
        <f t="shared" si="0"/>
        <v>0</v>
      </c>
    </row>
    <row r="58" spans="1:19" ht="12.75">
      <c r="A58" s="230" t="s">
        <v>472</v>
      </c>
      <c r="B58" s="230" t="s">
        <v>473</v>
      </c>
      <c r="C58" s="232" t="s">
        <v>672</v>
      </c>
      <c r="D58" s="230" t="s">
        <v>673</v>
      </c>
      <c r="E58" s="230" t="s">
        <v>674</v>
      </c>
      <c r="F58" s="230" t="s">
        <v>464</v>
      </c>
      <c r="G58" s="222">
        <v>40589</v>
      </c>
      <c r="H58" s="216">
        <v>2095000</v>
      </c>
      <c r="I58" s="216">
        <v>0</v>
      </c>
      <c r="J58" s="216">
        <v>0</v>
      </c>
      <c r="K58" s="216">
        <f aca="true" t="shared" si="4" ref="K58:K63">IF(I58=0,H58,S58)</f>
        <v>2095000</v>
      </c>
      <c r="L58" s="216"/>
      <c r="M58" s="223">
        <v>40865</v>
      </c>
      <c r="N58" s="227" t="s">
        <v>675</v>
      </c>
      <c r="O58" s="225">
        <v>0</v>
      </c>
      <c r="S58" s="219">
        <f t="shared" si="0"/>
        <v>0</v>
      </c>
    </row>
    <row r="59" spans="1:19" ht="12.75">
      <c r="A59" s="228" t="s">
        <v>519</v>
      </c>
      <c r="B59" s="228" t="s">
        <v>520</v>
      </c>
      <c r="C59" s="229" t="s">
        <v>676</v>
      </c>
      <c r="D59" s="220" t="s">
        <v>677</v>
      </c>
      <c r="E59" s="228" t="s">
        <v>678</v>
      </c>
      <c r="F59" s="228" t="s">
        <v>679</v>
      </c>
      <c r="G59" s="222">
        <v>40589</v>
      </c>
      <c r="H59" s="216">
        <v>886000</v>
      </c>
      <c r="I59" s="216">
        <v>0</v>
      </c>
      <c r="J59" s="216">
        <v>0</v>
      </c>
      <c r="K59" s="216">
        <f t="shared" si="4"/>
        <v>886000</v>
      </c>
      <c r="L59" s="216"/>
      <c r="M59" s="223">
        <v>40865</v>
      </c>
      <c r="N59" s="227" t="s">
        <v>680</v>
      </c>
      <c r="O59" s="225">
        <v>0</v>
      </c>
      <c r="S59" s="219">
        <f t="shared" si="0"/>
        <v>0</v>
      </c>
    </row>
    <row r="60" spans="1:19" ht="12.75">
      <c r="A60" s="228" t="s">
        <v>519</v>
      </c>
      <c r="B60" s="228" t="s">
        <v>520</v>
      </c>
      <c r="C60" s="229" t="s">
        <v>681</v>
      </c>
      <c r="D60" s="220" t="s">
        <v>682</v>
      </c>
      <c r="E60" s="228" t="s">
        <v>463</v>
      </c>
      <c r="F60" s="228" t="s">
        <v>464</v>
      </c>
      <c r="G60" s="222">
        <v>40589</v>
      </c>
      <c r="H60" s="216">
        <v>617000</v>
      </c>
      <c r="I60" s="216">
        <v>0</v>
      </c>
      <c r="J60" s="216">
        <v>0</v>
      </c>
      <c r="K60" s="216">
        <f t="shared" si="4"/>
        <v>617000</v>
      </c>
      <c r="L60" s="216"/>
      <c r="M60" s="223">
        <v>40865</v>
      </c>
      <c r="N60" s="227" t="s">
        <v>683</v>
      </c>
      <c r="O60" s="225">
        <v>0</v>
      </c>
      <c r="S60" s="219">
        <f t="shared" si="0"/>
        <v>0</v>
      </c>
    </row>
    <row r="61" spans="1:19" ht="12.75">
      <c r="A61" s="228" t="s">
        <v>684</v>
      </c>
      <c r="B61" s="228" t="s">
        <v>685</v>
      </c>
      <c r="C61" s="221" t="s">
        <v>686</v>
      </c>
      <c r="D61" s="220" t="s">
        <v>687</v>
      </c>
      <c r="E61" s="228" t="s">
        <v>623</v>
      </c>
      <c r="F61" s="228" t="s">
        <v>464</v>
      </c>
      <c r="G61" s="222">
        <v>40589</v>
      </c>
      <c r="H61" s="216">
        <v>147000</v>
      </c>
      <c r="I61" s="216">
        <v>0</v>
      </c>
      <c r="J61" s="216">
        <v>0</v>
      </c>
      <c r="K61" s="216">
        <f t="shared" si="4"/>
        <v>147000</v>
      </c>
      <c r="L61" s="216"/>
      <c r="M61" s="223">
        <v>40865</v>
      </c>
      <c r="N61" s="227" t="s">
        <v>688</v>
      </c>
      <c r="O61" s="225">
        <v>0</v>
      </c>
      <c r="S61" s="219">
        <f t="shared" si="0"/>
        <v>0</v>
      </c>
    </row>
    <row r="62" spans="1:19" ht="12.75">
      <c r="A62" s="228" t="s">
        <v>684</v>
      </c>
      <c r="B62" s="228" t="s">
        <v>685</v>
      </c>
      <c r="C62" s="221" t="s">
        <v>689</v>
      </c>
      <c r="D62" s="220" t="s">
        <v>690</v>
      </c>
      <c r="E62" s="228" t="s">
        <v>691</v>
      </c>
      <c r="F62" s="228" t="s">
        <v>464</v>
      </c>
      <c r="G62" s="222">
        <v>40589</v>
      </c>
      <c r="H62" s="216">
        <v>230000</v>
      </c>
      <c r="I62" s="216">
        <v>0</v>
      </c>
      <c r="J62" s="216">
        <v>0</v>
      </c>
      <c r="K62" s="216">
        <f t="shared" si="4"/>
        <v>230000</v>
      </c>
      <c r="L62" s="216"/>
      <c r="M62" s="223">
        <v>40865</v>
      </c>
      <c r="N62" s="227" t="s">
        <v>692</v>
      </c>
      <c r="O62" s="225">
        <v>0</v>
      </c>
      <c r="S62" s="219">
        <f t="shared" si="0"/>
        <v>0</v>
      </c>
    </row>
    <row r="63" spans="1:19" ht="12.75">
      <c r="A63" s="228" t="s">
        <v>693</v>
      </c>
      <c r="B63" s="228" t="s">
        <v>685</v>
      </c>
      <c r="C63" s="221" t="s">
        <v>694</v>
      </c>
      <c r="D63" s="220" t="s">
        <v>695</v>
      </c>
      <c r="E63" s="228" t="s">
        <v>696</v>
      </c>
      <c r="F63" s="228" t="s">
        <v>464</v>
      </c>
      <c r="G63" s="222">
        <v>40589</v>
      </c>
      <c r="H63" s="216">
        <v>953000</v>
      </c>
      <c r="I63" s="216">
        <v>0</v>
      </c>
      <c r="J63" s="216">
        <v>0</v>
      </c>
      <c r="K63" s="216">
        <f t="shared" si="4"/>
        <v>953000</v>
      </c>
      <c r="L63" s="216"/>
      <c r="M63" s="223">
        <v>40865</v>
      </c>
      <c r="N63" s="227" t="s">
        <v>697</v>
      </c>
      <c r="O63" s="225">
        <v>0</v>
      </c>
      <c r="S63" s="219">
        <f t="shared" si="0"/>
        <v>0</v>
      </c>
    </row>
    <row r="64" spans="1:19" ht="12.75">
      <c r="A64" s="228"/>
      <c r="B64" s="228"/>
      <c r="C64" s="221"/>
      <c r="D64" s="228"/>
      <c r="E64" s="228"/>
      <c r="F64" s="228"/>
      <c r="G64" s="222"/>
      <c r="H64" s="216"/>
      <c r="I64" s="216"/>
      <c r="J64" s="216"/>
      <c r="K64" s="216"/>
      <c r="L64" s="216"/>
      <c r="M64" s="223"/>
      <c r="N64" s="227"/>
      <c r="O64" s="225"/>
      <c r="S64" s="219">
        <f t="shared" si="0"/>
        <v>0</v>
      </c>
    </row>
    <row r="65" spans="1:19" ht="12.75">
      <c r="A65" s="230" t="s">
        <v>466</v>
      </c>
      <c r="B65" s="230" t="s">
        <v>698</v>
      </c>
      <c r="C65" s="232" t="s">
        <v>699</v>
      </c>
      <c r="D65" s="230" t="s">
        <v>700</v>
      </c>
      <c r="E65" s="230" t="s">
        <v>463</v>
      </c>
      <c r="F65" s="230" t="s">
        <v>464</v>
      </c>
      <c r="G65" s="222">
        <v>40617</v>
      </c>
      <c r="H65" s="216">
        <v>963000</v>
      </c>
      <c r="I65" s="216">
        <v>0</v>
      </c>
      <c r="J65" s="216">
        <v>0</v>
      </c>
      <c r="K65" s="216">
        <f>IF(I65=0,H65,S65)</f>
        <v>963000</v>
      </c>
      <c r="L65" s="216"/>
      <c r="M65" s="223">
        <v>40865</v>
      </c>
      <c r="N65" s="233" t="s">
        <v>701</v>
      </c>
      <c r="O65" s="225">
        <v>0</v>
      </c>
      <c r="S65" s="219">
        <f t="shared" si="0"/>
        <v>0</v>
      </c>
    </row>
    <row r="66" spans="1:19" ht="12.75">
      <c r="A66" s="228" t="s">
        <v>702</v>
      </c>
      <c r="B66" s="228" t="s">
        <v>703</v>
      </c>
      <c r="C66" s="231" t="s">
        <v>704</v>
      </c>
      <c r="D66" s="220" t="s">
        <v>705</v>
      </c>
      <c r="E66" s="228" t="s">
        <v>706</v>
      </c>
      <c r="F66" s="228" t="s">
        <v>464</v>
      </c>
      <c r="G66" s="222">
        <v>40617</v>
      </c>
      <c r="H66" s="216">
        <v>2021000</v>
      </c>
      <c r="I66" s="216">
        <v>0</v>
      </c>
      <c r="J66" s="216">
        <v>0</v>
      </c>
      <c r="K66" s="216">
        <f>IF(I66=0,H66,S66)</f>
        <v>2021000</v>
      </c>
      <c r="L66" s="216"/>
      <c r="M66" s="223">
        <v>40865</v>
      </c>
      <c r="N66" s="227" t="s">
        <v>707</v>
      </c>
      <c r="O66" s="225">
        <v>0</v>
      </c>
      <c r="S66" s="219">
        <f t="shared" si="0"/>
        <v>0</v>
      </c>
    </row>
    <row r="67" spans="1:19" ht="12.75">
      <c r="A67" s="228" t="s">
        <v>708</v>
      </c>
      <c r="B67" s="228" t="s">
        <v>709</v>
      </c>
      <c r="C67" s="221" t="s">
        <v>710</v>
      </c>
      <c r="D67" s="220" t="s">
        <v>711</v>
      </c>
      <c r="E67" s="228" t="s">
        <v>463</v>
      </c>
      <c r="F67" s="228" t="s">
        <v>464</v>
      </c>
      <c r="G67" s="222">
        <v>40617</v>
      </c>
      <c r="H67" s="216">
        <v>731000</v>
      </c>
      <c r="I67" s="216">
        <v>0</v>
      </c>
      <c r="J67" s="216">
        <v>0</v>
      </c>
      <c r="K67" s="216">
        <f>IF(I67=0,H67,S67)</f>
        <v>731000</v>
      </c>
      <c r="L67" s="216"/>
      <c r="M67" s="223">
        <v>40865</v>
      </c>
      <c r="N67" s="227" t="s">
        <v>712</v>
      </c>
      <c r="O67" s="225">
        <v>0</v>
      </c>
      <c r="S67" s="219">
        <f t="shared" si="0"/>
        <v>0</v>
      </c>
    </row>
    <row r="68" spans="1:19" ht="12.75">
      <c r="A68" s="228" t="s">
        <v>713</v>
      </c>
      <c r="B68" s="228" t="s">
        <v>714</v>
      </c>
      <c r="C68" s="221" t="s">
        <v>715</v>
      </c>
      <c r="D68" s="220" t="s">
        <v>716</v>
      </c>
      <c r="E68" s="228" t="s">
        <v>717</v>
      </c>
      <c r="F68" s="228" t="s">
        <v>464</v>
      </c>
      <c r="G68" s="222">
        <v>40617</v>
      </c>
      <c r="H68" s="216">
        <v>908000</v>
      </c>
      <c r="I68" s="216">
        <v>0</v>
      </c>
      <c r="J68" s="216"/>
      <c r="K68" s="216">
        <f>50000000-SUM(K4:K67)</f>
        <v>777463</v>
      </c>
      <c r="L68" s="235">
        <f>H68-K68</f>
        <v>130537</v>
      </c>
      <c r="M68" s="223">
        <v>40865</v>
      </c>
      <c r="N68" s="227"/>
      <c r="O68" s="225">
        <v>0</v>
      </c>
      <c r="S68" s="219">
        <f>ROUND(I68,0)</f>
        <v>0</v>
      </c>
    </row>
    <row r="69" spans="1:15" s="241" customFormat="1" ht="15">
      <c r="A69" s="236"/>
      <c r="B69" s="237"/>
      <c r="C69" s="237"/>
      <c r="D69" s="237"/>
      <c r="E69" s="237"/>
      <c r="F69" s="237"/>
      <c r="G69" s="237"/>
      <c r="H69" s="238"/>
      <c r="I69" s="239">
        <f>SUM(I3:I68)</f>
        <v>5540537</v>
      </c>
      <c r="J69" s="239">
        <f>SUM(J4:J68)</f>
        <v>8900</v>
      </c>
      <c r="K69" s="239">
        <f>SUM(K3:K68)</f>
        <v>50000000</v>
      </c>
      <c r="L69" s="239">
        <f>SUM(L3:L68)</f>
        <v>130537</v>
      </c>
      <c r="M69" s="239"/>
      <c r="N69" s="239"/>
      <c r="O69" s="240"/>
    </row>
    <row r="70" spans="1:15" s="13" customFormat="1" ht="23.25" thickBot="1">
      <c r="A70" s="242" t="s">
        <v>718</v>
      </c>
      <c r="B70" s="243"/>
      <c r="C70" s="243"/>
      <c r="D70" s="243"/>
      <c r="E70" s="243"/>
      <c r="F70" s="243"/>
      <c r="G70" s="243"/>
      <c r="H70" s="243"/>
      <c r="I70" s="243"/>
      <c r="J70" s="243"/>
      <c r="K70" s="243"/>
      <c r="L70" s="243"/>
      <c r="M70" s="243"/>
      <c r="N70" s="243"/>
      <c r="O70" s="244"/>
    </row>
    <row r="71" ht="13.5" thickTop="1"/>
  </sheetData>
  <sheetProtection/>
  <mergeCells count="10">
    <mergeCell ref="M1:M2"/>
    <mergeCell ref="O1:O2"/>
    <mergeCell ref="A69:G69"/>
    <mergeCell ref="A70:O70"/>
    <mergeCell ref="A1:F1"/>
    <mergeCell ref="G1:G2"/>
    <mergeCell ref="H1:H2"/>
    <mergeCell ref="I1:I2"/>
    <mergeCell ref="J1:J2"/>
    <mergeCell ref="K1:L1"/>
  </mergeCells>
  <printOptions/>
  <pageMargins left="0.7" right="0.7" top="0.75" bottom="0.75" header="0.3" footer="0.3"/>
  <pageSetup horizontalDpi="600" verticalDpi="600" orientation="landscape" scale="48" r:id="rId3"/>
  <headerFooter>
    <oddHeader>&amp;C&amp;"Arial,Bold"&amp;26I-JOBS  Bridge Safety Fund Report</oddHead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I1143"/>
  <sheetViews>
    <sheetView zoomScalePageLayoutView="0" workbookViewId="0" topLeftCell="C1110">
      <selection activeCell="G1122" sqref="G1122:G1123"/>
    </sheetView>
  </sheetViews>
  <sheetFormatPr defaultColWidth="9.140625" defaultRowHeight="12.75"/>
  <cols>
    <col min="1" max="1" width="21.7109375" style="0" customWidth="1"/>
    <col min="2" max="2" width="76.28125" style="0" customWidth="1"/>
    <col min="3" max="3" width="22.421875" style="0" customWidth="1"/>
    <col min="4" max="4" width="19.8515625" style="0" customWidth="1"/>
    <col min="5" max="5" width="14.7109375" style="0" customWidth="1"/>
    <col min="6" max="6" width="14.140625" style="0" customWidth="1"/>
    <col min="7" max="7" width="35.57421875" style="0" customWidth="1"/>
    <col min="8" max="8" width="14.140625" style="0" customWidth="1"/>
    <col min="9" max="9" width="18.00390625" style="0" customWidth="1"/>
  </cols>
  <sheetData>
    <row r="1" ht="23.25">
      <c r="C1" s="270" t="s">
        <v>3545</v>
      </c>
    </row>
    <row r="2" ht="15.75">
      <c r="C2" s="329" t="s">
        <v>3546</v>
      </c>
    </row>
    <row r="4" spans="1:9" s="27" customFormat="1" ht="45">
      <c r="A4" s="246" t="s">
        <v>719</v>
      </c>
      <c r="B4" s="246" t="s">
        <v>0</v>
      </c>
      <c r="C4" s="246" t="s">
        <v>720</v>
      </c>
      <c r="D4" s="246" t="s">
        <v>721</v>
      </c>
      <c r="E4" s="246" t="s">
        <v>722</v>
      </c>
      <c r="F4" s="246" t="s">
        <v>723</v>
      </c>
      <c r="G4" s="246" t="s">
        <v>11</v>
      </c>
      <c r="H4" s="246" t="s">
        <v>724</v>
      </c>
      <c r="I4" s="246" t="s">
        <v>725</v>
      </c>
    </row>
    <row r="5" spans="1:9" ht="15">
      <c r="A5" s="247" t="s">
        <v>726</v>
      </c>
      <c r="B5" s="247" t="s">
        <v>727</v>
      </c>
      <c r="C5" s="247" t="s">
        <v>728</v>
      </c>
      <c r="D5" s="248">
        <v>7901.17</v>
      </c>
      <c r="E5" s="248">
        <v>5622.75</v>
      </c>
      <c r="F5" s="248">
        <v>5622.75</v>
      </c>
      <c r="G5" s="247" t="s">
        <v>729</v>
      </c>
      <c r="H5" s="247" t="s">
        <v>730</v>
      </c>
      <c r="I5" s="249">
        <v>40065</v>
      </c>
    </row>
    <row r="6" spans="1:9" ht="75">
      <c r="A6" s="247" t="s">
        <v>731</v>
      </c>
      <c r="B6" s="247" t="s">
        <v>732</v>
      </c>
      <c r="C6" s="247" t="s">
        <v>733</v>
      </c>
      <c r="D6" s="250">
        <v>94406.54</v>
      </c>
      <c r="E6" s="248">
        <v>65000</v>
      </c>
      <c r="F6" s="248">
        <v>0</v>
      </c>
      <c r="G6" s="247" t="s">
        <v>729</v>
      </c>
      <c r="H6" s="247" t="s">
        <v>734</v>
      </c>
      <c r="I6" s="249">
        <v>40224</v>
      </c>
    </row>
    <row r="7" spans="1:9" ht="60">
      <c r="A7" s="247" t="s">
        <v>731</v>
      </c>
      <c r="B7" s="247" t="s">
        <v>735</v>
      </c>
      <c r="C7" s="247" t="s">
        <v>736</v>
      </c>
      <c r="D7" s="251"/>
      <c r="E7" s="248">
        <v>65000</v>
      </c>
      <c r="F7" s="248">
        <v>0</v>
      </c>
      <c r="G7" s="247" t="s">
        <v>729</v>
      </c>
      <c r="H7" s="247" t="s">
        <v>737</v>
      </c>
      <c r="I7" s="249">
        <v>40223</v>
      </c>
    </row>
    <row r="8" spans="1:9" ht="60">
      <c r="A8" s="247" t="s">
        <v>731</v>
      </c>
      <c r="B8" s="247" t="s">
        <v>738</v>
      </c>
      <c r="C8" s="247" t="s">
        <v>739</v>
      </c>
      <c r="D8" s="252"/>
      <c r="E8" s="248">
        <v>65000</v>
      </c>
      <c r="F8" s="248">
        <v>0</v>
      </c>
      <c r="G8" s="247" t="s">
        <v>729</v>
      </c>
      <c r="H8" s="247" t="s">
        <v>740</v>
      </c>
      <c r="I8" s="249">
        <v>40252</v>
      </c>
    </row>
    <row r="9" spans="1:9" ht="30">
      <c r="A9" s="247" t="s">
        <v>741</v>
      </c>
      <c r="B9" s="247" t="s">
        <v>742</v>
      </c>
      <c r="C9" s="247" t="s">
        <v>743</v>
      </c>
      <c r="D9" s="248">
        <v>68378.79</v>
      </c>
      <c r="E9" s="248">
        <v>150000</v>
      </c>
      <c r="F9" s="248">
        <v>0</v>
      </c>
      <c r="G9" s="247" t="s">
        <v>744</v>
      </c>
      <c r="H9" s="247" t="s">
        <v>745</v>
      </c>
      <c r="I9" s="249">
        <v>40486</v>
      </c>
    </row>
    <row r="10" spans="1:9" ht="45">
      <c r="A10" s="247" t="s">
        <v>746</v>
      </c>
      <c r="B10" s="247" t="s">
        <v>747</v>
      </c>
      <c r="C10" s="247" t="s">
        <v>748</v>
      </c>
      <c r="D10" s="248">
        <v>15003.06</v>
      </c>
      <c r="E10" s="248">
        <v>2200000</v>
      </c>
      <c r="F10" s="248">
        <v>0</v>
      </c>
      <c r="G10" s="247" t="s">
        <v>744</v>
      </c>
      <c r="H10" s="247" t="s">
        <v>749</v>
      </c>
      <c r="I10" s="249">
        <v>40451</v>
      </c>
    </row>
    <row r="11" spans="1:9" ht="45">
      <c r="A11" s="247" t="s">
        <v>750</v>
      </c>
      <c r="B11" s="247" t="s">
        <v>751</v>
      </c>
      <c r="C11" s="247" t="s">
        <v>752</v>
      </c>
      <c r="D11" s="250">
        <v>4005.18</v>
      </c>
      <c r="E11" s="248">
        <v>3888.55</v>
      </c>
      <c r="F11" s="248">
        <v>3888.55</v>
      </c>
      <c r="G11" s="247" t="s">
        <v>753</v>
      </c>
      <c r="H11" s="247" t="s">
        <v>754</v>
      </c>
      <c r="I11" s="249">
        <v>40359</v>
      </c>
    </row>
    <row r="12" spans="1:9" ht="15">
      <c r="A12" s="247" t="s">
        <v>750</v>
      </c>
      <c r="B12" s="247" t="s">
        <v>755</v>
      </c>
      <c r="C12" s="247" t="s">
        <v>756</v>
      </c>
      <c r="D12" s="251"/>
      <c r="E12" s="248">
        <v>89.03</v>
      </c>
      <c r="F12" s="248">
        <v>89.03</v>
      </c>
      <c r="G12" s="247" t="s">
        <v>753</v>
      </c>
      <c r="H12" s="247" t="s">
        <v>754</v>
      </c>
      <c r="I12" s="249">
        <v>40359</v>
      </c>
    </row>
    <row r="13" spans="1:9" ht="30">
      <c r="A13" s="247" t="s">
        <v>750</v>
      </c>
      <c r="B13" s="247" t="s">
        <v>757</v>
      </c>
      <c r="C13" s="247" t="s">
        <v>758</v>
      </c>
      <c r="D13" s="252"/>
      <c r="E13" s="248">
        <v>50.4</v>
      </c>
      <c r="F13" s="248">
        <v>27.6</v>
      </c>
      <c r="G13" s="247" t="s">
        <v>753</v>
      </c>
      <c r="H13" s="247" t="s">
        <v>759</v>
      </c>
      <c r="I13" s="249">
        <v>40142</v>
      </c>
    </row>
    <row r="14" spans="1:9" ht="60">
      <c r="A14" s="247" t="s">
        <v>760</v>
      </c>
      <c r="B14" s="247" t="s">
        <v>761</v>
      </c>
      <c r="C14" s="247" t="s">
        <v>762</v>
      </c>
      <c r="D14" s="248">
        <v>2716.71</v>
      </c>
      <c r="E14" s="248">
        <v>3000</v>
      </c>
      <c r="F14" s="248">
        <v>2716.71</v>
      </c>
      <c r="G14" s="247" t="s">
        <v>729</v>
      </c>
      <c r="H14" s="247" t="s">
        <v>763</v>
      </c>
      <c r="I14" s="249">
        <v>40162</v>
      </c>
    </row>
    <row r="15" spans="1:9" ht="45">
      <c r="A15" s="247" t="s">
        <v>764</v>
      </c>
      <c r="B15" s="247" t="s">
        <v>765</v>
      </c>
      <c r="C15" s="247" t="s">
        <v>766</v>
      </c>
      <c r="D15" s="248">
        <v>2288.68</v>
      </c>
      <c r="E15" s="248">
        <v>8366.07</v>
      </c>
      <c r="F15" s="248">
        <v>2288.68</v>
      </c>
      <c r="G15" s="247" t="s">
        <v>753</v>
      </c>
      <c r="H15" s="247" t="s">
        <v>767</v>
      </c>
      <c r="I15" s="249">
        <v>40072</v>
      </c>
    </row>
    <row r="16" spans="1:9" ht="15">
      <c r="A16" s="247" t="s">
        <v>768</v>
      </c>
      <c r="B16" s="247" t="s">
        <v>769</v>
      </c>
      <c r="C16" s="247" t="s">
        <v>770</v>
      </c>
      <c r="D16" s="248">
        <v>6503.51</v>
      </c>
      <c r="E16" s="248">
        <v>300000</v>
      </c>
      <c r="F16" s="248">
        <v>0</v>
      </c>
      <c r="G16" s="247" t="s">
        <v>744</v>
      </c>
      <c r="H16" s="247" t="s">
        <v>771</v>
      </c>
      <c r="I16" s="249">
        <v>40481</v>
      </c>
    </row>
    <row r="17" spans="1:9" ht="15">
      <c r="A17" s="247" t="s">
        <v>772</v>
      </c>
      <c r="B17" s="247" t="s">
        <v>773</v>
      </c>
      <c r="C17" s="247" t="s">
        <v>772</v>
      </c>
      <c r="D17" s="248">
        <v>3096.7</v>
      </c>
      <c r="E17" s="248">
        <v>0</v>
      </c>
      <c r="F17" s="248">
        <v>0</v>
      </c>
      <c r="G17" s="247" t="s">
        <v>744</v>
      </c>
      <c r="H17" s="247" t="s">
        <v>774</v>
      </c>
      <c r="I17" s="249">
        <v>40359</v>
      </c>
    </row>
    <row r="18" spans="1:9" ht="30">
      <c r="A18" s="247" t="s">
        <v>775</v>
      </c>
      <c r="B18" s="247" t="s">
        <v>70</v>
      </c>
      <c r="C18" s="247" t="s">
        <v>776</v>
      </c>
      <c r="D18" s="248">
        <v>16186.71</v>
      </c>
      <c r="E18" s="248">
        <v>0</v>
      </c>
      <c r="F18" s="248">
        <v>0</v>
      </c>
      <c r="G18" s="247" t="s">
        <v>744</v>
      </c>
      <c r="H18" s="247" t="s">
        <v>777</v>
      </c>
      <c r="I18" s="249">
        <v>40268</v>
      </c>
    </row>
    <row r="19" spans="1:9" ht="15">
      <c r="A19" s="247" t="s">
        <v>778</v>
      </c>
      <c r="B19" s="247" t="s">
        <v>779</v>
      </c>
      <c r="C19" s="247" t="s">
        <v>743</v>
      </c>
      <c r="D19" s="248">
        <v>2585.68</v>
      </c>
      <c r="E19" s="248">
        <v>0</v>
      </c>
      <c r="F19" s="248">
        <v>0</v>
      </c>
      <c r="G19" s="247" t="s">
        <v>744</v>
      </c>
      <c r="H19" s="247" t="s">
        <v>780</v>
      </c>
      <c r="I19" s="249">
        <v>40391</v>
      </c>
    </row>
    <row r="20" spans="1:9" ht="45">
      <c r="A20" s="247" t="s">
        <v>781</v>
      </c>
      <c r="B20" s="247" t="s">
        <v>782</v>
      </c>
      <c r="C20" s="247" t="s">
        <v>783</v>
      </c>
      <c r="D20" s="248">
        <v>25074.98</v>
      </c>
      <c r="E20" s="248">
        <v>21787.5</v>
      </c>
      <c r="F20" s="248">
        <v>21787.5</v>
      </c>
      <c r="G20" s="247" t="s">
        <v>753</v>
      </c>
      <c r="H20" s="247" t="s">
        <v>784</v>
      </c>
      <c r="I20" s="249">
        <v>40147</v>
      </c>
    </row>
    <row r="21" spans="1:9" ht="15">
      <c r="A21" s="247" t="s">
        <v>785</v>
      </c>
      <c r="B21" s="247" t="s">
        <v>786</v>
      </c>
      <c r="C21" s="247" t="s">
        <v>787</v>
      </c>
      <c r="D21" s="248">
        <v>101583.01</v>
      </c>
      <c r="E21" s="248">
        <v>150000</v>
      </c>
      <c r="F21" s="248">
        <v>0</v>
      </c>
      <c r="G21" s="247" t="s">
        <v>744</v>
      </c>
      <c r="H21" s="247" t="s">
        <v>774</v>
      </c>
      <c r="I21" s="249">
        <v>40220</v>
      </c>
    </row>
    <row r="22" spans="1:9" ht="15">
      <c r="A22" s="247" t="s">
        <v>788</v>
      </c>
      <c r="B22" s="247" t="s">
        <v>789</v>
      </c>
      <c r="C22" s="247" t="s">
        <v>743</v>
      </c>
      <c r="D22" s="248">
        <v>2441.55</v>
      </c>
      <c r="E22" s="248">
        <v>2000</v>
      </c>
      <c r="F22" s="248">
        <v>0</v>
      </c>
      <c r="G22" s="247" t="s">
        <v>744</v>
      </c>
      <c r="H22" s="247" t="s">
        <v>790</v>
      </c>
      <c r="I22" s="249">
        <v>40329</v>
      </c>
    </row>
    <row r="23" spans="1:9" ht="90">
      <c r="A23" s="247" t="s">
        <v>791</v>
      </c>
      <c r="B23" s="247" t="s">
        <v>792</v>
      </c>
      <c r="C23" s="247" t="s">
        <v>793</v>
      </c>
      <c r="D23" s="248">
        <v>8145.77</v>
      </c>
      <c r="E23" s="248">
        <v>23000</v>
      </c>
      <c r="F23" s="248">
        <v>0</v>
      </c>
      <c r="G23" s="247" t="s">
        <v>794</v>
      </c>
      <c r="H23" s="247" t="s">
        <v>795</v>
      </c>
      <c r="I23" s="249">
        <v>40269</v>
      </c>
    </row>
    <row r="24" spans="1:9" ht="135">
      <c r="A24" s="247" t="s">
        <v>796</v>
      </c>
      <c r="B24" s="247" t="s">
        <v>797</v>
      </c>
      <c r="C24" s="247" t="s">
        <v>798</v>
      </c>
      <c r="D24" s="248">
        <v>652.43</v>
      </c>
      <c r="E24" s="248">
        <v>4326.8</v>
      </c>
      <c r="F24" s="248">
        <v>652.43</v>
      </c>
      <c r="G24" s="247" t="s">
        <v>753</v>
      </c>
      <c r="H24" s="247" t="s">
        <v>799</v>
      </c>
      <c r="I24" s="249">
        <v>40106</v>
      </c>
    </row>
    <row r="25" spans="1:9" ht="45">
      <c r="A25" s="247" t="s">
        <v>800</v>
      </c>
      <c r="B25" s="247" t="s">
        <v>801</v>
      </c>
      <c r="C25" s="247" t="s">
        <v>802</v>
      </c>
      <c r="D25" s="248">
        <v>4782.63</v>
      </c>
      <c r="E25" s="248">
        <v>0</v>
      </c>
      <c r="F25" s="248">
        <v>0</v>
      </c>
      <c r="G25" s="247" t="s">
        <v>744</v>
      </c>
      <c r="H25" s="247" t="s">
        <v>803</v>
      </c>
      <c r="I25" s="249">
        <v>40512</v>
      </c>
    </row>
    <row r="26" spans="1:9" ht="30">
      <c r="A26" s="247" t="s">
        <v>804</v>
      </c>
      <c r="B26" s="247" t="s">
        <v>805</v>
      </c>
      <c r="C26" s="247" t="s">
        <v>804</v>
      </c>
      <c r="D26" s="248">
        <v>58094.82</v>
      </c>
      <c r="E26" s="248">
        <v>146831</v>
      </c>
      <c r="F26" s="248">
        <v>58094.82</v>
      </c>
      <c r="G26" s="247" t="s">
        <v>753</v>
      </c>
      <c r="H26" s="247" t="s">
        <v>806</v>
      </c>
      <c r="I26" s="249">
        <v>40130</v>
      </c>
    </row>
    <row r="27" spans="1:9" ht="15">
      <c r="A27" s="247" t="s">
        <v>3636</v>
      </c>
      <c r="B27" s="247" t="s">
        <v>1786</v>
      </c>
      <c r="C27" s="247" t="s">
        <v>743</v>
      </c>
      <c r="D27" s="248">
        <v>5621.23</v>
      </c>
      <c r="E27" s="248">
        <v>0</v>
      </c>
      <c r="F27" s="248">
        <v>0</v>
      </c>
      <c r="G27" s="247" t="s">
        <v>744</v>
      </c>
      <c r="H27" s="247" t="s">
        <v>1787</v>
      </c>
      <c r="I27" s="249">
        <v>40497</v>
      </c>
    </row>
    <row r="28" spans="1:9" ht="150">
      <c r="A28" s="247" t="s">
        <v>108</v>
      </c>
      <c r="B28" s="247" t="s">
        <v>807</v>
      </c>
      <c r="C28" s="247" t="s">
        <v>808</v>
      </c>
      <c r="D28" s="248">
        <v>221577.94</v>
      </c>
      <c r="E28" s="248">
        <v>1100000</v>
      </c>
      <c r="F28" s="248">
        <v>0</v>
      </c>
      <c r="G28" s="247" t="s">
        <v>744</v>
      </c>
      <c r="H28" s="247" t="s">
        <v>809</v>
      </c>
      <c r="I28" s="249">
        <v>40480</v>
      </c>
    </row>
    <row r="29" spans="1:9" ht="30">
      <c r="A29" s="247" t="s">
        <v>810</v>
      </c>
      <c r="B29" s="247" t="s">
        <v>811</v>
      </c>
      <c r="C29" s="247" t="s">
        <v>743</v>
      </c>
      <c r="D29" s="248">
        <v>23996.16</v>
      </c>
      <c r="E29" s="248">
        <v>0</v>
      </c>
      <c r="F29" s="248">
        <v>0</v>
      </c>
      <c r="G29" s="247" t="s">
        <v>744</v>
      </c>
      <c r="H29" s="247" t="s">
        <v>743</v>
      </c>
      <c r="I29" s="249">
        <v>40359</v>
      </c>
    </row>
    <row r="30" spans="1:9" ht="15">
      <c r="A30" s="247" t="s">
        <v>812</v>
      </c>
      <c r="B30" s="247" t="s">
        <v>813</v>
      </c>
      <c r="C30" s="247" t="s">
        <v>814</v>
      </c>
      <c r="D30" s="248">
        <v>203.43</v>
      </c>
      <c r="E30" s="248">
        <v>40</v>
      </c>
      <c r="F30" s="248">
        <v>40</v>
      </c>
      <c r="G30" s="247" t="s">
        <v>794</v>
      </c>
      <c r="H30" s="247" t="s">
        <v>815</v>
      </c>
      <c r="I30" s="249">
        <v>40116</v>
      </c>
    </row>
    <row r="31" spans="1:9" ht="45">
      <c r="A31" s="247" t="s">
        <v>816</v>
      </c>
      <c r="B31" s="247" t="s">
        <v>817</v>
      </c>
      <c r="C31" s="247" t="s">
        <v>816</v>
      </c>
      <c r="D31" s="248">
        <v>4581.72</v>
      </c>
      <c r="E31" s="248">
        <v>0</v>
      </c>
      <c r="F31" s="248">
        <v>0</v>
      </c>
      <c r="G31" s="247" t="s">
        <v>744</v>
      </c>
      <c r="H31" s="247" t="s">
        <v>818</v>
      </c>
      <c r="I31" s="249">
        <v>40237</v>
      </c>
    </row>
    <row r="32" spans="1:9" ht="45">
      <c r="A32" s="247" t="s">
        <v>819</v>
      </c>
      <c r="B32" s="247" t="s">
        <v>820</v>
      </c>
      <c r="C32" s="247" t="s">
        <v>821</v>
      </c>
      <c r="D32" s="248">
        <v>157940.51</v>
      </c>
      <c r="E32" s="248">
        <v>405000</v>
      </c>
      <c r="F32" s="248">
        <v>0</v>
      </c>
      <c r="G32" s="247" t="s">
        <v>744</v>
      </c>
      <c r="H32" s="247" t="s">
        <v>822</v>
      </c>
      <c r="I32" s="249">
        <v>40421</v>
      </c>
    </row>
    <row r="33" spans="1:9" ht="15">
      <c r="A33" s="247" t="s">
        <v>823</v>
      </c>
      <c r="B33" s="247" t="s">
        <v>824</v>
      </c>
      <c r="C33" s="247" t="s">
        <v>825</v>
      </c>
      <c r="D33" s="248">
        <v>2834.64</v>
      </c>
      <c r="E33" s="248">
        <v>0</v>
      </c>
      <c r="F33" s="248">
        <v>0</v>
      </c>
      <c r="G33" s="247" t="s">
        <v>744</v>
      </c>
      <c r="H33" s="247" t="s">
        <v>70</v>
      </c>
      <c r="I33" s="249">
        <v>40359</v>
      </c>
    </row>
    <row r="34" spans="1:9" ht="15">
      <c r="A34" s="247" t="s">
        <v>826</v>
      </c>
      <c r="B34" s="247" t="s">
        <v>827</v>
      </c>
      <c r="C34" s="247" t="s">
        <v>828</v>
      </c>
      <c r="D34" s="248">
        <v>83466.67</v>
      </c>
      <c r="E34" s="248">
        <v>153000</v>
      </c>
      <c r="F34" s="248">
        <v>0</v>
      </c>
      <c r="G34" s="247" t="s">
        <v>744</v>
      </c>
      <c r="H34" s="247" t="s">
        <v>774</v>
      </c>
      <c r="I34" s="249">
        <v>40344</v>
      </c>
    </row>
    <row r="35" spans="1:9" ht="30">
      <c r="A35" s="247" t="s">
        <v>829</v>
      </c>
      <c r="B35" s="247" t="s">
        <v>830</v>
      </c>
      <c r="C35" s="247" t="s">
        <v>743</v>
      </c>
      <c r="D35" s="248">
        <v>1707.26</v>
      </c>
      <c r="E35" s="248">
        <v>0</v>
      </c>
      <c r="F35" s="248">
        <v>0</v>
      </c>
      <c r="G35" s="247" t="s">
        <v>744</v>
      </c>
      <c r="H35" s="247" t="s">
        <v>743</v>
      </c>
      <c r="I35" s="249">
        <v>40482</v>
      </c>
    </row>
    <row r="36" spans="1:9" ht="60">
      <c r="A36" s="247" t="s">
        <v>831</v>
      </c>
      <c r="B36" s="247" t="s">
        <v>832</v>
      </c>
      <c r="C36" s="247" t="s">
        <v>833</v>
      </c>
      <c r="D36" s="248">
        <v>222.77</v>
      </c>
      <c r="E36" s="248">
        <v>0</v>
      </c>
      <c r="F36" s="248">
        <v>0</v>
      </c>
      <c r="G36" s="247" t="s">
        <v>744</v>
      </c>
      <c r="H36" s="247" t="s">
        <v>774</v>
      </c>
      <c r="I36" s="249">
        <v>40126</v>
      </c>
    </row>
    <row r="37" spans="1:9" ht="30">
      <c r="A37" s="247" t="s">
        <v>834</v>
      </c>
      <c r="B37" s="247" t="s">
        <v>835</v>
      </c>
      <c r="C37" s="247" t="s">
        <v>836</v>
      </c>
      <c r="D37" s="248">
        <v>508.26</v>
      </c>
      <c r="E37" s="248">
        <v>0</v>
      </c>
      <c r="F37" s="248">
        <v>0</v>
      </c>
      <c r="G37" s="247" t="s">
        <v>744</v>
      </c>
      <c r="H37" s="247" t="s">
        <v>836</v>
      </c>
      <c r="I37" s="249">
        <v>40207</v>
      </c>
    </row>
    <row r="38" spans="1:9" ht="30">
      <c r="A38" s="247" t="s">
        <v>837</v>
      </c>
      <c r="B38" s="247" t="s">
        <v>838</v>
      </c>
      <c r="C38" s="247" t="s">
        <v>839</v>
      </c>
      <c r="D38" s="248">
        <v>1631.88</v>
      </c>
      <c r="E38" s="248">
        <v>17505.7</v>
      </c>
      <c r="F38" s="248">
        <v>1631.88</v>
      </c>
      <c r="G38" s="247" t="s">
        <v>753</v>
      </c>
      <c r="H38" s="247" t="s">
        <v>774</v>
      </c>
      <c r="I38" s="249">
        <v>40036</v>
      </c>
    </row>
    <row r="39" spans="1:9" ht="60">
      <c r="A39" s="247" t="s">
        <v>840</v>
      </c>
      <c r="B39" s="247" t="s">
        <v>841</v>
      </c>
      <c r="C39" s="247" t="s">
        <v>842</v>
      </c>
      <c r="D39" s="248">
        <v>4275.98</v>
      </c>
      <c r="E39" s="248">
        <v>14284.38</v>
      </c>
      <c r="F39" s="248">
        <v>4275.98</v>
      </c>
      <c r="G39" s="247" t="s">
        <v>753</v>
      </c>
      <c r="H39" s="247" t="s">
        <v>774</v>
      </c>
      <c r="I39" s="249">
        <v>40025</v>
      </c>
    </row>
    <row r="40" spans="1:9" ht="45">
      <c r="A40" s="247" t="s">
        <v>843</v>
      </c>
      <c r="B40" s="247" t="s">
        <v>844</v>
      </c>
      <c r="C40" s="247" t="s">
        <v>845</v>
      </c>
      <c r="D40" s="248">
        <v>5075.27</v>
      </c>
      <c r="E40" s="248">
        <v>30000</v>
      </c>
      <c r="F40" s="248">
        <v>0</v>
      </c>
      <c r="G40" s="247" t="s">
        <v>744</v>
      </c>
      <c r="H40" s="247" t="s">
        <v>846</v>
      </c>
      <c r="I40" s="249">
        <v>40359</v>
      </c>
    </row>
    <row r="41" spans="1:9" ht="45">
      <c r="A41" s="247" t="s">
        <v>847</v>
      </c>
      <c r="B41" s="247" t="s">
        <v>848</v>
      </c>
      <c r="C41" s="247" t="s">
        <v>849</v>
      </c>
      <c r="D41" s="248">
        <v>971.09</v>
      </c>
      <c r="E41" s="248">
        <v>971.09</v>
      </c>
      <c r="F41" s="248">
        <v>971.09</v>
      </c>
      <c r="G41" s="247" t="s">
        <v>753</v>
      </c>
      <c r="H41" s="247" t="s">
        <v>850</v>
      </c>
      <c r="I41" s="249">
        <v>40029</v>
      </c>
    </row>
    <row r="42" spans="1:9" ht="30">
      <c r="A42" s="247" t="s">
        <v>851</v>
      </c>
      <c r="B42" s="247" t="s">
        <v>852</v>
      </c>
      <c r="C42" s="247" t="s">
        <v>853</v>
      </c>
      <c r="D42" s="248">
        <v>10700.87</v>
      </c>
      <c r="E42" s="248">
        <v>102000</v>
      </c>
      <c r="F42" s="248">
        <v>10700.87</v>
      </c>
      <c r="G42" s="247" t="s">
        <v>729</v>
      </c>
      <c r="H42" s="247" t="s">
        <v>774</v>
      </c>
      <c r="I42" s="249">
        <v>40045</v>
      </c>
    </row>
    <row r="43" spans="1:9" ht="30">
      <c r="A43" s="247" t="s">
        <v>854</v>
      </c>
      <c r="B43" s="247" t="s">
        <v>855</v>
      </c>
      <c r="C43" s="247" t="s">
        <v>773</v>
      </c>
      <c r="D43" s="248">
        <v>1694.41</v>
      </c>
      <c r="E43" s="248">
        <v>0</v>
      </c>
      <c r="F43" s="248">
        <v>0</v>
      </c>
      <c r="G43" s="247" t="s">
        <v>744</v>
      </c>
      <c r="H43" s="247" t="s">
        <v>856</v>
      </c>
      <c r="I43" s="249">
        <v>40178</v>
      </c>
    </row>
    <row r="44" spans="1:9" ht="15">
      <c r="A44" s="247" t="s">
        <v>857</v>
      </c>
      <c r="B44" s="247" t="s">
        <v>858</v>
      </c>
      <c r="C44" s="247" t="s">
        <v>859</v>
      </c>
      <c r="D44" s="248">
        <v>227.89</v>
      </c>
      <c r="E44" s="248">
        <v>500</v>
      </c>
      <c r="F44" s="248">
        <v>227.89</v>
      </c>
      <c r="G44" s="247" t="s">
        <v>794</v>
      </c>
      <c r="H44" s="247" t="s">
        <v>774</v>
      </c>
      <c r="I44" s="249">
        <v>40043</v>
      </c>
    </row>
    <row r="45" spans="1:9" ht="30">
      <c r="A45" s="247" t="s">
        <v>181</v>
      </c>
      <c r="B45" s="247" t="s">
        <v>860</v>
      </c>
      <c r="C45" s="247" t="s">
        <v>743</v>
      </c>
      <c r="D45" s="248">
        <v>31696.42</v>
      </c>
      <c r="E45" s="248">
        <v>0</v>
      </c>
      <c r="F45" s="248">
        <v>0</v>
      </c>
      <c r="G45" s="247" t="s">
        <v>744</v>
      </c>
      <c r="H45" s="247" t="s">
        <v>743</v>
      </c>
      <c r="I45" s="249">
        <v>40392</v>
      </c>
    </row>
    <row r="46" spans="1:9" ht="15">
      <c r="A46" s="247" t="s">
        <v>861</v>
      </c>
      <c r="B46" s="247" t="s">
        <v>862</v>
      </c>
      <c r="C46" s="247" t="s">
        <v>863</v>
      </c>
      <c r="D46" s="248">
        <v>1292.84</v>
      </c>
      <c r="E46" s="248">
        <v>5000</v>
      </c>
      <c r="F46" s="248">
        <v>1292.84</v>
      </c>
      <c r="G46" s="247" t="s">
        <v>753</v>
      </c>
      <c r="H46" s="247" t="s">
        <v>864</v>
      </c>
      <c r="I46" s="249">
        <v>40297</v>
      </c>
    </row>
    <row r="47" spans="1:9" ht="60">
      <c r="A47" s="247" t="s">
        <v>865</v>
      </c>
      <c r="B47" s="247" t="s">
        <v>866</v>
      </c>
      <c r="C47" s="247" t="s">
        <v>867</v>
      </c>
      <c r="D47" s="248">
        <v>10403.87</v>
      </c>
      <c r="E47" s="248">
        <v>37287.73</v>
      </c>
      <c r="F47" s="248">
        <v>10403.87</v>
      </c>
      <c r="G47" s="247" t="s">
        <v>753</v>
      </c>
      <c r="H47" s="247" t="s">
        <v>868</v>
      </c>
      <c r="I47" s="249">
        <v>40086</v>
      </c>
    </row>
    <row r="48" spans="1:9" ht="60">
      <c r="A48" s="247" t="s">
        <v>869</v>
      </c>
      <c r="B48" s="247" t="s">
        <v>870</v>
      </c>
      <c r="C48" s="247" t="s">
        <v>871</v>
      </c>
      <c r="D48" s="248">
        <v>74617.8</v>
      </c>
      <c r="E48" s="248">
        <v>126856.31</v>
      </c>
      <c r="F48" s="248">
        <v>74617.8</v>
      </c>
      <c r="G48" s="247" t="s">
        <v>753</v>
      </c>
      <c r="H48" s="247" t="s">
        <v>872</v>
      </c>
      <c r="I48" s="249">
        <v>40108</v>
      </c>
    </row>
    <row r="49" spans="1:9" ht="150">
      <c r="A49" s="247" t="s">
        <v>873</v>
      </c>
      <c r="B49" s="247" t="s">
        <v>874</v>
      </c>
      <c r="C49" s="247" t="s">
        <v>875</v>
      </c>
      <c r="D49" s="248">
        <v>4638.5</v>
      </c>
      <c r="E49" s="248">
        <v>40217</v>
      </c>
      <c r="F49" s="248">
        <v>4638.5</v>
      </c>
      <c r="G49" s="247" t="s">
        <v>753</v>
      </c>
      <c r="H49" s="247" t="s">
        <v>774</v>
      </c>
      <c r="I49" s="249">
        <v>40078</v>
      </c>
    </row>
    <row r="50" spans="1:9" ht="15">
      <c r="A50" s="247" t="s">
        <v>876</v>
      </c>
      <c r="B50" s="247" t="s">
        <v>877</v>
      </c>
      <c r="C50" s="247" t="s">
        <v>878</v>
      </c>
      <c r="D50" s="248">
        <v>591.19</v>
      </c>
      <c r="E50" s="248">
        <v>591.19</v>
      </c>
      <c r="F50" s="248">
        <v>0</v>
      </c>
      <c r="G50" s="247" t="s">
        <v>744</v>
      </c>
      <c r="H50" s="247" t="s">
        <v>774</v>
      </c>
      <c r="I50" s="249">
        <v>40147</v>
      </c>
    </row>
    <row r="51" spans="1:9" ht="75">
      <c r="A51" s="247" t="s">
        <v>879</v>
      </c>
      <c r="B51" s="247" t="s">
        <v>880</v>
      </c>
      <c r="C51" s="247" t="s">
        <v>881</v>
      </c>
      <c r="D51" s="248">
        <v>2664.3</v>
      </c>
      <c r="E51" s="248">
        <v>30000</v>
      </c>
      <c r="F51" s="248">
        <v>0</v>
      </c>
      <c r="G51" s="247" t="s">
        <v>744</v>
      </c>
      <c r="H51" s="247" t="s">
        <v>882</v>
      </c>
      <c r="I51" s="249">
        <v>40451</v>
      </c>
    </row>
    <row r="52" spans="1:9" ht="45">
      <c r="A52" s="247" t="s">
        <v>883</v>
      </c>
      <c r="B52" s="247" t="s">
        <v>884</v>
      </c>
      <c r="C52" s="247" t="s">
        <v>885</v>
      </c>
      <c r="D52" s="248">
        <v>1415.21</v>
      </c>
      <c r="E52" s="248">
        <v>26828.4</v>
      </c>
      <c r="F52" s="248">
        <v>1415.21</v>
      </c>
      <c r="G52" s="247" t="s">
        <v>753</v>
      </c>
      <c r="H52" s="247" t="s">
        <v>774</v>
      </c>
      <c r="I52" s="249">
        <v>40079</v>
      </c>
    </row>
    <row r="53" spans="1:9" ht="30">
      <c r="A53" s="247" t="s">
        <v>886</v>
      </c>
      <c r="B53" s="247" t="s">
        <v>887</v>
      </c>
      <c r="C53" s="247" t="s">
        <v>888</v>
      </c>
      <c r="D53" s="248">
        <v>114.64</v>
      </c>
      <c r="E53" s="248">
        <v>0</v>
      </c>
      <c r="F53" s="248">
        <v>0</v>
      </c>
      <c r="G53" s="247" t="s">
        <v>744</v>
      </c>
      <c r="H53" s="247" t="s">
        <v>889</v>
      </c>
      <c r="I53" s="249">
        <v>40267</v>
      </c>
    </row>
    <row r="54" spans="1:9" ht="30">
      <c r="A54" s="247" t="s">
        <v>890</v>
      </c>
      <c r="B54" s="247" t="s">
        <v>891</v>
      </c>
      <c r="C54" s="247" t="s">
        <v>892</v>
      </c>
      <c r="D54" s="248">
        <v>558.84</v>
      </c>
      <c r="E54" s="248">
        <v>27000.96</v>
      </c>
      <c r="F54" s="248">
        <v>558.84</v>
      </c>
      <c r="G54" s="247" t="s">
        <v>753</v>
      </c>
      <c r="H54" s="247" t="s">
        <v>774</v>
      </c>
      <c r="I54" s="249">
        <v>39987</v>
      </c>
    </row>
    <row r="55" spans="1:9" ht="60">
      <c r="A55" s="247" t="s">
        <v>893</v>
      </c>
      <c r="B55" s="247" t="s">
        <v>894</v>
      </c>
      <c r="C55" s="247" t="s">
        <v>895</v>
      </c>
      <c r="D55" s="250">
        <v>851.7</v>
      </c>
      <c r="E55" s="248">
        <v>500</v>
      </c>
      <c r="F55" s="248">
        <v>500</v>
      </c>
      <c r="G55" s="247" t="s">
        <v>753</v>
      </c>
      <c r="H55" s="247" t="s">
        <v>774</v>
      </c>
      <c r="I55" s="249">
        <v>40028</v>
      </c>
    </row>
    <row r="56" spans="1:9" ht="30">
      <c r="A56" s="247" t="s">
        <v>893</v>
      </c>
      <c r="B56" s="247" t="s">
        <v>896</v>
      </c>
      <c r="C56" s="247" t="s">
        <v>897</v>
      </c>
      <c r="D56" s="251"/>
      <c r="E56" s="248">
        <v>300</v>
      </c>
      <c r="F56" s="248">
        <v>300</v>
      </c>
      <c r="G56" s="247" t="s">
        <v>753</v>
      </c>
      <c r="H56" s="247" t="s">
        <v>774</v>
      </c>
      <c r="I56" s="249">
        <v>40028</v>
      </c>
    </row>
    <row r="57" spans="1:9" ht="30">
      <c r="A57" s="247" t="s">
        <v>893</v>
      </c>
      <c r="B57" s="247" t="s">
        <v>898</v>
      </c>
      <c r="C57" s="247" t="s">
        <v>899</v>
      </c>
      <c r="D57" s="252"/>
      <c r="E57" s="248">
        <v>1750</v>
      </c>
      <c r="F57" s="248">
        <v>51.7</v>
      </c>
      <c r="G57" s="247" t="s">
        <v>753</v>
      </c>
      <c r="H57" s="247" t="s">
        <v>774</v>
      </c>
      <c r="I57" s="249">
        <v>40028</v>
      </c>
    </row>
    <row r="58" spans="1:9" ht="15">
      <c r="A58" s="247" t="s">
        <v>900</v>
      </c>
      <c r="B58" s="247" t="s">
        <v>901</v>
      </c>
      <c r="C58" s="247" t="s">
        <v>902</v>
      </c>
      <c r="D58" s="248">
        <v>2183.85</v>
      </c>
      <c r="E58" s="248">
        <v>2367.89</v>
      </c>
      <c r="F58" s="248">
        <v>2183.85</v>
      </c>
      <c r="G58" s="247" t="s">
        <v>753</v>
      </c>
      <c r="H58" s="247" t="s">
        <v>774</v>
      </c>
      <c r="I58" s="249">
        <v>40080</v>
      </c>
    </row>
    <row r="59" spans="1:9" ht="15">
      <c r="A59" s="247" t="s">
        <v>903</v>
      </c>
      <c r="B59" s="247" t="s">
        <v>904</v>
      </c>
      <c r="C59" s="247" t="s">
        <v>743</v>
      </c>
      <c r="D59" s="248">
        <v>3245.2</v>
      </c>
      <c r="E59" s="248">
        <v>0</v>
      </c>
      <c r="F59" s="248">
        <v>0</v>
      </c>
      <c r="G59" s="247" t="s">
        <v>744</v>
      </c>
      <c r="H59" s="247" t="s">
        <v>771</v>
      </c>
      <c r="I59" s="249">
        <v>40234</v>
      </c>
    </row>
    <row r="60" spans="1:9" ht="30">
      <c r="A60" s="247" t="s">
        <v>905</v>
      </c>
      <c r="B60" s="247" t="s">
        <v>906</v>
      </c>
      <c r="C60" s="247" t="s">
        <v>907</v>
      </c>
      <c r="D60" s="248">
        <v>4594.82</v>
      </c>
      <c r="E60" s="248">
        <v>4594.82</v>
      </c>
      <c r="F60" s="248">
        <v>0</v>
      </c>
      <c r="G60" s="247" t="s">
        <v>744</v>
      </c>
      <c r="H60" s="247" t="s">
        <v>908</v>
      </c>
      <c r="I60" s="249">
        <v>40359</v>
      </c>
    </row>
    <row r="61" spans="1:9" ht="15">
      <c r="A61" s="247" t="s">
        <v>909</v>
      </c>
      <c r="B61" s="247" t="s">
        <v>910</v>
      </c>
      <c r="C61" s="247" t="s">
        <v>911</v>
      </c>
      <c r="D61" s="248">
        <v>2341.09</v>
      </c>
      <c r="E61" s="248">
        <v>3900</v>
      </c>
      <c r="F61" s="248">
        <v>2341.09</v>
      </c>
      <c r="G61" s="247" t="s">
        <v>753</v>
      </c>
      <c r="H61" s="247" t="s">
        <v>774</v>
      </c>
      <c r="I61" s="249">
        <v>40015</v>
      </c>
    </row>
    <row r="62" spans="1:9" ht="30">
      <c r="A62" s="247" t="s">
        <v>912</v>
      </c>
      <c r="B62" s="247" t="s">
        <v>913</v>
      </c>
      <c r="C62" s="247" t="s">
        <v>914</v>
      </c>
      <c r="D62" s="248">
        <v>810.7</v>
      </c>
      <c r="E62" s="248">
        <v>0</v>
      </c>
      <c r="F62" s="248">
        <v>0</v>
      </c>
      <c r="G62" s="247" t="s">
        <v>744</v>
      </c>
      <c r="H62" s="247" t="s">
        <v>915</v>
      </c>
      <c r="I62" s="249">
        <v>40479</v>
      </c>
    </row>
    <row r="63" spans="1:9" ht="15">
      <c r="A63" s="247" t="s">
        <v>916</v>
      </c>
      <c r="B63" s="247" t="s">
        <v>917</v>
      </c>
      <c r="C63" s="247" t="s">
        <v>743</v>
      </c>
      <c r="D63" s="248">
        <v>7075.68</v>
      </c>
      <c r="E63" s="248">
        <v>0</v>
      </c>
      <c r="F63" s="248">
        <v>0</v>
      </c>
      <c r="G63" s="247" t="s">
        <v>744</v>
      </c>
      <c r="H63" s="247" t="s">
        <v>918</v>
      </c>
      <c r="I63" s="249">
        <v>40482</v>
      </c>
    </row>
    <row r="64" spans="1:9" ht="60">
      <c r="A64" s="247" t="s">
        <v>919</v>
      </c>
      <c r="B64" s="247" t="s">
        <v>920</v>
      </c>
      <c r="C64" s="247" t="s">
        <v>921</v>
      </c>
      <c r="D64" s="248">
        <v>12570.25</v>
      </c>
      <c r="E64" s="248">
        <v>12000</v>
      </c>
      <c r="F64" s="248">
        <v>12000</v>
      </c>
      <c r="G64" s="247" t="s">
        <v>753</v>
      </c>
      <c r="H64" s="247" t="s">
        <v>774</v>
      </c>
      <c r="I64" s="249">
        <v>40031</v>
      </c>
    </row>
    <row r="65" spans="1:9" ht="75">
      <c r="A65" s="247" t="s">
        <v>922</v>
      </c>
      <c r="B65" s="247" t="s">
        <v>923</v>
      </c>
      <c r="C65" s="247" t="s">
        <v>924</v>
      </c>
      <c r="D65" s="248">
        <v>11181.32</v>
      </c>
      <c r="E65" s="248">
        <v>22000</v>
      </c>
      <c r="F65" s="248">
        <v>0</v>
      </c>
      <c r="G65" s="247" t="s">
        <v>744</v>
      </c>
      <c r="H65" s="247" t="s">
        <v>925</v>
      </c>
      <c r="I65" s="249">
        <v>40451</v>
      </c>
    </row>
    <row r="66" spans="1:9" ht="75">
      <c r="A66" s="247" t="s">
        <v>926</v>
      </c>
      <c r="B66" s="247" t="s">
        <v>927</v>
      </c>
      <c r="C66" s="247" t="s">
        <v>928</v>
      </c>
      <c r="D66" s="248">
        <v>174.71</v>
      </c>
      <c r="E66" s="248">
        <v>3403.15</v>
      </c>
      <c r="F66" s="248">
        <v>174.71</v>
      </c>
      <c r="G66" s="247" t="s">
        <v>753</v>
      </c>
      <c r="H66" s="247" t="s">
        <v>774</v>
      </c>
      <c r="I66" s="249">
        <v>40028</v>
      </c>
    </row>
    <row r="67" spans="1:9" ht="30">
      <c r="A67" s="247" t="s">
        <v>929</v>
      </c>
      <c r="B67" s="247" t="s">
        <v>930</v>
      </c>
      <c r="C67" s="247" t="s">
        <v>931</v>
      </c>
      <c r="D67" s="248">
        <v>136525.66</v>
      </c>
      <c r="E67" s="248">
        <v>82836.61</v>
      </c>
      <c r="F67" s="248">
        <v>81487.16</v>
      </c>
      <c r="G67" s="247" t="s">
        <v>753</v>
      </c>
      <c r="H67" s="247" t="s">
        <v>932</v>
      </c>
      <c r="I67" s="249">
        <v>40359</v>
      </c>
    </row>
    <row r="68" spans="1:9" ht="60">
      <c r="A68" s="247" t="s">
        <v>933</v>
      </c>
      <c r="B68" s="247" t="s">
        <v>934</v>
      </c>
      <c r="C68" s="247" t="s">
        <v>935</v>
      </c>
      <c r="D68" s="250">
        <v>121195.5431</v>
      </c>
      <c r="E68" s="248">
        <v>75000</v>
      </c>
      <c r="F68" s="248">
        <v>0</v>
      </c>
      <c r="G68" s="247" t="s">
        <v>744</v>
      </c>
      <c r="H68" s="247" t="s">
        <v>936</v>
      </c>
      <c r="I68" s="249">
        <v>40359</v>
      </c>
    </row>
    <row r="69" spans="1:9" ht="30">
      <c r="A69" s="247" t="s">
        <v>933</v>
      </c>
      <c r="B69" s="247" t="s">
        <v>937</v>
      </c>
      <c r="C69" s="247" t="s">
        <v>938</v>
      </c>
      <c r="D69" s="252"/>
      <c r="E69" s="248">
        <v>33337</v>
      </c>
      <c r="F69" s="248">
        <v>0</v>
      </c>
      <c r="G69" s="247" t="s">
        <v>744</v>
      </c>
      <c r="H69" s="247" t="s">
        <v>936</v>
      </c>
      <c r="I69" s="249">
        <v>40116</v>
      </c>
    </row>
    <row r="70" spans="1:9" ht="30">
      <c r="A70" s="247" t="s">
        <v>939</v>
      </c>
      <c r="B70" s="247" t="s">
        <v>940</v>
      </c>
      <c r="C70" s="247" t="s">
        <v>941</v>
      </c>
      <c r="D70" s="248">
        <v>943.63</v>
      </c>
      <c r="E70" s="248">
        <v>1822.6</v>
      </c>
      <c r="F70" s="248">
        <v>943.63</v>
      </c>
      <c r="G70" s="247" t="s">
        <v>753</v>
      </c>
      <c r="H70" s="247" t="s">
        <v>774</v>
      </c>
      <c r="I70" s="249">
        <v>40022</v>
      </c>
    </row>
    <row r="71" spans="1:9" ht="15">
      <c r="A71" s="247" t="s">
        <v>942</v>
      </c>
      <c r="B71" s="247" t="s">
        <v>943</v>
      </c>
      <c r="C71" s="247" t="s">
        <v>944</v>
      </c>
      <c r="D71" s="250">
        <v>2978.77</v>
      </c>
      <c r="E71" s="248">
        <v>3000</v>
      </c>
      <c r="F71" s="248">
        <v>1100</v>
      </c>
      <c r="G71" s="247" t="s">
        <v>794</v>
      </c>
      <c r="H71" s="247" t="s">
        <v>774</v>
      </c>
      <c r="I71" s="249">
        <v>40116</v>
      </c>
    </row>
    <row r="72" spans="1:9" ht="15">
      <c r="A72" s="247" t="s">
        <v>942</v>
      </c>
      <c r="B72" s="247" t="s">
        <v>945</v>
      </c>
      <c r="C72" s="247" t="s">
        <v>944</v>
      </c>
      <c r="D72" s="252"/>
      <c r="E72" s="248">
        <v>2500</v>
      </c>
      <c r="F72" s="248">
        <v>1000</v>
      </c>
      <c r="G72" s="247" t="s">
        <v>794</v>
      </c>
      <c r="H72" s="247" t="s">
        <v>774</v>
      </c>
      <c r="I72" s="249">
        <v>40137</v>
      </c>
    </row>
    <row r="73" spans="1:9" ht="60">
      <c r="A73" s="247" t="s">
        <v>946</v>
      </c>
      <c r="B73" s="247" t="s">
        <v>947</v>
      </c>
      <c r="C73" s="247" t="s">
        <v>948</v>
      </c>
      <c r="D73" s="248">
        <v>1178.79</v>
      </c>
      <c r="E73" s="248">
        <v>1800</v>
      </c>
      <c r="F73" s="248">
        <v>727</v>
      </c>
      <c r="G73" s="247" t="s">
        <v>794</v>
      </c>
      <c r="H73" s="247" t="s">
        <v>774</v>
      </c>
      <c r="I73" s="249">
        <v>40122</v>
      </c>
    </row>
    <row r="74" spans="1:9" ht="60">
      <c r="A74" s="247" t="s">
        <v>949</v>
      </c>
      <c r="B74" s="247" t="s">
        <v>950</v>
      </c>
      <c r="C74" s="247" t="s">
        <v>951</v>
      </c>
      <c r="D74" s="248">
        <v>675.17</v>
      </c>
      <c r="E74" s="248">
        <v>675.17</v>
      </c>
      <c r="F74" s="248">
        <v>675.17</v>
      </c>
      <c r="G74" s="247" t="s">
        <v>753</v>
      </c>
      <c r="H74" s="247" t="s">
        <v>952</v>
      </c>
      <c r="I74" s="249">
        <v>40141</v>
      </c>
    </row>
    <row r="75" spans="1:9" ht="180">
      <c r="A75" s="247" t="s">
        <v>953</v>
      </c>
      <c r="B75" s="247" t="s">
        <v>954</v>
      </c>
      <c r="C75" s="247" t="s">
        <v>743</v>
      </c>
      <c r="D75" s="248">
        <v>11360.4</v>
      </c>
      <c r="E75" s="248">
        <v>11360.4</v>
      </c>
      <c r="F75" s="248">
        <v>0</v>
      </c>
      <c r="G75" s="247" t="s">
        <v>744</v>
      </c>
      <c r="H75" s="247" t="s">
        <v>955</v>
      </c>
      <c r="I75" s="249">
        <v>40237</v>
      </c>
    </row>
    <row r="76" spans="1:9" ht="15">
      <c r="A76" s="247" t="s">
        <v>956</v>
      </c>
      <c r="B76" s="247" t="s">
        <v>957</v>
      </c>
      <c r="C76" s="247" t="s">
        <v>958</v>
      </c>
      <c r="D76" s="250">
        <v>12998.28</v>
      </c>
      <c r="E76" s="248">
        <v>310.5</v>
      </c>
      <c r="F76" s="248">
        <v>310.5</v>
      </c>
      <c r="G76" s="247" t="s">
        <v>753</v>
      </c>
      <c r="H76" s="247" t="s">
        <v>959</v>
      </c>
      <c r="I76" s="249">
        <v>40086</v>
      </c>
    </row>
    <row r="77" spans="1:9" ht="15">
      <c r="A77" s="247" t="s">
        <v>956</v>
      </c>
      <c r="B77" s="247" t="s">
        <v>960</v>
      </c>
      <c r="C77" s="247" t="s">
        <v>961</v>
      </c>
      <c r="D77" s="251"/>
      <c r="E77" s="248">
        <v>665.76</v>
      </c>
      <c r="F77" s="248">
        <v>665.76</v>
      </c>
      <c r="G77" s="247" t="s">
        <v>753</v>
      </c>
      <c r="H77" s="247" t="s">
        <v>959</v>
      </c>
      <c r="I77" s="249">
        <v>40070</v>
      </c>
    </row>
    <row r="78" spans="1:9" ht="60">
      <c r="A78" s="247" t="s">
        <v>956</v>
      </c>
      <c r="B78" s="247" t="s">
        <v>962</v>
      </c>
      <c r="C78" s="247" t="s">
        <v>963</v>
      </c>
      <c r="D78" s="251"/>
      <c r="E78" s="248">
        <v>1280.79</v>
      </c>
      <c r="F78" s="248">
        <v>1280.79</v>
      </c>
      <c r="G78" s="247" t="s">
        <v>753</v>
      </c>
      <c r="H78" s="247" t="s">
        <v>959</v>
      </c>
      <c r="I78" s="249">
        <v>40067</v>
      </c>
    </row>
    <row r="79" spans="1:9" ht="15">
      <c r="A79" s="247" t="s">
        <v>956</v>
      </c>
      <c r="B79" s="247" t="s">
        <v>964</v>
      </c>
      <c r="C79" s="247" t="s">
        <v>958</v>
      </c>
      <c r="D79" s="251"/>
      <c r="E79" s="248">
        <v>247.5</v>
      </c>
      <c r="F79" s="248">
        <v>247.5</v>
      </c>
      <c r="G79" s="247" t="s">
        <v>753</v>
      </c>
      <c r="H79" s="247" t="s">
        <v>959</v>
      </c>
      <c r="I79" s="249">
        <v>40084</v>
      </c>
    </row>
    <row r="80" spans="1:9" ht="15">
      <c r="A80" s="247" t="s">
        <v>956</v>
      </c>
      <c r="B80" s="247" t="s">
        <v>965</v>
      </c>
      <c r="C80" s="247" t="s">
        <v>966</v>
      </c>
      <c r="D80" s="251"/>
      <c r="E80" s="248">
        <v>495</v>
      </c>
      <c r="F80" s="248">
        <v>495</v>
      </c>
      <c r="G80" s="247" t="s">
        <v>753</v>
      </c>
      <c r="H80" s="247" t="s">
        <v>959</v>
      </c>
      <c r="I80" s="249">
        <v>40113</v>
      </c>
    </row>
    <row r="81" spans="1:9" ht="15">
      <c r="A81" s="247" t="s">
        <v>956</v>
      </c>
      <c r="B81" s="247" t="s">
        <v>967</v>
      </c>
      <c r="C81" s="247" t="s">
        <v>961</v>
      </c>
      <c r="D81" s="251"/>
      <c r="E81" s="248">
        <v>2123</v>
      </c>
      <c r="F81" s="248">
        <v>2123</v>
      </c>
      <c r="G81" s="247" t="s">
        <v>753</v>
      </c>
      <c r="H81" s="247" t="s">
        <v>959</v>
      </c>
      <c r="I81" s="249">
        <v>40136</v>
      </c>
    </row>
    <row r="82" spans="1:9" ht="30">
      <c r="A82" s="247" t="s">
        <v>956</v>
      </c>
      <c r="B82" s="247" t="s">
        <v>968</v>
      </c>
      <c r="C82" s="247" t="s">
        <v>969</v>
      </c>
      <c r="D82" s="252"/>
      <c r="E82" s="248">
        <v>7875.73</v>
      </c>
      <c r="F82" s="248">
        <v>7875.73</v>
      </c>
      <c r="G82" s="247" t="s">
        <v>753</v>
      </c>
      <c r="H82" s="247" t="s">
        <v>959</v>
      </c>
      <c r="I82" s="249">
        <v>40147</v>
      </c>
    </row>
    <row r="83" spans="1:9" ht="15">
      <c r="A83" s="247" t="s">
        <v>970</v>
      </c>
      <c r="B83" s="247" t="s">
        <v>971</v>
      </c>
      <c r="C83" s="247" t="s">
        <v>972</v>
      </c>
      <c r="D83" s="248">
        <v>55919.7</v>
      </c>
      <c r="E83" s="248">
        <v>0</v>
      </c>
      <c r="F83" s="248">
        <v>0</v>
      </c>
      <c r="G83" s="247" t="s">
        <v>744</v>
      </c>
      <c r="H83" s="247" t="s">
        <v>973</v>
      </c>
      <c r="I83" s="249">
        <v>40329</v>
      </c>
    </row>
    <row r="84" spans="1:9" ht="75">
      <c r="A84" s="247" t="s">
        <v>974</v>
      </c>
      <c r="B84" s="247" t="s">
        <v>975</v>
      </c>
      <c r="C84" s="247" t="s">
        <v>976</v>
      </c>
      <c r="D84" s="248">
        <v>108070.95</v>
      </c>
      <c r="E84" s="248">
        <v>336915</v>
      </c>
      <c r="F84" s="248">
        <v>0</v>
      </c>
      <c r="G84" s="247" t="s">
        <v>744</v>
      </c>
      <c r="H84" s="247" t="s">
        <v>977</v>
      </c>
      <c r="I84" s="249">
        <v>40513</v>
      </c>
    </row>
    <row r="85" spans="1:9" ht="120">
      <c r="A85" s="247" t="s">
        <v>978</v>
      </c>
      <c r="B85" s="247" t="s">
        <v>979</v>
      </c>
      <c r="C85" s="247" t="s">
        <v>980</v>
      </c>
      <c r="D85" s="248">
        <v>2935.1</v>
      </c>
      <c r="E85" s="248">
        <v>9750</v>
      </c>
      <c r="F85" s="248">
        <v>2935.1</v>
      </c>
      <c r="G85" s="247" t="s">
        <v>753</v>
      </c>
      <c r="H85" s="247" t="s">
        <v>774</v>
      </c>
      <c r="I85" s="249">
        <v>40028</v>
      </c>
    </row>
    <row r="86" spans="1:9" ht="30">
      <c r="A86" s="247" t="s">
        <v>981</v>
      </c>
      <c r="B86" s="247" t="s">
        <v>982</v>
      </c>
      <c r="C86" s="247" t="s">
        <v>983</v>
      </c>
      <c r="D86" s="248">
        <v>387.37</v>
      </c>
      <c r="E86" s="248">
        <v>450</v>
      </c>
      <c r="F86" s="248">
        <v>0</v>
      </c>
      <c r="G86" s="247" t="s">
        <v>744</v>
      </c>
      <c r="H86" s="247" t="s">
        <v>984</v>
      </c>
      <c r="I86" s="249">
        <v>40102</v>
      </c>
    </row>
    <row r="87" spans="1:9" ht="45">
      <c r="A87" s="247" t="s">
        <v>985</v>
      </c>
      <c r="B87" s="247" t="s">
        <v>986</v>
      </c>
      <c r="C87" s="247" t="s">
        <v>987</v>
      </c>
      <c r="D87" s="248">
        <v>1729.42</v>
      </c>
      <c r="E87" s="248">
        <v>2500</v>
      </c>
      <c r="F87" s="248">
        <v>1729.42</v>
      </c>
      <c r="G87" s="247" t="s">
        <v>753</v>
      </c>
      <c r="H87" s="247" t="s">
        <v>988</v>
      </c>
      <c r="I87" s="249">
        <v>40112</v>
      </c>
    </row>
    <row r="88" spans="1:9" ht="30">
      <c r="A88" s="247" t="s">
        <v>989</v>
      </c>
      <c r="B88" s="247" t="s">
        <v>990</v>
      </c>
      <c r="C88" s="247" t="s">
        <v>991</v>
      </c>
      <c r="D88" s="248">
        <v>88549.02</v>
      </c>
      <c r="E88" s="248">
        <v>30000</v>
      </c>
      <c r="F88" s="248">
        <v>0</v>
      </c>
      <c r="G88" s="247" t="s">
        <v>753</v>
      </c>
      <c r="H88" s="247" t="s">
        <v>774</v>
      </c>
      <c r="I88" s="249">
        <v>40074</v>
      </c>
    </row>
    <row r="89" spans="1:9" ht="15">
      <c r="A89" s="247" t="s">
        <v>992</v>
      </c>
      <c r="B89" s="247" t="s">
        <v>993</v>
      </c>
      <c r="C89" s="247" t="s">
        <v>994</v>
      </c>
      <c r="D89" s="248">
        <v>553.39</v>
      </c>
      <c r="E89" s="248">
        <v>0</v>
      </c>
      <c r="F89" s="248">
        <v>0</v>
      </c>
      <c r="G89" s="247" t="s">
        <v>995</v>
      </c>
      <c r="H89" s="247" t="s">
        <v>774</v>
      </c>
      <c r="I89" s="249">
        <v>40086</v>
      </c>
    </row>
    <row r="90" spans="1:9" ht="30">
      <c r="A90" s="247" t="s">
        <v>996</v>
      </c>
      <c r="B90" s="247" t="s">
        <v>997</v>
      </c>
      <c r="C90" s="247" t="s">
        <v>998</v>
      </c>
      <c r="D90" s="248">
        <v>3000.61</v>
      </c>
      <c r="E90" s="248">
        <v>988.8</v>
      </c>
      <c r="F90" s="248">
        <v>988.8</v>
      </c>
      <c r="G90" s="247" t="s">
        <v>753</v>
      </c>
      <c r="H90" s="247" t="s">
        <v>999</v>
      </c>
      <c r="I90" s="249">
        <v>40094</v>
      </c>
    </row>
    <row r="91" spans="1:9" ht="60">
      <c r="A91" s="247" t="s">
        <v>1000</v>
      </c>
      <c r="B91" s="247" t="s">
        <v>1001</v>
      </c>
      <c r="C91" s="247" t="s">
        <v>1002</v>
      </c>
      <c r="D91" s="248">
        <v>526.46</v>
      </c>
      <c r="E91" s="248">
        <v>557.01</v>
      </c>
      <c r="F91" s="248">
        <v>526.46</v>
      </c>
      <c r="G91" s="247" t="s">
        <v>753</v>
      </c>
      <c r="H91" s="247" t="s">
        <v>1003</v>
      </c>
      <c r="I91" s="249">
        <v>40098</v>
      </c>
    </row>
    <row r="92" spans="1:9" ht="45">
      <c r="A92" s="247" t="s">
        <v>1004</v>
      </c>
      <c r="B92" s="247" t="s">
        <v>1005</v>
      </c>
      <c r="C92" s="247" t="s">
        <v>1006</v>
      </c>
      <c r="D92" s="248">
        <v>8962.53</v>
      </c>
      <c r="E92" s="248">
        <v>10000</v>
      </c>
      <c r="F92" s="248">
        <v>8962.53</v>
      </c>
      <c r="G92" s="247" t="s">
        <v>753</v>
      </c>
      <c r="H92" s="247" t="s">
        <v>211</v>
      </c>
      <c r="I92" s="249">
        <v>40043</v>
      </c>
    </row>
    <row r="93" spans="1:9" ht="30">
      <c r="A93" s="247" t="s">
        <v>1007</v>
      </c>
      <c r="B93" s="247" t="s">
        <v>1008</v>
      </c>
      <c r="C93" s="247" t="s">
        <v>1009</v>
      </c>
      <c r="D93" s="248">
        <v>917.09</v>
      </c>
      <c r="E93" s="248">
        <v>2230.2</v>
      </c>
      <c r="F93" s="248">
        <v>917.09</v>
      </c>
      <c r="G93" s="247" t="s">
        <v>753</v>
      </c>
      <c r="H93" s="247" t="s">
        <v>1010</v>
      </c>
      <c r="I93" s="249">
        <v>40119</v>
      </c>
    </row>
    <row r="94" spans="1:9" ht="15">
      <c r="A94" s="247" t="s">
        <v>1011</v>
      </c>
      <c r="B94" s="247" t="s">
        <v>1012</v>
      </c>
      <c r="C94" s="247" t="s">
        <v>1013</v>
      </c>
      <c r="D94" s="248">
        <v>637.68</v>
      </c>
      <c r="E94" s="248">
        <v>0</v>
      </c>
      <c r="F94" s="248">
        <v>0</v>
      </c>
      <c r="G94" s="247" t="s">
        <v>744</v>
      </c>
      <c r="H94" s="247" t="s">
        <v>1014</v>
      </c>
      <c r="I94" s="249">
        <v>40312</v>
      </c>
    </row>
    <row r="95" spans="1:9" ht="105">
      <c r="A95" s="247" t="s">
        <v>1015</v>
      </c>
      <c r="B95" s="247" t="s">
        <v>1016</v>
      </c>
      <c r="C95" s="247" t="s">
        <v>1017</v>
      </c>
      <c r="D95" s="248">
        <v>117153.45</v>
      </c>
      <c r="E95" s="248">
        <v>0</v>
      </c>
      <c r="F95" s="248">
        <v>0</v>
      </c>
      <c r="G95" s="247" t="s">
        <v>744</v>
      </c>
      <c r="H95" s="247" t="s">
        <v>1018</v>
      </c>
      <c r="I95" s="249">
        <v>40359</v>
      </c>
    </row>
    <row r="96" spans="1:9" ht="45">
      <c r="A96" s="247" t="s">
        <v>1019</v>
      </c>
      <c r="B96" s="247" t="s">
        <v>1020</v>
      </c>
      <c r="C96" s="247" t="s">
        <v>1021</v>
      </c>
      <c r="D96" s="248">
        <v>102509.06</v>
      </c>
      <c r="E96" s="248">
        <v>105000</v>
      </c>
      <c r="F96" s="248">
        <v>0</v>
      </c>
      <c r="G96" s="247" t="s">
        <v>744</v>
      </c>
      <c r="H96" s="247" t="s">
        <v>959</v>
      </c>
      <c r="I96" s="249">
        <v>40451</v>
      </c>
    </row>
    <row r="97" spans="1:9" ht="15">
      <c r="A97" s="247" t="s">
        <v>1022</v>
      </c>
      <c r="B97" s="247" t="s">
        <v>1023</v>
      </c>
      <c r="C97" s="247" t="s">
        <v>1024</v>
      </c>
      <c r="D97" s="250">
        <v>117224.78</v>
      </c>
      <c r="E97" s="248">
        <v>35000</v>
      </c>
      <c r="F97" s="248">
        <v>0</v>
      </c>
      <c r="G97" s="247" t="s">
        <v>794</v>
      </c>
      <c r="H97" s="247" t="s">
        <v>959</v>
      </c>
      <c r="I97" s="249">
        <v>40359</v>
      </c>
    </row>
    <row r="98" spans="1:9" ht="15">
      <c r="A98" s="247" t="s">
        <v>1022</v>
      </c>
      <c r="B98" s="247" t="s">
        <v>1025</v>
      </c>
      <c r="C98" s="247" t="s">
        <v>1024</v>
      </c>
      <c r="D98" s="251"/>
      <c r="E98" s="248">
        <v>75000</v>
      </c>
      <c r="F98" s="248">
        <v>0</v>
      </c>
      <c r="G98" s="247" t="s">
        <v>794</v>
      </c>
      <c r="H98" s="247" t="s">
        <v>959</v>
      </c>
      <c r="I98" s="249">
        <v>40359</v>
      </c>
    </row>
    <row r="99" spans="1:9" ht="15">
      <c r="A99" s="247" t="s">
        <v>1022</v>
      </c>
      <c r="B99" s="247" t="s">
        <v>1026</v>
      </c>
      <c r="C99" s="247" t="s">
        <v>1024</v>
      </c>
      <c r="D99" s="252"/>
      <c r="E99" s="248">
        <v>9000</v>
      </c>
      <c r="F99" s="248">
        <v>0</v>
      </c>
      <c r="G99" s="247" t="s">
        <v>794</v>
      </c>
      <c r="H99" s="247" t="s">
        <v>959</v>
      </c>
      <c r="I99" s="249">
        <v>40359</v>
      </c>
    </row>
    <row r="100" spans="1:9" ht="30">
      <c r="A100" s="247" t="s">
        <v>1027</v>
      </c>
      <c r="B100" s="247" t="s">
        <v>1028</v>
      </c>
      <c r="C100" s="247" t="s">
        <v>1029</v>
      </c>
      <c r="D100" s="248">
        <v>2428.44</v>
      </c>
      <c r="E100" s="248">
        <v>2900</v>
      </c>
      <c r="F100" s="248">
        <v>2428.44</v>
      </c>
      <c r="G100" s="247" t="s">
        <v>753</v>
      </c>
      <c r="H100" s="247" t="s">
        <v>774</v>
      </c>
      <c r="I100" s="249">
        <v>40059</v>
      </c>
    </row>
    <row r="101" spans="1:9" ht="30">
      <c r="A101" s="247" t="s">
        <v>1030</v>
      </c>
      <c r="B101" s="247" t="s">
        <v>1031</v>
      </c>
      <c r="C101" s="247" t="s">
        <v>773</v>
      </c>
      <c r="D101" s="248">
        <v>1612.89</v>
      </c>
      <c r="E101" s="248">
        <v>0</v>
      </c>
      <c r="F101" s="248">
        <v>0</v>
      </c>
      <c r="G101" s="247" t="s">
        <v>744</v>
      </c>
      <c r="H101" s="247" t="s">
        <v>1032</v>
      </c>
      <c r="I101" s="249">
        <v>40268</v>
      </c>
    </row>
    <row r="102" spans="1:9" ht="15">
      <c r="A102" s="247" t="s">
        <v>1033</v>
      </c>
      <c r="B102" s="247" t="s">
        <v>1034</v>
      </c>
      <c r="C102" s="247" t="s">
        <v>1035</v>
      </c>
      <c r="D102" s="248">
        <v>109622.21</v>
      </c>
      <c r="E102" s="248">
        <v>110925</v>
      </c>
      <c r="F102" s="248">
        <v>109100.43</v>
      </c>
      <c r="G102" s="247" t="s">
        <v>753</v>
      </c>
      <c r="H102" s="247" t="s">
        <v>771</v>
      </c>
      <c r="I102" s="249">
        <v>40133</v>
      </c>
    </row>
    <row r="103" spans="1:9" ht="30">
      <c r="A103" s="247" t="s">
        <v>1036</v>
      </c>
      <c r="B103" s="247" t="s">
        <v>1037</v>
      </c>
      <c r="C103" s="247" t="s">
        <v>1038</v>
      </c>
      <c r="D103" s="248">
        <v>94784.21</v>
      </c>
      <c r="E103" s="248">
        <v>162000</v>
      </c>
      <c r="F103" s="248">
        <v>94784.21</v>
      </c>
      <c r="G103" s="247" t="s">
        <v>753</v>
      </c>
      <c r="H103" s="247" t="s">
        <v>977</v>
      </c>
      <c r="I103" s="249">
        <v>40036</v>
      </c>
    </row>
    <row r="104" spans="1:9" ht="45">
      <c r="A104" s="247" t="s">
        <v>1039</v>
      </c>
      <c r="B104" s="247" t="s">
        <v>1040</v>
      </c>
      <c r="C104" s="247" t="s">
        <v>1041</v>
      </c>
      <c r="D104" s="248">
        <v>1350.67</v>
      </c>
      <c r="E104" s="248">
        <v>0</v>
      </c>
      <c r="F104" s="248">
        <v>0</v>
      </c>
      <c r="G104" s="247" t="s">
        <v>744</v>
      </c>
      <c r="H104" s="247" t="s">
        <v>1042</v>
      </c>
      <c r="I104" s="249">
        <v>40086</v>
      </c>
    </row>
    <row r="105" spans="1:9" ht="30">
      <c r="A105" s="247" t="s">
        <v>1043</v>
      </c>
      <c r="B105" s="247" t="s">
        <v>1044</v>
      </c>
      <c r="C105" s="247" t="s">
        <v>1045</v>
      </c>
      <c r="D105" s="248">
        <v>4621.03</v>
      </c>
      <c r="E105" s="248">
        <v>4621.03</v>
      </c>
      <c r="F105" s="248">
        <v>4621.03</v>
      </c>
      <c r="G105" s="247" t="s">
        <v>753</v>
      </c>
      <c r="H105" s="247" t="s">
        <v>774</v>
      </c>
      <c r="I105" s="249">
        <v>40073</v>
      </c>
    </row>
    <row r="106" spans="1:9" ht="30">
      <c r="A106" s="247" t="s">
        <v>1046</v>
      </c>
      <c r="B106" s="247" t="s">
        <v>1047</v>
      </c>
      <c r="C106" s="247" t="s">
        <v>1048</v>
      </c>
      <c r="D106" s="248">
        <v>672.97</v>
      </c>
      <c r="E106" s="248">
        <v>0</v>
      </c>
      <c r="F106" s="248">
        <v>0</v>
      </c>
      <c r="G106" s="247" t="s">
        <v>744</v>
      </c>
      <c r="H106" s="247" t="s">
        <v>1049</v>
      </c>
      <c r="I106" s="249">
        <v>40390</v>
      </c>
    </row>
    <row r="107" spans="1:9" ht="45">
      <c r="A107" s="247" t="s">
        <v>1050</v>
      </c>
      <c r="B107" s="247" t="s">
        <v>1051</v>
      </c>
      <c r="C107" s="247" t="s">
        <v>1052</v>
      </c>
      <c r="D107" s="248">
        <v>18409.87</v>
      </c>
      <c r="E107" s="248">
        <v>110000</v>
      </c>
      <c r="F107" s="248">
        <v>0</v>
      </c>
      <c r="G107" s="247" t="s">
        <v>744</v>
      </c>
      <c r="H107" s="247" t="s">
        <v>1053</v>
      </c>
      <c r="I107" s="249">
        <v>40339</v>
      </c>
    </row>
    <row r="108" spans="1:9" ht="30">
      <c r="A108" s="247" t="s">
        <v>1054</v>
      </c>
      <c r="B108" s="247" t="s">
        <v>1055</v>
      </c>
      <c r="C108" s="247" t="s">
        <v>1056</v>
      </c>
      <c r="D108" s="248">
        <v>68.4</v>
      </c>
      <c r="E108" s="248">
        <v>100</v>
      </c>
      <c r="F108" s="248">
        <v>68.4</v>
      </c>
      <c r="G108" s="247" t="s">
        <v>753</v>
      </c>
      <c r="H108" s="247" t="s">
        <v>774</v>
      </c>
      <c r="I108" s="249">
        <v>39873</v>
      </c>
    </row>
    <row r="109" spans="1:9" ht="45">
      <c r="A109" s="247" t="s">
        <v>1057</v>
      </c>
      <c r="B109" s="247" t="s">
        <v>1058</v>
      </c>
      <c r="C109" s="247" t="s">
        <v>1059</v>
      </c>
      <c r="D109" s="248">
        <v>353.58</v>
      </c>
      <c r="E109" s="248">
        <v>0</v>
      </c>
      <c r="F109" s="248">
        <v>0</v>
      </c>
      <c r="G109" s="247" t="s">
        <v>744</v>
      </c>
      <c r="H109" s="247" t="s">
        <v>1058</v>
      </c>
      <c r="I109" s="249">
        <v>40305</v>
      </c>
    </row>
    <row r="110" spans="1:9" ht="150">
      <c r="A110" s="247" t="s">
        <v>123</v>
      </c>
      <c r="B110" s="247" t="s">
        <v>1060</v>
      </c>
      <c r="C110" s="247" t="s">
        <v>1061</v>
      </c>
      <c r="D110" s="248">
        <v>44105.06</v>
      </c>
      <c r="E110" s="248">
        <v>330000</v>
      </c>
      <c r="F110" s="248">
        <v>0</v>
      </c>
      <c r="G110" s="247" t="s">
        <v>744</v>
      </c>
      <c r="H110" s="247" t="s">
        <v>1062</v>
      </c>
      <c r="I110" s="249">
        <v>40512</v>
      </c>
    </row>
    <row r="111" spans="1:9" ht="45">
      <c r="A111" s="247" t="s">
        <v>1063</v>
      </c>
      <c r="B111" s="247" t="s">
        <v>1064</v>
      </c>
      <c r="C111" s="247" t="s">
        <v>1065</v>
      </c>
      <c r="D111" s="248">
        <v>105732.32</v>
      </c>
      <c r="E111" s="248">
        <v>253000</v>
      </c>
      <c r="F111" s="248">
        <v>105732.32</v>
      </c>
      <c r="G111" s="247" t="s">
        <v>753</v>
      </c>
      <c r="H111" s="247" t="s">
        <v>1066</v>
      </c>
      <c r="I111" s="249">
        <v>40132</v>
      </c>
    </row>
    <row r="112" spans="1:9" ht="75">
      <c r="A112" s="247" t="s">
        <v>1067</v>
      </c>
      <c r="B112" s="247" t="s">
        <v>1068</v>
      </c>
      <c r="C112" s="247" t="s">
        <v>1069</v>
      </c>
      <c r="D112" s="248">
        <v>2917.63</v>
      </c>
      <c r="E112" s="248">
        <v>3000</v>
      </c>
      <c r="F112" s="248">
        <v>2483.45</v>
      </c>
      <c r="G112" s="247" t="s">
        <v>729</v>
      </c>
      <c r="H112" s="247" t="s">
        <v>774</v>
      </c>
      <c r="I112" s="249">
        <v>40086</v>
      </c>
    </row>
    <row r="113" spans="1:9" ht="75">
      <c r="A113" s="247" t="s">
        <v>1070</v>
      </c>
      <c r="B113" s="247" t="s">
        <v>1071</v>
      </c>
      <c r="C113" s="247" t="s">
        <v>1072</v>
      </c>
      <c r="D113" s="248">
        <v>14186.3</v>
      </c>
      <c r="E113" s="248">
        <v>3750000</v>
      </c>
      <c r="F113" s="248">
        <v>0</v>
      </c>
      <c r="G113" s="247" t="s">
        <v>744</v>
      </c>
      <c r="H113" s="247" t="s">
        <v>1073</v>
      </c>
      <c r="I113" s="249">
        <v>40724</v>
      </c>
    </row>
    <row r="114" spans="1:9" ht="30">
      <c r="A114" s="247" t="s">
        <v>1074</v>
      </c>
      <c r="B114" s="247" t="s">
        <v>1075</v>
      </c>
      <c r="C114" s="247" t="s">
        <v>1076</v>
      </c>
      <c r="D114" s="248">
        <v>8551.96</v>
      </c>
      <c r="E114" s="248">
        <v>22500</v>
      </c>
      <c r="F114" s="248">
        <v>0</v>
      </c>
      <c r="G114" s="247" t="s">
        <v>744</v>
      </c>
      <c r="H114" s="247" t="s">
        <v>1077</v>
      </c>
      <c r="I114" s="249">
        <v>40479</v>
      </c>
    </row>
    <row r="115" spans="1:9" ht="45">
      <c r="A115" s="247" t="s">
        <v>1078</v>
      </c>
      <c r="B115" s="247" t="s">
        <v>1079</v>
      </c>
      <c r="C115" s="247" t="s">
        <v>1080</v>
      </c>
      <c r="D115" s="248">
        <v>109540.63</v>
      </c>
      <c r="E115" s="248">
        <v>73000</v>
      </c>
      <c r="F115" s="248">
        <v>72963.84</v>
      </c>
      <c r="G115" s="247" t="s">
        <v>753</v>
      </c>
      <c r="H115" s="247" t="s">
        <v>774</v>
      </c>
      <c r="I115" s="249">
        <v>40058</v>
      </c>
    </row>
    <row r="116" spans="1:9" ht="15">
      <c r="A116" s="247" t="s">
        <v>1081</v>
      </c>
      <c r="B116" s="247" t="s">
        <v>1082</v>
      </c>
      <c r="C116" s="247" t="s">
        <v>1083</v>
      </c>
      <c r="D116" s="248">
        <v>157870.62</v>
      </c>
      <c r="E116" s="248">
        <v>70000</v>
      </c>
      <c r="F116" s="248">
        <v>32189.86</v>
      </c>
      <c r="G116" s="247" t="s">
        <v>794</v>
      </c>
      <c r="H116" s="247" t="s">
        <v>771</v>
      </c>
      <c r="I116" s="249">
        <v>40359</v>
      </c>
    </row>
    <row r="117" spans="1:9" ht="75">
      <c r="A117" s="247" t="s">
        <v>1084</v>
      </c>
      <c r="B117" s="247" t="s">
        <v>1085</v>
      </c>
      <c r="C117" s="247" t="s">
        <v>1086</v>
      </c>
      <c r="D117" s="248">
        <v>529487.89</v>
      </c>
      <c r="E117" s="248">
        <v>1200000</v>
      </c>
      <c r="F117" s="248">
        <v>0</v>
      </c>
      <c r="G117" s="247" t="s">
        <v>744</v>
      </c>
      <c r="H117" s="247" t="s">
        <v>1087</v>
      </c>
      <c r="I117" s="249">
        <v>40512</v>
      </c>
    </row>
    <row r="118" spans="1:9" ht="120">
      <c r="A118" s="247" t="s">
        <v>1088</v>
      </c>
      <c r="B118" s="247" t="s">
        <v>1089</v>
      </c>
      <c r="C118" s="247" t="s">
        <v>1090</v>
      </c>
      <c r="D118" s="248">
        <v>25874.27</v>
      </c>
      <c r="E118" s="248">
        <v>28792</v>
      </c>
      <c r="F118" s="248">
        <v>25874.27</v>
      </c>
      <c r="G118" s="247" t="s">
        <v>753</v>
      </c>
      <c r="H118" s="247" t="s">
        <v>774</v>
      </c>
      <c r="I118" s="249">
        <v>40035</v>
      </c>
    </row>
    <row r="119" spans="1:9" ht="135">
      <c r="A119" s="247" t="s">
        <v>1091</v>
      </c>
      <c r="B119" s="247" t="s">
        <v>1092</v>
      </c>
      <c r="C119" s="247" t="s">
        <v>1093</v>
      </c>
      <c r="D119" s="248">
        <v>5053.43</v>
      </c>
      <c r="E119" s="248">
        <v>16216.99</v>
      </c>
      <c r="F119" s="248">
        <v>5053.43</v>
      </c>
      <c r="G119" s="247" t="s">
        <v>753</v>
      </c>
      <c r="H119" s="247" t="s">
        <v>1094</v>
      </c>
      <c r="I119" s="249">
        <v>40092</v>
      </c>
    </row>
    <row r="120" spans="1:9" ht="60">
      <c r="A120" s="247" t="s">
        <v>1095</v>
      </c>
      <c r="B120" s="247" t="s">
        <v>1096</v>
      </c>
      <c r="C120" s="247" t="s">
        <v>1097</v>
      </c>
      <c r="D120" s="248">
        <v>2314.88</v>
      </c>
      <c r="E120" s="248">
        <v>5100</v>
      </c>
      <c r="F120" s="248">
        <v>2314.88</v>
      </c>
      <c r="G120" s="247" t="s">
        <v>753</v>
      </c>
      <c r="H120" s="247" t="s">
        <v>1098</v>
      </c>
      <c r="I120" s="249">
        <v>40074</v>
      </c>
    </row>
    <row r="121" spans="1:9" ht="30">
      <c r="A121" s="247" t="s">
        <v>1099</v>
      </c>
      <c r="B121" s="247" t="s">
        <v>1100</v>
      </c>
      <c r="C121" s="247" t="s">
        <v>1100</v>
      </c>
      <c r="D121" s="248">
        <v>23450.2</v>
      </c>
      <c r="E121" s="248">
        <v>0</v>
      </c>
      <c r="F121" s="248">
        <v>0</v>
      </c>
      <c r="G121" s="247" t="s">
        <v>744</v>
      </c>
      <c r="H121" s="247" t="s">
        <v>1100</v>
      </c>
      <c r="I121" s="249">
        <v>40238</v>
      </c>
    </row>
    <row r="122" spans="1:9" ht="120">
      <c r="A122" s="247" t="s">
        <v>1101</v>
      </c>
      <c r="B122" s="247" t="s">
        <v>1102</v>
      </c>
      <c r="C122" s="247" t="s">
        <v>1103</v>
      </c>
      <c r="D122" s="250">
        <v>101096.83</v>
      </c>
      <c r="E122" s="248">
        <v>30749.2</v>
      </c>
      <c r="F122" s="248">
        <v>30749.2</v>
      </c>
      <c r="G122" s="247" t="s">
        <v>753</v>
      </c>
      <c r="H122" s="247" t="s">
        <v>925</v>
      </c>
      <c r="I122" s="249">
        <v>40130</v>
      </c>
    </row>
    <row r="123" spans="1:9" ht="45">
      <c r="A123" s="247" t="s">
        <v>1101</v>
      </c>
      <c r="B123" s="247" t="s">
        <v>1104</v>
      </c>
      <c r="C123" s="247" t="s">
        <v>1105</v>
      </c>
      <c r="D123" s="252"/>
      <c r="E123" s="248">
        <v>38610</v>
      </c>
      <c r="F123" s="248">
        <v>38610</v>
      </c>
      <c r="G123" s="247" t="s">
        <v>753</v>
      </c>
      <c r="H123" s="247" t="s">
        <v>925</v>
      </c>
      <c r="I123" s="249">
        <v>40093</v>
      </c>
    </row>
    <row r="124" spans="1:9" ht="45">
      <c r="A124" s="247" t="s">
        <v>1106</v>
      </c>
      <c r="B124" s="247" t="s">
        <v>1107</v>
      </c>
      <c r="C124" s="247" t="s">
        <v>1108</v>
      </c>
      <c r="D124" s="250">
        <v>94611.72</v>
      </c>
      <c r="E124" s="248">
        <v>70000</v>
      </c>
      <c r="F124" s="248">
        <v>47305.86</v>
      </c>
      <c r="G124" s="247" t="s">
        <v>753</v>
      </c>
      <c r="H124" s="247" t="s">
        <v>774</v>
      </c>
      <c r="I124" s="249">
        <v>40073</v>
      </c>
    </row>
    <row r="125" spans="1:9" ht="45">
      <c r="A125" s="247" t="s">
        <v>1106</v>
      </c>
      <c r="B125" s="247" t="s">
        <v>1109</v>
      </c>
      <c r="C125" s="247" t="s">
        <v>1110</v>
      </c>
      <c r="D125" s="252"/>
      <c r="E125" s="248">
        <v>70000</v>
      </c>
      <c r="F125" s="248">
        <v>47305.86</v>
      </c>
      <c r="G125" s="247" t="s">
        <v>753</v>
      </c>
      <c r="H125" s="247" t="s">
        <v>774</v>
      </c>
      <c r="I125" s="249">
        <v>40073</v>
      </c>
    </row>
    <row r="126" spans="1:9" ht="30">
      <c r="A126" s="247" t="s">
        <v>1111</v>
      </c>
      <c r="B126" s="247" t="s">
        <v>1112</v>
      </c>
      <c r="C126" s="247" t="s">
        <v>1113</v>
      </c>
      <c r="D126" s="248">
        <v>143.29</v>
      </c>
      <c r="E126" s="248">
        <v>4000</v>
      </c>
      <c r="F126" s="248">
        <v>143.29</v>
      </c>
      <c r="G126" s="247" t="s">
        <v>753</v>
      </c>
      <c r="H126" s="247" t="s">
        <v>774</v>
      </c>
      <c r="I126" s="249">
        <v>40037</v>
      </c>
    </row>
    <row r="127" spans="1:9" ht="30">
      <c r="A127" s="247" t="s">
        <v>1114</v>
      </c>
      <c r="B127" s="247" t="s">
        <v>1115</v>
      </c>
      <c r="C127" s="247" t="s">
        <v>1116</v>
      </c>
      <c r="D127" s="248">
        <v>1353.69</v>
      </c>
      <c r="E127" s="248">
        <v>1205.31</v>
      </c>
      <c r="F127" s="248">
        <v>1201.83</v>
      </c>
      <c r="G127" s="247" t="s">
        <v>753</v>
      </c>
      <c r="H127" s="247" t="s">
        <v>70</v>
      </c>
      <c r="I127" s="249">
        <v>40087</v>
      </c>
    </row>
    <row r="128" spans="1:9" ht="30">
      <c r="A128" s="247" t="s">
        <v>1117</v>
      </c>
      <c r="B128" s="247" t="s">
        <v>1118</v>
      </c>
      <c r="C128" s="247" t="s">
        <v>1119</v>
      </c>
      <c r="D128" s="248">
        <v>4402.64</v>
      </c>
      <c r="E128" s="248">
        <v>37093.7</v>
      </c>
      <c r="F128" s="248">
        <v>4402.64</v>
      </c>
      <c r="G128" s="247" t="s">
        <v>753</v>
      </c>
      <c r="H128" s="247" t="s">
        <v>999</v>
      </c>
      <c r="I128" s="249">
        <v>40389</v>
      </c>
    </row>
    <row r="129" spans="1:9" ht="60">
      <c r="A129" s="247" t="s">
        <v>1120</v>
      </c>
      <c r="B129" s="247" t="s">
        <v>1121</v>
      </c>
      <c r="C129" s="247" t="s">
        <v>1122</v>
      </c>
      <c r="D129" s="248">
        <v>24852.23</v>
      </c>
      <c r="E129" s="248">
        <v>63636</v>
      </c>
      <c r="F129" s="248">
        <v>0</v>
      </c>
      <c r="G129" s="247" t="s">
        <v>744</v>
      </c>
      <c r="H129" s="247" t="s">
        <v>1123</v>
      </c>
      <c r="I129" s="249">
        <v>40451</v>
      </c>
    </row>
    <row r="130" spans="1:9" ht="135">
      <c r="A130" s="247" t="s">
        <v>126</v>
      </c>
      <c r="B130" s="247" t="s">
        <v>1124</v>
      </c>
      <c r="C130" s="247" t="s">
        <v>1125</v>
      </c>
      <c r="D130" s="248">
        <v>12963.34</v>
      </c>
      <c r="E130" s="248">
        <v>58689</v>
      </c>
      <c r="F130" s="248">
        <v>12963.34</v>
      </c>
      <c r="G130" s="247" t="s">
        <v>753</v>
      </c>
      <c r="H130" s="247" t="s">
        <v>1126</v>
      </c>
      <c r="I130" s="249">
        <v>39974</v>
      </c>
    </row>
    <row r="131" spans="1:9" ht="15">
      <c r="A131" s="247" t="s">
        <v>1127</v>
      </c>
      <c r="B131" s="247" t="s">
        <v>1128</v>
      </c>
      <c r="C131" s="247" t="s">
        <v>1129</v>
      </c>
      <c r="D131" s="248">
        <v>62558.32</v>
      </c>
      <c r="E131" s="248">
        <v>63000</v>
      </c>
      <c r="F131" s="248">
        <v>26137.9</v>
      </c>
      <c r="G131" s="247" t="s">
        <v>794</v>
      </c>
      <c r="H131" s="247" t="s">
        <v>774</v>
      </c>
      <c r="I131" s="249">
        <v>40056</v>
      </c>
    </row>
    <row r="132" spans="1:9" ht="30">
      <c r="A132" s="247" t="s">
        <v>1130</v>
      </c>
      <c r="B132" s="247" t="s">
        <v>1131</v>
      </c>
      <c r="C132" s="247" t="s">
        <v>1132</v>
      </c>
      <c r="D132" s="248">
        <v>6293.86</v>
      </c>
      <c r="E132" s="248">
        <v>9274.4</v>
      </c>
      <c r="F132" s="248">
        <v>6293.86</v>
      </c>
      <c r="G132" s="247" t="s">
        <v>729</v>
      </c>
      <c r="H132" s="247" t="s">
        <v>759</v>
      </c>
      <c r="I132" s="249">
        <v>40452</v>
      </c>
    </row>
    <row r="133" spans="1:9" ht="30">
      <c r="A133" s="247" t="s">
        <v>1133</v>
      </c>
      <c r="B133" s="247" t="s">
        <v>1134</v>
      </c>
      <c r="C133" s="247" t="s">
        <v>1135</v>
      </c>
      <c r="D133" s="248">
        <v>102784.29</v>
      </c>
      <c r="E133" s="248">
        <v>1267327.26</v>
      </c>
      <c r="F133" s="248">
        <v>102784.29</v>
      </c>
      <c r="G133" s="247" t="s">
        <v>729</v>
      </c>
      <c r="H133" s="247" t="s">
        <v>977</v>
      </c>
      <c r="I133" s="249">
        <v>40118</v>
      </c>
    </row>
    <row r="134" spans="1:9" ht="15">
      <c r="A134" s="247" t="s">
        <v>1136</v>
      </c>
      <c r="B134" s="247" t="s">
        <v>855</v>
      </c>
      <c r="C134" s="247" t="s">
        <v>773</v>
      </c>
      <c r="D134" s="248">
        <v>129635.97</v>
      </c>
      <c r="E134" s="248">
        <v>0</v>
      </c>
      <c r="F134" s="248">
        <v>0</v>
      </c>
      <c r="G134" s="247" t="s">
        <v>744</v>
      </c>
      <c r="H134" s="247" t="s">
        <v>1032</v>
      </c>
      <c r="I134" s="249">
        <v>40406</v>
      </c>
    </row>
    <row r="135" spans="1:9" ht="75">
      <c r="A135" s="247" t="s">
        <v>1137</v>
      </c>
      <c r="B135" s="247" t="s">
        <v>1138</v>
      </c>
      <c r="C135" s="247" t="s">
        <v>1139</v>
      </c>
      <c r="D135" s="248">
        <v>35644.82</v>
      </c>
      <c r="E135" s="248">
        <v>320232.2</v>
      </c>
      <c r="F135" s="248">
        <v>0</v>
      </c>
      <c r="G135" s="247" t="s">
        <v>794</v>
      </c>
      <c r="H135" s="247" t="s">
        <v>1140</v>
      </c>
      <c r="I135" s="249">
        <v>40329</v>
      </c>
    </row>
    <row r="136" spans="1:9" ht="30">
      <c r="A136" s="247" t="s">
        <v>1141</v>
      </c>
      <c r="B136" s="247" t="s">
        <v>1142</v>
      </c>
      <c r="C136" s="247" t="s">
        <v>1143</v>
      </c>
      <c r="D136" s="248">
        <v>1371.84</v>
      </c>
      <c r="E136" s="248">
        <v>0</v>
      </c>
      <c r="F136" s="248">
        <v>0</v>
      </c>
      <c r="G136" s="247" t="s">
        <v>744</v>
      </c>
      <c r="H136" s="247" t="s">
        <v>999</v>
      </c>
      <c r="I136" s="249">
        <v>40727</v>
      </c>
    </row>
    <row r="137" spans="1:9" ht="15">
      <c r="A137" s="247" t="s">
        <v>1144</v>
      </c>
      <c r="B137" s="247" t="s">
        <v>1145</v>
      </c>
      <c r="C137" s="247" t="s">
        <v>1146</v>
      </c>
      <c r="D137" s="248">
        <v>1056.56</v>
      </c>
      <c r="E137" s="248">
        <v>18670</v>
      </c>
      <c r="F137" s="248">
        <v>1056.56</v>
      </c>
      <c r="G137" s="247" t="s">
        <v>753</v>
      </c>
      <c r="H137" s="247" t="s">
        <v>774</v>
      </c>
      <c r="I137" s="249">
        <v>40046</v>
      </c>
    </row>
    <row r="138" spans="1:9" ht="30">
      <c r="A138" s="247" t="s">
        <v>1147</v>
      </c>
      <c r="B138" s="247" t="s">
        <v>1148</v>
      </c>
      <c r="C138" s="247" t="s">
        <v>1149</v>
      </c>
      <c r="D138" s="250">
        <v>472.92</v>
      </c>
      <c r="E138" s="248">
        <v>473</v>
      </c>
      <c r="F138" s="248">
        <v>422.73</v>
      </c>
      <c r="G138" s="247" t="s">
        <v>753</v>
      </c>
      <c r="H138" s="247" t="s">
        <v>1150</v>
      </c>
      <c r="I138" s="249">
        <v>40359</v>
      </c>
    </row>
    <row r="139" spans="1:9" ht="15">
      <c r="A139" s="247" t="s">
        <v>1147</v>
      </c>
      <c r="B139" s="247" t="s">
        <v>1151</v>
      </c>
      <c r="C139" s="247" t="s">
        <v>1152</v>
      </c>
      <c r="D139" s="252"/>
      <c r="E139" s="248">
        <v>60.42</v>
      </c>
      <c r="F139" s="248">
        <v>50.19</v>
      </c>
      <c r="G139" s="247" t="s">
        <v>753</v>
      </c>
      <c r="H139" s="247" t="s">
        <v>1150</v>
      </c>
      <c r="I139" s="249">
        <v>40164</v>
      </c>
    </row>
    <row r="140" spans="1:9" ht="30">
      <c r="A140" s="247" t="s">
        <v>1153</v>
      </c>
      <c r="B140" s="247" t="s">
        <v>1154</v>
      </c>
      <c r="C140" s="247" t="s">
        <v>1155</v>
      </c>
      <c r="D140" s="248">
        <v>3127.27</v>
      </c>
      <c r="E140" s="248">
        <v>9000</v>
      </c>
      <c r="F140" s="248">
        <v>0</v>
      </c>
      <c r="G140" s="247" t="s">
        <v>744</v>
      </c>
      <c r="H140" s="247" t="s">
        <v>1156</v>
      </c>
      <c r="I140" s="249">
        <v>40161</v>
      </c>
    </row>
    <row r="141" spans="1:9" ht="105">
      <c r="A141" s="247" t="s">
        <v>1157</v>
      </c>
      <c r="B141" s="247" t="s">
        <v>1158</v>
      </c>
      <c r="C141" s="247" t="s">
        <v>1159</v>
      </c>
      <c r="D141" s="248">
        <v>121299.85</v>
      </c>
      <c r="E141" s="248">
        <v>0</v>
      </c>
      <c r="F141" s="248">
        <v>0</v>
      </c>
      <c r="G141" s="247" t="s">
        <v>744</v>
      </c>
      <c r="H141" s="247" t="s">
        <v>774</v>
      </c>
      <c r="I141" s="249">
        <v>40359</v>
      </c>
    </row>
    <row r="142" spans="1:9" ht="45">
      <c r="A142" s="247" t="s">
        <v>1160</v>
      </c>
      <c r="B142" s="247" t="s">
        <v>1161</v>
      </c>
      <c r="C142" s="247" t="s">
        <v>1162</v>
      </c>
      <c r="D142" s="250">
        <v>129380.59</v>
      </c>
      <c r="E142" s="248">
        <v>50000</v>
      </c>
      <c r="F142" s="248">
        <v>18518.95</v>
      </c>
      <c r="G142" s="247" t="s">
        <v>729</v>
      </c>
      <c r="H142" s="247" t="s">
        <v>977</v>
      </c>
      <c r="I142" s="249">
        <v>40094</v>
      </c>
    </row>
    <row r="143" spans="1:9" ht="45">
      <c r="A143" s="247" t="s">
        <v>1160</v>
      </c>
      <c r="B143" s="247" t="s">
        <v>1161</v>
      </c>
      <c r="C143" s="247" t="s">
        <v>1163</v>
      </c>
      <c r="D143" s="252"/>
      <c r="E143" s="248">
        <v>0</v>
      </c>
      <c r="F143" s="248">
        <v>0</v>
      </c>
      <c r="G143" s="247" t="s">
        <v>744</v>
      </c>
      <c r="H143" s="247" t="s">
        <v>977</v>
      </c>
      <c r="I143" s="249">
        <v>40115</v>
      </c>
    </row>
    <row r="144" spans="1:9" ht="30">
      <c r="A144" s="247" t="s">
        <v>1164</v>
      </c>
      <c r="B144" s="247" t="s">
        <v>1165</v>
      </c>
      <c r="C144" s="247" t="s">
        <v>1166</v>
      </c>
      <c r="D144" s="248">
        <v>61693.8</v>
      </c>
      <c r="E144" s="248">
        <v>32000</v>
      </c>
      <c r="F144" s="248">
        <v>0</v>
      </c>
      <c r="G144" s="247" t="s">
        <v>753</v>
      </c>
      <c r="H144" s="247" t="s">
        <v>774</v>
      </c>
      <c r="I144" s="249">
        <v>40086</v>
      </c>
    </row>
    <row r="145" spans="1:9" ht="15">
      <c r="A145" s="247" t="s">
        <v>1167</v>
      </c>
      <c r="B145" s="247" t="s">
        <v>1168</v>
      </c>
      <c r="C145" s="247" t="s">
        <v>1169</v>
      </c>
      <c r="D145" s="248">
        <v>3253.94</v>
      </c>
      <c r="E145" s="248">
        <v>3253.94</v>
      </c>
      <c r="F145" s="248">
        <v>3253.94</v>
      </c>
      <c r="G145" s="247" t="s">
        <v>753</v>
      </c>
      <c r="H145" s="247" t="s">
        <v>774</v>
      </c>
      <c r="I145" s="249">
        <v>40059</v>
      </c>
    </row>
    <row r="146" spans="1:9" ht="15">
      <c r="A146" s="247" t="s">
        <v>1170</v>
      </c>
      <c r="B146" s="247" t="s">
        <v>1171</v>
      </c>
      <c r="C146" s="247" t="s">
        <v>1172</v>
      </c>
      <c r="D146" s="248">
        <v>800.79</v>
      </c>
      <c r="E146" s="248">
        <v>1000</v>
      </c>
      <c r="F146" s="248">
        <v>0</v>
      </c>
      <c r="G146" s="247" t="s">
        <v>744</v>
      </c>
      <c r="H146" s="247" t="s">
        <v>1173</v>
      </c>
      <c r="I146" s="249">
        <v>40299</v>
      </c>
    </row>
    <row r="147" spans="1:9" ht="45">
      <c r="A147" s="247" t="s">
        <v>1174</v>
      </c>
      <c r="B147" s="247" t="s">
        <v>1175</v>
      </c>
      <c r="C147" s="247" t="s">
        <v>1176</v>
      </c>
      <c r="D147" s="250">
        <v>9709.4</v>
      </c>
      <c r="E147" s="248">
        <v>10000</v>
      </c>
      <c r="F147" s="248">
        <v>0</v>
      </c>
      <c r="G147" s="247" t="s">
        <v>744</v>
      </c>
      <c r="H147" s="247" t="s">
        <v>1077</v>
      </c>
      <c r="I147" s="249">
        <v>40147</v>
      </c>
    </row>
    <row r="148" spans="1:9" ht="30">
      <c r="A148" s="247" t="s">
        <v>1174</v>
      </c>
      <c r="B148" s="247" t="s">
        <v>1177</v>
      </c>
      <c r="C148" s="247" t="s">
        <v>1178</v>
      </c>
      <c r="D148" s="252"/>
      <c r="E148" s="248">
        <v>0</v>
      </c>
      <c r="F148" s="248">
        <v>0</v>
      </c>
      <c r="G148" s="247" t="s">
        <v>744</v>
      </c>
      <c r="H148" s="247" t="s">
        <v>1179</v>
      </c>
      <c r="I148" s="249">
        <v>40283</v>
      </c>
    </row>
    <row r="149" spans="1:9" ht="15">
      <c r="A149" s="247" t="s">
        <v>1180</v>
      </c>
      <c r="B149" s="247" t="s">
        <v>773</v>
      </c>
      <c r="C149" s="247" t="s">
        <v>773</v>
      </c>
      <c r="D149" s="248">
        <v>2034.55</v>
      </c>
      <c r="E149" s="248">
        <v>0</v>
      </c>
      <c r="F149" s="248">
        <v>0</v>
      </c>
      <c r="G149" s="247" t="s">
        <v>744</v>
      </c>
      <c r="H149" s="247" t="s">
        <v>1181</v>
      </c>
      <c r="I149" s="249">
        <v>40421</v>
      </c>
    </row>
    <row r="150" spans="1:9" ht="30">
      <c r="A150" s="247" t="s">
        <v>1182</v>
      </c>
      <c r="B150" s="247" t="s">
        <v>1183</v>
      </c>
      <c r="C150" s="247" t="s">
        <v>1184</v>
      </c>
      <c r="D150" s="248">
        <v>3791.17</v>
      </c>
      <c r="E150" s="248">
        <v>105245</v>
      </c>
      <c r="F150" s="248">
        <v>3791.17</v>
      </c>
      <c r="G150" s="247" t="s">
        <v>753</v>
      </c>
      <c r="H150" s="247" t="s">
        <v>774</v>
      </c>
      <c r="I150" s="249">
        <v>40056</v>
      </c>
    </row>
    <row r="151" spans="1:9" ht="30">
      <c r="A151" s="247" t="s">
        <v>1185</v>
      </c>
      <c r="B151" s="247" t="s">
        <v>1186</v>
      </c>
      <c r="C151" s="247" t="s">
        <v>1187</v>
      </c>
      <c r="D151" s="248">
        <v>8298.64</v>
      </c>
      <c r="E151" s="248">
        <v>65127.2</v>
      </c>
      <c r="F151" s="248">
        <v>8298.64</v>
      </c>
      <c r="G151" s="247" t="s">
        <v>753</v>
      </c>
      <c r="H151" s="247" t="s">
        <v>774</v>
      </c>
      <c r="I151" s="249">
        <v>40025</v>
      </c>
    </row>
    <row r="152" spans="1:9" ht="75">
      <c r="A152" s="247" t="s">
        <v>1188</v>
      </c>
      <c r="B152" s="247" t="s">
        <v>1189</v>
      </c>
      <c r="C152" s="247" t="s">
        <v>1190</v>
      </c>
      <c r="D152" s="248">
        <v>4607.93</v>
      </c>
      <c r="E152" s="248">
        <v>13197.5</v>
      </c>
      <c r="F152" s="248">
        <v>4607.93</v>
      </c>
      <c r="G152" s="247" t="s">
        <v>753</v>
      </c>
      <c r="H152" s="247" t="s">
        <v>1191</v>
      </c>
      <c r="I152" s="249">
        <v>40077</v>
      </c>
    </row>
    <row r="153" spans="1:9" ht="15">
      <c r="A153" s="247" t="s">
        <v>1192</v>
      </c>
      <c r="B153" s="247" t="s">
        <v>1193</v>
      </c>
      <c r="C153" s="247" t="s">
        <v>836</v>
      </c>
      <c r="D153" s="248">
        <v>5699.85</v>
      </c>
      <c r="E153" s="248">
        <v>0</v>
      </c>
      <c r="F153" s="248">
        <v>0</v>
      </c>
      <c r="G153" s="247" t="s">
        <v>744</v>
      </c>
      <c r="H153" s="247" t="s">
        <v>774</v>
      </c>
      <c r="I153" s="249">
        <v>40178</v>
      </c>
    </row>
    <row r="154" spans="1:9" ht="30">
      <c r="A154" s="247" t="s">
        <v>1194</v>
      </c>
      <c r="B154" s="247" t="s">
        <v>1195</v>
      </c>
      <c r="C154" s="247" t="s">
        <v>1196</v>
      </c>
      <c r="D154" s="248">
        <v>165.37</v>
      </c>
      <c r="E154" s="248">
        <v>421</v>
      </c>
      <c r="F154" s="248">
        <v>165.37</v>
      </c>
      <c r="G154" s="247" t="s">
        <v>753</v>
      </c>
      <c r="H154" s="247" t="s">
        <v>774</v>
      </c>
      <c r="I154" s="249">
        <v>40053</v>
      </c>
    </row>
    <row r="155" spans="1:9" ht="45">
      <c r="A155" s="247" t="s">
        <v>1197</v>
      </c>
      <c r="B155" s="247" t="s">
        <v>1198</v>
      </c>
      <c r="C155" s="247" t="s">
        <v>1199</v>
      </c>
      <c r="D155" s="248">
        <v>75425.86</v>
      </c>
      <c r="E155" s="248">
        <v>87811</v>
      </c>
      <c r="F155" s="248">
        <v>75425.86</v>
      </c>
      <c r="G155" s="247" t="s">
        <v>753</v>
      </c>
      <c r="H155" s="247" t="s">
        <v>1200</v>
      </c>
      <c r="I155" s="249">
        <v>40086</v>
      </c>
    </row>
    <row r="156" spans="1:9" ht="15">
      <c r="A156" s="247" t="s">
        <v>1201</v>
      </c>
      <c r="B156" s="247" t="s">
        <v>1202</v>
      </c>
      <c r="C156" s="247" t="s">
        <v>836</v>
      </c>
      <c r="D156" s="248">
        <v>7787.61</v>
      </c>
      <c r="E156" s="248">
        <v>7787.61</v>
      </c>
      <c r="F156" s="248">
        <v>7000</v>
      </c>
      <c r="G156" s="247" t="s">
        <v>729</v>
      </c>
      <c r="H156" s="247" t="s">
        <v>1203</v>
      </c>
      <c r="I156" s="249">
        <v>40178</v>
      </c>
    </row>
    <row r="157" spans="1:9" ht="45">
      <c r="A157" s="247" t="s">
        <v>1204</v>
      </c>
      <c r="B157" s="247" t="s">
        <v>1205</v>
      </c>
      <c r="C157" s="247" t="s">
        <v>1206</v>
      </c>
      <c r="D157" s="248">
        <v>3716.91</v>
      </c>
      <c r="E157" s="248">
        <v>30000</v>
      </c>
      <c r="F157" s="248">
        <v>3716.91</v>
      </c>
      <c r="G157" s="247" t="s">
        <v>753</v>
      </c>
      <c r="H157" s="247" t="s">
        <v>1207</v>
      </c>
      <c r="I157" s="249">
        <v>39996</v>
      </c>
    </row>
    <row r="158" spans="1:9" ht="30">
      <c r="A158" s="247" t="s">
        <v>1208</v>
      </c>
      <c r="B158" s="247" t="s">
        <v>1209</v>
      </c>
      <c r="C158" s="247" t="s">
        <v>1210</v>
      </c>
      <c r="D158" s="248">
        <v>897.01</v>
      </c>
      <c r="E158" s="248">
        <v>0</v>
      </c>
      <c r="F158" s="248">
        <v>0</v>
      </c>
      <c r="G158" s="247" t="s">
        <v>744</v>
      </c>
      <c r="H158" s="247" t="s">
        <v>999</v>
      </c>
      <c r="I158" s="249">
        <v>40423</v>
      </c>
    </row>
    <row r="159" spans="1:9" ht="135">
      <c r="A159" s="247" t="s">
        <v>1211</v>
      </c>
      <c r="B159" s="247" t="s">
        <v>1212</v>
      </c>
      <c r="C159" s="247" t="s">
        <v>1213</v>
      </c>
      <c r="D159" s="248">
        <v>6949.02</v>
      </c>
      <c r="E159" s="248">
        <v>6949.02</v>
      </c>
      <c r="F159" s="248">
        <v>6949.02</v>
      </c>
      <c r="G159" s="247" t="s">
        <v>753</v>
      </c>
      <c r="H159" s="247" t="s">
        <v>1214</v>
      </c>
      <c r="I159" s="249">
        <v>40094</v>
      </c>
    </row>
    <row r="160" spans="1:9" ht="15">
      <c r="A160" s="247" t="s">
        <v>1215</v>
      </c>
      <c r="B160" s="247" t="s">
        <v>1216</v>
      </c>
      <c r="C160" s="247" t="s">
        <v>1217</v>
      </c>
      <c r="D160" s="248">
        <v>139.77</v>
      </c>
      <c r="E160" s="248">
        <v>3000</v>
      </c>
      <c r="F160" s="248">
        <v>139.77</v>
      </c>
      <c r="G160" s="247" t="s">
        <v>753</v>
      </c>
      <c r="H160" s="247" t="s">
        <v>774</v>
      </c>
      <c r="I160" s="249">
        <v>40072</v>
      </c>
    </row>
    <row r="161" spans="1:9" ht="15">
      <c r="A161" s="247" t="s">
        <v>128</v>
      </c>
      <c r="B161" s="247" t="s">
        <v>1218</v>
      </c>
      <c r="C161" s="247" t="s">
        <v>1219</v>
      </c>
      <c r="D161" s="248">
        <v>267845.01</v>
      </c>
      <c r="E161" s="248">
        <v>267845.01</v>
      </c>
      <c r="F161" s="248">
        <v>73695</v>
      </c>
      <c r="G161" s="247" t="s">
        <v>794</v>
      </c>
      <c r="H161" s="247" t="s">
        <v>959</v>
      </c>
      <c r="I161" s="249">
        <v>40116</v>
      </c>
    </row>
    <row r="162" spans="1:9" ht="15">
      <c r="A162" s="247" t="s">
        <v>1220</v>
      </c>
      <c r="B162" s="247" t="s">
        <v>1221</v>
      </c>
      <c r="C162" s="247" t="s">
        <v>1222</v>
      </c>
      <c r="D162" s="248">
        <v>322.92</v>
      </c>
      <c r="E162" s="248">
        <v>1080.8</v>
      </c>
      <c r="F162" s="248">
        <v>322.92</v>
      </c>
      <c r="G162" s="247" t="s">
        <v>753</v>
      </c>
      <c r="H162" s="247" t="s">
        <v>774</v>
      </c>
      <c r="I162" s="249">
        <v>40049</v>
      </c>
    </row>
    <row r="163" spans="1:9" ht="75">
      <c r="A163" s="247" t="s">
        <v>1223</v>
      </c>
      <c r="B163" s="247" t="s">
        <v>1224</v>
      </c>
      <c r="C163" s="247" t="s">
        <v>1225</v>
      </c>
      <c r="D163" s="248">
        <v>115779.06</v>
      </c>
      <c r="E163" s="248">
        <v>260304.79</v>
      </c>
      <c r="F163" s="248">
        <v>115779.06</v>
      </c>
      <c r="G163" s="247" t="s">
        <v>753</v>
      </c>
      <c r="H163" s="247" t="s">
        <v>774</v>
      </c>
      <c r="I163" s="249">
        <v>40077</v>
      </c>
    </row>
    <row r="164" spans="1:9" ht="30">
      <c r="A164" s="247" t="s">
        <v>1226</v>
      </c>
      <c r="B164" s="247" t="s">
        <v>1227</v>
      </c>
      <c r="C164" s="247" t="s">
        <v>773</v>
      </c>
      <c r="D164" s="248">
        <v>17055.88</v>
      </c>
      <c r="E164" s="248">
        <v>0</v>
      </c>
      <c r="F164" s="248">
        <v>0</v>
      </c>
      <c r="G164" s="247" t="s">
        <v>744</v>
      </c>
      <c r="H164" s="247" t="s">
        <v>773</v>
      </c>
      <c r="I164" s="249">
        <v>40322</v>
      </c>
    </row>
    <row r="165" spans="1:9" ht="45">
      <c r="A165" s="247" t="s">
        <v>1228</v>
      </c>
      <c r="B165" s="247" t="s">
        <v>1229</v>
      </c>
      <c r="C165" s="247" t="s">
        <v>1230</v>
      </c>
      <c r="D165" s="248">
        <v>33181.44</v>
      </c>
      <c r="E165" s="248">
        <v>73614</v>
      </c>
      <c r="F165" s="248">
        <v>0</v>
      </c>
      <c r="G165" s="247" t="s">
        <v>744</v>
      </c>
      <c r="H165" s="247" t="s">
        <v>1231</v>
      </c>
      <c r="I165" s="249">
        <v>40543</v>
      </c>
    </row>
    <row r="166" spans="1:9" ht="15">
      <c r="A166" s="247" t="s">
        <v>1232</v>
      </c>
      <c r="B166" s="247" t="s">
        <v>1233</v>
      </c>
      <c r="C166" s="247" t="s">
        <v>1234</v>
      </c>
      <c r="D166" s="248">
        <v>359.23</v>
      </c>
      <c r="E166" s="248">
        <v>2601.83</v>
      </c>
      <c r="F166" s="248">
        <v>359.23</v>
      </c>
      <c r="G166" s="247" t="s">
        <v>753</v>
      </c>
      <c r="H166" s="247" t="s">
        <v>774</v>
      </c>
      <c r="I166" s="249">
        <v>40028</v>
      </c>
    </row>
    <row r="167" spans="1:9" ht="30">
      <c r="A167" s="247" t="s">
        <v>1235</v>
      </c>
      <c r="B167" s="247" t="s">
        <v>1236</v>
      </c>
      <c r="C167" s="247" t="s">
        <v>1100</v>
      </c>
      <c r="D167" s="248">
        <v>974.29</v>
      </c>
      <c r="E167" s="248">
        <v>0</v>
      </c>
      <c r="F167" s="248">
        <v>0</v>
      </c>
      <c r="G167" s="247" t="s">
        <v>744</v>
      </c>
      <c r="H167" s="247" t="s">
        <v>1100</v>
      </c>
      <c r="I167" s="249">
        <v>40079</v>
      </c>
    </row>
    <row r="168" spans="1:9" ht="15">
      <c r="A168" s="247" t="s">
        <v>1237</v>
      </c>
      <c r="B168" s="247" t="s">
        <v>1238</v>
      </c>
      <c r="C168" s="247" t="s">
        <v>1239</v>
      </c>
      <c r="D168" s="248">
        <v>756.91</v>
      </c>
      <c r="E168" s="248">
        <v>7400</v>
      </c>
      <c r="F168" s="248">
        <v>756.91</v>
      </c>
      <c r="G168" s="247" t="s">
        <v>753</v>
      </c>
      <c r="H168" s="247" t="s">
        <v>774</v>
      </c>
      <c r="I168" s="249">
        <v>40057</v>
      </c>
    </row>
    <row r="169" spans="1:9" ht="30">
      <c r="A169" s="247" t="s">
        <v>1240</v>
      </c>
      <c r="B169" s="247" t="s">
        <v>1241</v>
      </c>
      <c r="C169" s="247" t="s">
        <v>1241</v>
      </c>
      <c r="D169" s="248">
        <v>480.45</v>
      </c>
      <c r="E169" s="248">
        <v>0</v>
      </c>
      <c r="F169" s="248">
        <v>0</v>
      </c>
      <c r="G169" s="247" t="s">
        <v>744</v>
      </c>
      <c r="H169" s="247" t="s">
        <v>1242</v>
      </c>
      <c r="I169" s="249">
        <v>40543</v>
      </c>
    </row>
    <row r="170" spans="1:9" ht="15">
      <c r="A170" s="247" t="s">
        <v>1243</v>
      </c>
      <c r="B170" s="247" t="s">
        <v>1244</v>
      </c>
      <c r="C170" s="247" t="s">
        <v>743</v>
      </c>
      <c r="D170" s="248">
        <v>3978.98</v>
      </c>
      <c r="E170" s="248">
        <v>3978.98</v>
      </c>
      <c r="F170" s="248">
        <v>0</v>
      </c>
      <c r="G170" s="247" t="s">
        <v>744</v>
      </c>
      <c r="H170" s="247" t="s">
        <v>771</v>
      </c>
      <c r="I170" s="249">
        <v>40277</v>
      </c>
    </row>
    <row r="171" spans="1:9" ht="15">
      <c r="A171" s="247" t="s">
        <v>1245</v>
      </c>
      <c r="B171" s="247" t="s">
        <v>1246</v>
      </c>
      <c r="C171" s="247" t="s">
        <v>836</v>
      </c>
      <c r="D171" s="248">
        <v>6966.49</v>
      </c>
      <c r="E171" s="248">
        <v>6966.49</v>
      </c>
      <c r="F171" s="248">
        <v>6966.49</v>
      </c>
      <c r="G171" s="247" t="s">
        <v>753</v>
      </c>
      <c r="H171" s="247" t="s">
        <v>1077</v>
      </c>
      <c r="I171" s="249">
        <v>40106</v>
      </c>
    </row>
    <row r="172" spans="1:9" ht="15">
      <c r="A172" s="247" t="s">
        <v>1247</v>
      </c>
      <c r="B172" s="247" t="s">
        <v>836</v>
      </c>
      <c r="C172" s="247" t="s">
        <v>836</v>
      </c>
      <c r="D172" s="248">
        <v>114512.76</v>
      </c>
      <c r="E172" s="248">
        <v>0</v>
      </c>
      <c r="F172" s="248">
        <v>0</v>
      </c>
      <c r="G172" s="247" t="s">
        <v>744</v>
      </c>
      <c r="H172" s="247" t="s">
        <v>774</v>
      </c>
      <c r="I172" s="249">
        <v>40359</v>
      </c>
    </row>
    <row r="173" spans="1:9" ht="30">
      <c r="A173" s="247" t="s">
        <v>1248</v>
      </c>
      <c r="B173" s="247" t="s">
        <v>1249</v>
      </c>
      <c r="C173" s="247" t="s">
        <v>1250</v>
      </c>
      <c r="D173" s="248">
        <v>248.25</v>
      </c>
      <c r="E173" s="248">
        <v>0</v>
      </c>
      <c r="F173" s="248">
        <v>0</v>
      </c>
      <c r="G173" s="247" t="s">
        <v>744</v>
      </c>
      <c r="H173" s="247" t="s">
        <v>1010</v>
      </c>
      <c r="I173" s="249">
        <v>40359</v>
      </c>
    </row>
    <row r="174" spans="1:9" ht="75">
      <c r="A174" s="247" t="s">
        <v>1251</v>
      </c>
      <c r="B174" s="247" t="s">
        <v>1252</v>
      </c>
      <c r="C174" s="247" t="s">
        <v>1253</v>
      </c>
      <c r="D174" s="248">
        <v>1211.1</v>
      </c>
      <c r="E174" s="248">
        <v>3006.64</v>
      </c>
      <c r="F174" s="248">
        <v>1211.1</v>
      </c>
      <c r="G174" s="247" t="s">
        <v>753</v>
      </c>
      <c r="H174" s="247" t="s">
        <v>774</v>
      </c>
      <c r="I174" s="249">
        <v>40043</v>
      </c>
    </row>
    <row r="175" spans="1:9" ht="90">
      <c r="A175" s="247" t="s">
        <v>1254</v>
      </c>
      <c r="B175" s="247" t="s">
        <v>1255</v>
      </c>
      <c r="C175" s="247" t="s">
        <v>1256</v>
      </c>
      <c r="D175" s="248">
        <v>3992.08</v>
      </c>
      <c r="E175" s="248">
        <v>7400</v>
      </c>
      <c r="F175" s="248">
        <v>3992.08</v>
      </c>
      <c r="G175" s="247" t="s">
        <v>753</v>
      </c>
      <c r="H175" s="247" t="s">
        <v>774</v>
      </c>
      <c r="I175" s="249">
        <v>40071</v>
      </c>
    </row>
    <row r="176" spans="1:9" ht="30">
      <c r="A176" s="247" t="s">
        <v>164</v>
      </c>
      <c r="B176" s="247" t="s">
        <v>1257</v>
      </c>
      <c r="C176" s="247" t="s">
        <v>1258</v>
      </c>
      <c r="D176" s="250">
        <v>429602.89</v>
      </c>
      <c r="E176" s="248">
        <v>0</v>
      </c>
      <c r="F176" s="248">
        <v>0</v>
      </c>
      <c r="G176" s="247" t="s">
        <v>744</v>
      </c>
      <c r="H176" s="247" t="s">
        <v>1259</v>
      </c>
      <c r="I176" s="249">
        <v>40451</v>
      </c>
    </row>
    <row r="177" spans="1:9" ht="30">
      <c r="A177" s="247" t="s">
        <v>164</v>
      </c>
      <c r="B177" s="247" t="s">
        <v>1260</v>
      </c>
      <c r="C177" s="247" t="s">
        <v>1261</v>
      </c>
      <c r="D177" s="252"/>
      <c r="E177" s="248">
        <v>0</v>
      </c>
      <c r="F177" s="248">
        <v>0</v>
      </c>
      <c r="G177" s="247" t="s">
        <v>744</v>
      </c>
      <c r="H177" s="247" t="s">
        <v>1259</v>
      </c>
      <c r="I177" s="249">
        <v>40451</v>
      </c>
    </row>
    <row r="178" spans="1:9" ht="30">
      <c r="A178" s="247" t="s">
        <v>1262</v>
      </c>
      <c r="B178" s="247" t="s">
        <v>1263</v>
      </c>
      <c r="C178" s="247" t="s">
        <v>1264</v>
      </c>
      <c r="D178" s="248">
        <v>83962.53</v>
      </c>
      <c r="E178" s="248">
        <v>85000</v>
      </c>
      <c r="F178" s="248">
        <v>0</v>
      </c>
      <c r="G178" s="247" t="s">
        <v>744</v>
      </c>
      <c r="H178" s="247" t="s">
        <v>774</v>
      </c>
      <c r="I178" s="249">
        <v>40465</v>
      </c>
    </row>
    <row r="179" spans="1:9" ht="30">
      <c r="A179" s="247" t="s">
        <v>1265</v>
      </c>
      <c r="B179" s="247" t="s">
        <v>1266</v>
      </c>
      <c r="C179" s="247" t="s">
        <v>1265</v>
      </c>
      <c r="D179" s="248">
        <v>3861.05</v>
      </c>
      <c r="E179" s="248">
        <v>3861.05</v>
      </c>
      <c r="F179" s="248">
        <v>368.79</v>
      </c>
      <c r="G179" s="247" t="s">
        <v>794</v>
      </c>
      <c r="H179" s="247" t="s">
        <v>999</v>
      </c>
      <c r="I179" s="249">
        <v>40724</v>
      </c>
    </row>
    <row r="180" spans="1:9" ht="45">
      <c r="A180" s="247" t="s">
        <v>1267</v>
      </c>
      <c r="B180" s="247" t="s">
        <v>1268</v>
      </c>
      <c r="C180" s="247" t="s">
        <v>773</v>
      </c>
      <c r="D180" s="248">
        <v>4407.01</v>
      </c>
      <c r="E180" s="248">
        <v>0</v>
      </c>
      <c r="F180" s="248">
        <v>0</v>
      </c>
      <c r="G180" s="247" t="s">
        <v>744</v>
      </c>
      <c r="H180" s="247" t="s">
        <v>1269</v>
      </c>
      <c r="I180" s="249">
        <v>40329</v>
      </c>
    </row>
    <row r="181" spans="1:9" ht="150">
      <c r="A181" s="247" t="s">
        <v>1270</v>
      </c>
      <c r="B181" s="247" t="s">
        <v>1271</v>
      </c>
      <c r="C181" s="247" t="s">
        <v>1272</v>
      </c>
      <c r="D181" s="248">
        <v>22052.53</v>
      </c>
      <c r="E181" s="248">
        <v>23154.04</v>
      </c>
      <c r="F181" s="248">
        <v>22052.53</v>
      </c>
      <c r="G181" s="247" t="s">
        <v>753</v>
      </c>
      <c r="H181" s="247" t="s">
        <v>1273</v>
      </c>
      <c r="I181" s="249">
        <v>40142</v>
      </c>
    </row>
    <row r="182" spans="1:9" ht="60">
      <c r="A182" s="247" t="s">
        <v>1274</v>
      </c>
      <c r="B182" s="247" t="s">
        <v>1275</v>
      </c>
      <c r="C182" s="247" t="s">
        <v>1276</v>
      </c>
      <c r="D182" s="250">
        <v>83387.21</v>
      </c>
      <c r="E182" s="248">
        <v>19118</v>
      </c>
      <c r="F182" s="248">
        <v>19118</v>
      </c>
      <c r="G182" s="247" t="s">
        <v>753</v>
      </c>
      <c r="H182" s="247" t="s">
        <v>1277</v>
      </c>
      <c r="I182" s="249">
        <v>40050</v>
      </c>
    </row>
    <row r="183" spans="1:9" ht="120">
      <c r="A183" s="247" t="s">
        <v>1274</v>
      </c>
      <c r="B183" s="247" t="s">
        <v>1278</v>
      </c>
      <c r="C183" s="247" t="s">
        <v>1279</v>
      </c>
      <c r="D183" s="252"/>
      <c r="E183" s="248">
        <v>6870.65</v>
      </c>
      <c r="F183" s="248">
        <v>6868.96</v>
      </c>
      <c r="G183" s="247" t="s">
        <v>753</v>
      </c>
      <c r="H183" s="247" t="s">
        <v>1280</v>
      </c>
      <c r="I183" s="249">
        <v>40150</v>
      </c>
    </row>
    <row r="184" spans="1:9" ht="45">
      <c r="A184" s="247" t="s">
        <v>1281</v>
      </c>
      <c r="B184" s="247" t="s">
        <v>1282</v>
      </c>
      <c r="C184" s="247" t="s">
        <v>1283</v>
      </c>
      <c r="D184" s="248">
        <v>35692.87</v>
      </c>
      <c r="E184" s="248">
        <v>88252.97</v>
      </c>
      <c r="F184" s="248">
        <v>35692.87</v>
      </c>
      <c r="G184" s="247" t="s">
        <v>753</v>
      </c>
      <c r="H184" s="247" t="s">
        <v>774</v>
      </c>
      <c r="I184" s="249">
        <v>40360</v>
      </c>
    </row>
    <row r="185" spans="1:9" ht="75">
      <c r="A185" s="247" t="s">
        <v>1284</v>
      </c>
      <c r="B185" s="247" t="s">
        <v>1285</v>
      </c>
      <c r="C185" s="247" t="s">
        <v>1286</v>
      </c>
      <c r="D185" s="248">
        <v>117801.26</v>
      </c>
      <c r="E185" s="248">
        <v>178376.25</v>
      </c>
      <c r="F185" s="248">
        <v>69875.89</v>
      </c>
      <c r="G185" s="247" t="s">
        <v>729</v>
      </c>
      <c r="H185" s="247" t="s">
        <v>774</v>
      </c>
      <c r="I185" s="249">
        <v>40116</v>
      </c>
    </row>
    <row r="186" spans="1:9" ht="30">
      <c r="A186" s="247" t="s">
        <v>1287</v>
      </c>
      <c r="B186" s="247" t="s">
        <v>1288</v>
      </c>
      <c r="C186" s="247" t="s">
        <v>1289</v>
      </c>
      <c r="D186" s="248">
        <v>1481.01</v>
      </c>
      <c r="E186" s="248">
        <v>2295</v>
      </c>
      <c r="F186" s="248">
        <v>1481.01</v>
      </c>
      <c r="G186" s="247" t="s">
        <v>753</v>
      </c>
      <c r="H186" s="247" t="s">
        <v>774</v>
      </c>
      <c r="I186" s="249">
        <v>40074</v>
      </c>
    </row>
    <row r="187" spans="1:9" ht="30">
      <c r="A187" s="247" t="s">
        <v>1290</v>
      </c>
      <c r="B187" s="247" t="s">
        <v>1291</v>
      </c>
      <c r="C187" s="247" t="s">
        <v>1292</v>
      </c>
      <c r="D187" s="248">
        <v>902.05</v>
      </c>
      <c r="E187" s="248">
        <v>2200</v>
      </c>
      <c r="F187" s="248">
        <v>0</v>
      </c>
      <c r="G187" s="247" t="s">
        <v>744</v>
      </c>
      <c r="H187" s="247" t="s">
        <v>999</v>
      </c>
      <c r="I187" s="249">
        <v>40353</v>
      </c>
    </row>
    <row r="188" spans="1:9" ht="15">
      <c r="A188" s="247" t="s">
        <v>1293</v>
      </c>
      <c r="B188" s="247" t="s">
        <v>1294</v>
      </c>
      <c r="C188" s="247" t="s">
        <v>1295</v>
      </c>
      <c r="D188" s="248">
        <v>70.6</v>
      </c>
      <c r="E188" s="248">
        <v>125</v>
      </c>
      <c r="F188" s="248">
        <v>70.6</v>
      </c>
      <c r="G188" s="247" t="s">
        <v>753</v>
      </c>
      <c r="H188" s="247" t="s">
        <v>1296</v>
      </c>
      <c r="I188" s="249">
        <v>40267</v>
      </c>
    </row>
    <row r="189" spans="1:9" ht="30">
      <c r="A189" s="247" t="s">
        <v>1297</v>
      </c>
      <c r="B189" s="247" t="s">
        <v>1298</v>
      </c>
      <c r="C189" s="247" t="s">
        <v>743</v>
      </c>
      <c r="D189" s="248">
        <v>1311.87</v>
      </c>
      <c r="E189" s="248">
        <v>0</v>
      </c>
      <c r="F189" s="248">
        <v>0</v>
      </c>
      <c r="G189" s="247" t="s">
        <v>744</v>
      </c>
      <c r="H189" s="247" t="s">
        <v>1299</v>
      </c>
      <c r="I189" s="249">
        <v>40329</v>
      </c>
    </row>
    <row r="190" spans="1:9" ht="30">
      <c r="A190" s="247" t="s">
        <v>1300</v>
      </c>
      <c r="B190" s="247" t="s">
        <v>1301</v>
      </c>
      <c r="C190" s="247" t="s">
        <v>1302</v>
      </c>
      <c r="D190" s="248">
        <v>32054.57</v>
      </c>
      <c r="E190" s="248">
        <v>8200</v>
      </c>
      <c r="F190" s="248">
        <v>8195</v>
      </c>
      <c r="G190" s="247" t="s">
        <v>753</v>
      </c>
      <c r="H190" s="247" t="s">
        <v>1303</v>
      </c>
      <c r="I190" s="249">
        <v>40064</v>
      </c>
    </row>
    <row r="191" spans="1:9" ht="45">
      <c r="A191" s="247" t="s">
        <v>1304</v>
      </c>
      <c r="B191" s="247" t="s">
        <v>1305</v>
      </c>
      <c r="C191" s="247" t="s">
        <v>1306</v>
      </c>
      <c r="D191" s="248">
        <v>507.74</v>
      </c>
      <c r="E191" s="248">
        <v>650</v>
      </c>
      <c r="F191" s="248">
        <v>0</v>
      </c>
      <c r="G191" s="247" t="s">
        <v>744</v>
      </c>
      <c r="H191" s="247" t="s">
        <v>1307</v>
      </c>
      <c r="I191" s="249">
        <v>40298</v>
      </c>
    </row>
    <row r="192" spans="1:9" ht="60">
      <c r="A192" s="247" t="s">
        <v>60</v>
      </c>
      <c r="B192" s="247" t="s">
        <v>1308</v>
      </c>
      <c r="C192" s="247" t="s">
        <v>1309</v>
      </c>
      <c r="D192" s="248">
        <v>867783.87</v>
      </c>
      <c r="E192" s="248">
        <v>900000</v>
      </c>
      <c r="F192" s="248">
        <v>0</v>
      </c>
      <c r="G192" s="247" t="s">
        <v>744</v>
      </c>
      <c r="H192" s="247" t="s">
        <v>771</v>
      </c>
      <c r="I192" s="249">
        <v>40399</v>
      </c>
    </row>
    <row r="193" spans="1:9" ht="30">
      <c r="A193" s="247" t="s">
        <v>1310</v>
      </c>
      <c r="B193" s="247" t="s">
        <v>1311</v>
      </c>
      <c r="C193" s="247" t="s">
        <v>1312</v>
      </c>
      <c r="D193" s="250">
        <v>82345.81</v>
      </c>
      <c r="E193" s="248">
        <v>7279.72</v>
      </c>
      <c r="F193" s="248">
        <v>7279.72</v>
      </c>
      <c r="G193" s="247" t="s">
        <v>753</v>
      </c>
      <c r="H193" s="247" t="s">
        <v>977</v>
      </c>
      <c r="I193" s="249">
        <v>40148</v>
      </c>
    </row>
    <row r="194" spans="1:9" ht="30">
      <c r="A194" s="247" t="s">
        <v>1310</v>
      </c>
      <c r="B194" s="247" t="s">
        <v>1313</v>
      </c>
      <c r="C194" s="247" t="s">
        <v>1314</v>
      </c>
      <c r="D194" s="251"/>
      <c r="E194" s="248">
        <v>24684.29</v>
      </c>
      <c r="F194" s="248">
        <v>24684.29</v>
      </c>
      <c r="G194" s="247" t="s">
        <v>753</v>
      </c>
      <c r="H194" s="247" t="s">
        <v>977</v>
      </c>
      <c r="I194" s="249">
        <v>40126</v>
      </c>
    </row>
    <row r="195" spans="1:9" ht="30">
      <c r="A195" s="247" t="s">
        <v>1310</v>
      </c>
      <c r="B195" s="247" t="s">
        <v>1315</v>
      </c>
      <c r="C195" s="247" t="s">
        <v>1316</v>
      </c>
      <c r="D195" s="252"/>
      <c r="E195" s="248">
        <v>60000</v>
      </c>
      <c r="F195" s="248">
        <v>3530.69</v>
      </c>
      <c r="G195" s="247" t="s">
        <v>794</v>
      </c>
      <c r="H195" s="247" t="s">
        <v>977</v>
      </c>
      <c r="I195" s="249">
        <v>40210</v>
      </c>
    </row>
    <row r="196" spans="1:9" ht="15">
      <c r="A196" s="247" t="s">
        <v>1317</v>
      </c>
      <c r="B196" s="247" t="s">
        <v>1318</v>
      </c>
      <c r="C196" s="247" t="s">
        <v>1318</v>
      </c>
      <c r="D196" s="248">
        <v>3013.71</v>
      </c>
      <c r="E196" s="248">
        <v>0</v>
      </c>
      <c r="F196" s="248">
        <v>0</v>
      </c>
      <c r="G196" s="247" t="s">
        <v>995</v>
      </c>
      <c r="H196" s="247" t="s">
        <v>774</v>
      </c>
      <c r="I196" s="249">
        <v>40298</v>
      </c>
    </row>
    <row r="197" spans="1:9" ht="30">
      <c r="A197" s="247" t="s">
        <v>1319</v>
      </c>
      <c r="B197" s="247" t="s">
        <v>1320</v>
      </c>
      <c r="C197" s="247" t="s">
        <v>1321</v>
      </c>
      <c r="D197" s="248">
        <v>4123.11</v>
      </c>
      <c r="E197" s="248">
        <v>0</v>
      </c>
      <c r="F197" s="248">
        <v>0</v>
      </c>
      <c r="G197" s="247" t="s">
        <v>744</v>
      </c>
      <c r="H197" s="247" t="s">
        <v>774</v>
      </c>
      <c r="I197" s="249">
        <v>40095</v>
      </c>
    </row>
    <row r="198" spans="1:9" ht="15">
      <c r="A198" s="247" t="s">
        <v>1322</v>
      </c>
      <c r="B198" s="247" t="s">
        <v>1323</v>
      </c>
      <c r="C198" s="247" t="s">
        <v>1324</v>
      </c>
      <c r="D198" s="248">
        <v>224.21</v>
      </c>
      <c r="E198" s="248">
        <v>0</v>
      </c>
      <c r="F198" s="248">
        <v>0</v>
      </c>
      <c r="G198" s="247" t="s">
        <v>995</v>
      </c>
      <c r="H198" s="247" t="s">
        <v>774</v>
      </c>
      <c r="I198" s="249">
        <v>40847</v>
      </c>
    </row>
    <row r="199" spans="1:9" ht="45">
      <c r="A199" s="247" t="s">
        <v>1325</v>
      </c>
      <c r="B199" s="247" t="s">
        <v>1058</v>
      </c>
      <c r="C199" s="247" t="s">
        <v>743</v>
      </c>
      <c r="D199" s="248">
        <v>4206.1</v>
      </c>
      <c r="E199" s="248">
        <v>0</v>
      </c>
      <c r="F199" s="248">
        <v>0</v>
      </c>
      <c r="G199" s="247" t="s">
        <v>744</v>
      </c>
      <c r="H199" s="247" t="s">
        <v>1326</v>
      </c>
      <c r="I199" s="249">
        <v>40359</v>
      </c>
    </row>
    <row r="200" spans="1:9" ht="15">
      <c r="A200" s="247" t="s">
        <v>1327</v>
      </c>
      <c r="B200" s="247" t="s">
        <v>1328</v>
      </c>
      <c r="C200" s="247" t="s">
        <v>1329</v>
      </c>
      <c r="D200" s="248">
        <v>150.48</v>
      </c>
      <c r="E200" s="248">
        <v>150.48</v>
      </c>
      <c r="F200" s="248">
        <v>0</v>
      </c>
      <c r="G200" s="247" t="s">
        <v>995</v>
      </c>
      <c r="H200" s="247" t="s">
        <v>774</v>
      </c>
      <c r="I200" s="249">
        <v>40724</v>
      </c>
    </row>
    <row r="201" spans="1:9" ht="75">
      <c r="A201" s="247" t="s">
        <v>1330</v>
      </c>
      <c r="B201" s="247" t="s">
        <v>1331</v>
      </c>
      <c r="C201" s="247" t="s">
        <v>1332</v>
      </c>
      <c r="D201" s="248">
        <v>2196.95</v>
      </c>
      <c r="E201" s="248">
        <v>15702.75</v>
      </c>
      <c r="F201" s="248">
        <v>2196.95</v>
      </c>
      <c r="G201" s="247" t="s">
        <v>753</v>
      </c>
      <c r="H201" s="247" t="s">
        <v>1333</v>
      </c>
      <c r="I201" s="249">
        <v>40064</v>
      </c>
    </row>
    <row r="202" spans="1:9" ht="75">
      <c r="A202" s="247" t="s">
        <v>1334</v>
      </c>
      <c r="B202" s="247" t="s">
        <v>1335</v>
      </c>
      <c r="C202" s="247" t="s">
        <v>1336</v>
      </c>
      <c r="D202" s="248">
        <v>665.26</v>
      </c>
      <c r="E202" s="248">
        <v>6043.59</v>
      </c>
      <c r="F202" s="248">
        <v>665.26</v>
      </c>
      <c r="G202" s="247" t="s">
        <v>753</v>
      </c>
      <c r="H202" s="247" t="s">
        <v>1337</v>
      </c>
      <c r="I202" s="249">
        <v>39987</v>
      </c>
    </row>
    <row r="203" spans="1:9" ht="105">
      <c r="A203" s="247" t="s">
        <v>61</v>
      </c>
      <c r="B203" s="247" t="s">
        <v>1338</v>
      </c>
      <c r="C203" s="247" t="s">
        <v>1339</v>
      </c>
      <c r="D203" s="248">
        <v>252151.86</v>
      </c>
      <c r="E203" s="248">
        <v>9686600</v>
      </c>
      <c r="F203" s="248">
        <v>0</v>
      </c>
      <c r="G203" s="247" t="s">
        <v>794</v>
      </c>
      <c r="H203" s="247" t="s">
        <v>774</v>
      </c>
      <c r="I203" s="249">
        <v>40543</v>
      </c>
    </row>
    <row r="204" spans="1:9" ht="45">
      <c r="A204" s="247" t="s">
        <v>1340</v>
      </c>
      <c r="B204" s="247" t="s">
        <v>1341</v>
      </c>
      <c r="C204" s="247" t="s">
        <v>1342</v>
      </c>
      <c r="D204" s="248">
        <v>137446.75</v>
      </c>
      <c r="E204" s="248">
        <v>210000</v>
      </c>
      <c r="F204" s="248">
        <v>0</v>
      </c>
      <c r="G204" s="247" t="s">
        <v>744</v>
      </c>
      <c r="H204" s="247" t="s">
        <v>774</v>
      </c>
      <c r="I204" s="249">
        <v>40101</v>
      </c>
    </row>
    <row r="205" spans="1:9" ht="45">
      <c r="A205" s="247" t="s">
        <v>1343</v>
      </c>
      <c r="B205" s="247" t="s">
        <v>1344</v>
      </c>
      <c r="C205" s="247" t="s">
        <v>1345</v>
      </c>
      <c r="D205" s="248">
        <v>2952.57</v>
      </c>
      <c r="E205" s="248">
        <v>8833.16</v>
      </c>
      <c r="F205" s="248">
        <v>2952.57</v>
      </c>
      <c r="G205" s="247" t="s">
        <v>753</v>
      </c>
      <c r="H205" s="247" t="s">
        <v>999</v>
      </c>
      <c r="I205" s="249">
        <v>40118</v>
      </c>
    </row>
    <row r="206" spans="1:9" ht="45">
      <c r="A206" s="247" t="s">
        <v>1346</v>
      </c>
      <c r="B206" s="247" t="s">
        <v>1347</v>
      </c>
      <c r="C206" s="247" t="s">
        <v>1348</v>
      </c>
      <c r="D206" s="248">
        <v>3275.78</v>
      </c>
      <c r="E206" s="248">
        <v>2550</v>
      </c>
      <c r="F206" s="248">
        <v>2550</v>
      </c>
      <c r="G206" s="247" t="s">
        <v>753</v>
      </c>
      <c r="H206" s="247" t="s">
        <v>1349</v>
      </c>
      <c r="I206" s="249">
        <v>40147</v>
      </c>
    </row>
    <row r="207" spans="1:9" ht="90">
      <c r="A207" s="247" t="s">
        <v>1350</v>
      </c>
      <c r="B207" s="247" t="s">
        <v>1351</v>
      </c>
      <c r="C207" s="247" t="s">
        <v>1352</v>
      </c>
      <c r="D207" s="248">
        <v>4974.81</v>
      </c>
      <c r="E207" s="248">
        <v>11468.5</v>
      </c>
      <c r="F207" s="248">
        <v>4974.81</v>
      </c>
      <c r="G207" s="247" t="s">
        <v>753</v>
      </c>
      <c r="H207" s="247" t="s">
        <v>774</v>
      </c>
      <c r="I207" s="249">
        <v>40116</v>
      </c>
    </row>
    <row r="208" spans="1:9" ht="105">
      <c r="A208" s="247" t="s">
        <v>1353</v>
      </c>
      <c r="B208" s="247" t="s">
        <v>1354</v>
      </c>
      <c r="C208" s="247" t="s">
        <v>1355</v>
      </c>
      <c r="D208" s="248">
        <v>7324.64</v>
      </c>
      <c r="E208" s="248">
        <v>1600000</v>
      </c>
      <c r="F208" s="248">
        <v>0</v>
      </c>
      <c r="G208" s="247" t="s">
        <v>729</v>
      </c>
      <c r="H208" s="247" t="s">
        <v>1356</v>
      </c>
      <c r="I208" s="249">
        <v>40130</v>
      </c>
    </row>
    <row r="209" spans="1:9" ht="45">
      <c r="A209" s="247" t="s">
        <v>1357</v>
      </c>
      <c r="B209" s="247" t="s">
        <v>1358</v>
      </c>
      <c r="C209" s="247" t="s">
        <v>1359</v>
      </c>
      <c r="D209" s="248">
        <v>5691.12</v>
      </c>
      <c r="E209" s="248">
        <v>49000</v>
      </c>
      <c r="F209" s="248">
        <v>0</v>
      </c>
      <c r="G209" s="247" t="s">
        <v>744</v>
      </c>
      <c r="H209" s="247" t="s">
        <v>1360</v>
      </c>
      <c r="I209" s="249">
        <v>40422</v>
      </c>
    </row>
    <row r="210" spans="1:9" ht="45">
      <c r="A210" s="247" t="s">
        <v>1361</v>
      </c>
      <c r="B210" s="247" t="s">
        <v>1362</v>
      </c>
      <c r="C210" s="247" t="s">
        <v>1363</v>
      </c>
      <c r="D210" s="248">
        <v>16212.91</v>
      </c>
      <c r="E210" s="248">
        <v>32467</v>
      </c>
      <c r="F210" s="248">
        <v>16212.91</v>
      </c>
      <c r="G210" s="247" t="s">
        <v>753</v>
      </c>
      <c r="H210" s="247" t="s">
        <v>774</v>
      </c>
      <c r="I210" s="249">
        <v>40046</v>
      </c>
    </row>
    <row r="211" spans="1:9" ht="15">
      <c r="A211" s="247" t="s">
        <v>1364</v>
      </c>
      <c r="B211" s="247" t="s">
        <v>1365</v>
      </c>
      <c r="C211" s="247" t="s">
        <v>1366</v>
      </c>
      <c r="D211" s="248">
        <v>5669.28</v>
      </c>
      <c r="E211" s="248">
        <v>6600</v>
      </c>
      <c r="F211" s="248">
        <v>5669.28</v>
      </c>
      <c r="G211" s="247" t="s">
        <v>753</v>
      </c>
      <c r="H211" s="247" t="s">
        <v>774</v>
      </c>
      <c r="I211" s="249">
        <v>40067</v>
      </c>
    </row>
    <row r="212" spans="1:9" ht="30">
      <c r="A212" s="247" t="s">
        <v>1367</v>
      </c>
      <c r="B212" s="247" t="s">
        <v>1368</v>
      </c>
      <c r="C212" s="247" t="s">
        <v>1369</v>
      </c>
      <c r="D212" s="248">
        <v>3930.93</v>
      </c>
      <c r="E212" s="248">
        <v>9407.87</v>
      </c>
      <c r="F212" s="248">
        <v>3930.93</v>
      </c>
      <c r="G212" s="247" t="s">
        <v>753</v>
      </c>
      <c r="H212" s="247" t="s">
        <v>774</v>
      </c>
      <c r="I212" s="249">
        <v>40080</v>
      </c>
    </row>
    <row r="213" spans="1:9" ht="30">
      <c r="A213" s="247" t="s">
        <v>1370</v>
      </c>
      <c r="B213" s="247" t="s">
        <v>1371</v>
      </c>
      <c r="C213" s="247" t="s">
        <v>1372</v>
      </c>
      <c r="D213" s="248">
        <v>2642.46</v>
      </c>
      <c r="E213" s="248">
        <v>2832</v>
      </c>
      <c r="F213" s="248">
        <v>2642.46</v>
      </c>
      <c r="G213" s="247" t="s">
        <v>753</v>
      </c>
      <c r="H213" s="247" t="s">
        <v>1373</v>
      </c>
      <c r="I213" s="249">
        <v>40115</v>
      </c>
    </row>
    <row r="214" spans="1:9" ht="45">
      <c r="A214" s="247" t="s">
        <v>1374</v>
      </c>
      <c r="B214" s="247" t="s">
        <v>1375</v>
      </c>
      <c r="C214" s="247" t="s">
        <v>1376</v>
      </c>
      <c r="D214" s="250">
        <v>4647.24</v>
      </c>
      <c r="E214" s="248">
        <v>4805</v>
      </c>
      <c r="F214" s="248">
        <v>4647</v>
      </c>
      <c r="G214" s="247" t="s">
        <v>753</v>
      </c>
      <c r="H214" s="247" t="s">
        <v>1377</v>
      </c>
      <c r="I214" s="249">
        <v>40117</v>
      </c>
    </row>
    <row r="215" spans="1:9" ht="60">
      <c r="A215" s="247" t="s">
        <v>1374</v>
      </c>
      <c r="B215" s="247" t="s">
        <v>1378</v>
      </c>
      <c r="C215" s="247" t="s">
        <v>1379</v>
      </c>
      <c r="D215" s="252"/>
      <c r="E215" s="248">
        <v>500</v>
      </c>
      <c r="F215" s="248">
        <v>0</v>
      </c>
      <c r="G215" s="247" t="s">
        <v>744</v>
      </c>
      <c r="H215" s="247" t="s">
        <v>1380</v>
      </c>
      <c r="I215" s="249">
        <v>40117</v>
      </c>
    </row>
    <row r="216" spans="1:9" ht="45">
      <c r="A216" s="247" t="s">
        <v>1381</v>
      </c>
      <c r="B216" s="247" t="s">
        <v>1382</v>
      </c>
      <c r="C216" s="247" t="s">
        <v>1383</v>
      </c>
      <c r="D216" s="248">
        <v>4031.39</v>
      </c>
      <c r="E216" s="248">
        <v>21500</v>
      </c>
      <c r="F216" s="248">
        <v>0</v>
      </c>
      <c r="G216" s="247" t="s">
        <v>744</v>
      </c>
      <c r="H216" s="247" t="s">
        <v>1384</v>
      </c>
      <c r="I216" s="249">
        <v>40297</v>
      </c>
    </row>
    <row r="217" spans="1:9" ht="30">
      <c r="A217" s="247" t="s">
        <v>1385</v>
      </c>
      <c r="B217" s="247" t="s">
        <v>1386</v>
      </c>
      <c r="C217" s="247" t="s">
        <v>1387</v>
      </c>
      <c r="D217" s="248">
        <v>861.73</v>
      </c>
      <c r="E217" s="248">
        <v>500</v>
      </c>
      <c r="F217" s="248">
        <v>0</v>
      </c>
      <c r="G217" s="247" t="s">
        <v>995</v>
      </c>
      <c r="H217" s="247" t="s">
        <v>774</v>
      </c>
      <c r="I217" s="249">
        <v>40330</v>
      </c>
    </row>
    <row r="218" spans="1:9" ht="30">
      <c r="A218" s="247" t="s">
        <v>1388</v>
      </c>
      <c r="B218" s="247" t="s">
        <v>1389</v>
      </c>
      <c r="C218" s="247" t="s">
        <v>1390</v>
      </c>
      <c r="D218" s="248">
        <v>4358.97</v>
      </c>
      <c r="E218" s="248">
        <v>31802.92</v>
      </c>
      <c r="F218" s="248">
        <v>4358.97</v>
      </c>
      <c r="G218" s="247" t="s">
        <v>753</v>
      </c>
      <c r="H218" s="247" t="s">
        <v>774</v>
      </c>
      <c r="I218" s="249">
        <v>40039</v>
      </c>
    </row>
    <row r="219" spans="1:9" ht="60">
      <c r="A219" s="247" t="s">
        <v>1391</v>
      </c>
      <c r="B219" s="247" t="s">
        <v>1392</v>
      </c>
      <c r="C219" s="247" t="s">
        <v>1393</v>
      </c>
      <c r="D219" s="248">
        <v>13255.98</v>
      </c>
      <c r="E219" s="248">
        <v>68224</v>
      </c>
      <c r="F219" s="248">
        <v>13255.98</v>
      </c>
      <c r="G219" s="247" t="s">
        <v>753</v>
      </c>
      <c r="H219" s="247" t="s">
        <v>1394</v>
      </c>
      <c r="I219" s="249">
        <v>40057</v>
      </c>
    </row>
    <row r="220" spans="1:9" ht="45">
      <c r="A220" s="247" t="s">
        <v>1395</v>
      </c>
      <c r="B220" s="247" t="s">
        <v>1396</v>
      </c>
      <c r="C220" s="247" t="s">
        <v>1397</v>
      </c>
      <c r="D220" s="248">
        <v>2834.64</v>
      </c>
      <c r="E220" s="248">
        <v>2368.69</v>
      </c>
      <c r="F220" s="248">
        <v>2368.69</v>
      </c>
      <c r="G220" s="247" t="s">
        <v>753</v>
      </c>
      <c r="H220" s="247" t="s">
        <v>1398</v>
      </c>
      <c r="I220" s="249">
        <v>40086</v>
      </c>
    </row>
    <row r="221" spans="1:9" ht="15">
      <c r="A221" s="247" t="s">
        <v>1399</v>
      </c>
      <c r="B221" s="247" t="s">
        <v>743</v>
      </c>
      <c r="C221" s="247" t="s">
        <v>743</v>
      </c>
      <c r="D221" s="248">
        <v>4594.82</v>
      </c>
      <c r="E221" s="248">
        <v>0</v>
      </c>
      <c r="F221" s="248">
        <v>0</v>
      </c>
      <c r="G221" s="247" t="s">
        <v>744</v>
      </c>
      <c r="H221" s="247" t="s">
        <v>774</v>
      </c>
      <c r="I221" s="249">
        <v>40079</v>
      </c>
    </row>
    <row r="222" spans="1:9" ht="75">
      <c r="A222" s="247" t="s">
        <v>1400</v>
      </c>
      <c r="B222" s="247" t="s">
        <v>1401</v>
      </c>
      <c r="C222" s="247" t="s">
        <v>1402</v>
      </c>
      <c r="D222" s="248">
        <v>6398.68</v>
      </c>
      <c r="E222" s="248">
        <v>75000</v>
      </c>
      <c r="F222" s="248">
        <v>6398.68</v>
      </c>
      <c r="G222" s="247" t="s">
        <v>753</v>
      </c>
      <c r="H222" s="247" t="s">
        <v>774</v>
      </c>
      <c r="I222" s="249">
        <v>40079</v>
      </c>
    </row>
    <row r="223" spans="1:9" ht="30">
      <c r="A223" s="247" t="s">
        <v>1403</v>
      </c>
      <c r="B223" s="247" t="s">
        <v>1404</v>
      </c>
      <c r="C223" s="247" t="s">
        <v>1404</v>
      </c>
      <c r="D223" s="248">
        <v>812.41</v>
      </c>
      <c r="E223" s="248">
        <v>0</v>
      </c>
      <c r="F223" s="248">
        <v>0</v>
      </c>
      <c r="G223" s="247" t="s">
        <v>744</v>
      </c>
      <c r="H223" s="247" t="s">
        <v>1405</v>
      </c>
      <c r="I223" s="249">
        <v>40085</v>
      </c>
    </row>
    <row r="224" spans="1:9" ht="30">
      <c r="A224" s="247" t="s">
        <v>1406</v>
      </c>
      <c r="B224" s="247" t="s">
        <v>1407</v>
      </c>
      <c r="C224" s="247" t="s">
        <v>1059</v>
      </c>
      <c r="D224" s="250">
        <v>1571.88</v>
      </c>
      <c r="E224" s="248">
        <v>280.34</v>
      </c>
      <c r="F224" s="248">
        <v>280.34</v>
      </c>
      <c r="G224" s="247" t="s">
        <v>794</v>
      </c>
      <c r="H224" s="247" t="s">
        <v>1408</v>
      </c>
      <c r="I224" s="249">
        <v>40080</v>
      </c>
    </row>
    <row r="225" spans="1:9" ht="45">
      <c r="A225" s="247" t="s">
        <v>1406</v>
      </c>
      <c r="B225" s="247" t="s">
        <v>1409</v>
      </c>
      <c r="C225" s="247" t="s">
        <v>1059</v>
      </c>
      <c r="D225" s="251"/>
      <c r="E225" s="248">
        <v>465.26</v>
      </c>
      <c r="F225" s="248">
        <v>392.97</v>
      </c>
      <c r="G225" s="247" t="s">
        <v>794</v>
      </c>
      <c r="H225" s="247" t="s">
        <v>1077</v>
      </c>
      <c r="I225" s="249">
        <v>40080</v>
      </c>
    </row>
    <row r="226" spans="1:9" ht="30">
      <c r="A226" s="247" t="s">
        <v>1406</v>
      </c>
      <c r="B226" s="247" t="s">
        <v>1410</v>
      </c>
      <c r="C226" s="247" t="s">
        <v>1059</v>
      </c>
      <c r="D226" s="251"/>
      <c r="E226" s="248">
        <v>39.99</v>
      </c>
      <c r="F226" s="248">
        <v>39.99</v>
      </c>
      <c r="G226" s="247" t="s">
        <v>753</v>
      </c>
      <c r="H226" s="247" t="s">
        <v>1077</v>
      </c>
      <c r="I226" s="249">
        <v>40065</v>
      </c>
    </row>
    <row r="227" spans="1:9" ht="15">
      <c r="A227" s="247" t="s">
        <v>1406</v>
      </c>
      <c r="B227" s="247" t="s">
        <v>1411</v>
      </c>
      <c r="C227" s="247" t="s">
        <v>1059</v>
      </c>
      <c r="D227" s="251"/>
      <c r="E227" s="248">
        <v>665</v>
      </c>
      <c r="F227" s="248">
        <v>665</v>
      </c>
      <c r="G227" s="247" t="s">
        <v>794</v>
      </c>
      <c r="H227" s="247" t="s">
        <v>1077</v>
      </c>
      <c r="I227" s="249">
        <v>40084</v>
      </c>
    </row>
    <row r="228" spans="1:9" ht="15">
      <c r="A228" s="247" t="s">
        <v>1406</v>
      </c>
      <c r="B228" s="247" t="s">
        <v>1412</v>
      </c>
      <c r="C228" s="247" t="s">
        <v>1059</v>
      </c>
      <c r="D228" s="252"/>
      <c r="E228" s="248">
        <v>335</v>
      </c>
      <c r="F228" s="248">
        <v>193.58</v>
      </c>
      <c r="G228" s="247" t="s">
        <v>794</v>
      </c>
      <c r="H228" s="247" t="s">
        <v>1077</v>
      </c>
      <c r="I228" s="249">
        <v>40084</v>
      </c>
    </row>
    <row r="229" spans="1:9" ht="45">
      <c r="A229" s="247" t="s">
        <v>1413</v>
      </c>
      <c r="B229" s="247" t="s">
        <v>1414</v>
      </c>
      <c r="C229" s="247" t="s">
        <v>1415</v>
      </c>
      <c r="D229" s="248">
        <v>2319.25</v>
      </c>
      <c r="E229" s="248">
        <v>2057.17</v>
      </c>
      <c r="F229" s="248">
        <v>798.25</v>
      </c>
      <c r="G229" s="247" t="s">
        <v>753</v>
      </c>
      <c r="H229" s="247" t="s">
        <v>1416</v>
      </c>
      <c r="I229" s="249">
        <v>40129</v>
      </c>
    </row>
    <row r="230" spans="1:9" ht="90">
      <c r="A230" s="247" t="s">
        <v>1417</v>
      </c>
      <c r="B230" s="247" t="s">
        <v>1418</v>
      </c>
      <c r="C230" s="247" t="s">
        <v>1419</v>
      </c>
      <c r="D230" s="248">
        <v>5018.49</v>
      </c>
      <c r="E230" s="248">
        <v>230032.88</v>
      </c>
      <c r="F230" s="248">
        <v>0</v>
      </c>
      <c r="G230" s="247" t="s">
        <v>729</v>
      </c>
      <c r="H230" s="247" t="s">
        <v>774</v>
      </c>
      <c r="I230" s="249">
        <v>40071</v>
      </c>
    </row>
    <row r="231" spans="1:9" ht="30">
      <c r="A231" s="247" t="s">
        <v>1420</v>
      </c>
      <c r="B231" s="247" t="s">
        <v>1421</v>
      </c>
      <c r="C231" s="247" t="s">
        <v>1422</v>
      </c>
      <c r="D231" s="248">
        <v>1859.4</v>
      </c>
      <c r="E231" s="248">
        <v>0</v>
      </c>
      <c r="F231" s="248">
        <v>0</v>
      </c>
      <c r="G231" s="247" t="s">
        <v>995</v>
      </c>
      <c r="H231" s="247" t="s">
        <v>774</v>
      </c>
      <c r="I231" s="249">
        <v>40116</v>
      </c>
    </row>
    <row r="232" spans="1:9" ht="45">
      <c r="A232" s="247" t="s">
        <v>1423</v>
      </c>
      <c r="B232" s="247" t="s">
        <v>1424</v>
      </c>
      <c r="C232" s="247" t="s">
        <v>1425</v>
      </c>
      <c r="D232" s="248">
        <v>64331.19</v>
      </c>
      <c r="E232" s="248">
        <v>117000</v>
      </c>
      <c r="F232" s="248">
        <v>64331.19</v>
      </c>
      <c r="G232" s="247" t="s">
        <v>729</v>
      </c>
      <c r="H232" s="247" t="s">
        <v>999</v>
      </c>
      <c r="I232" s="249">
        <v>40359</v>
      </c>
    </row>
    <row r="233" spans="1:9" ht="60">
      <c r="A233" s="247" t="s">
        <v>84</v>
      </c>
      <c r="B233" s="247" t="s">
        <v>1426</v>
      </c>
      <c r="C233" s="247" t="s">
        <v>1427</v>
      </c>
      <c r="D233" s="248">
        <v>17051.51</v>
      </c>
      <c r="E233" s="248">
        <v>25000</v>
      </c>
      <c r="F233" s="248">
        <v>17051.51</v>
      </c>
      <c r="G233" s="247" t="s">
        <v>753</v>
      </c>
      <c r="H233" s="247" t="s">
        <v>1428</v>
      </c>
      <c r="I233" s="249">
        <v>40147</v>
      </c>
    </row>
    <row r="234" spans="1:9" ht="30">
      <c r="A234" s="247" t="s">
        <v>1429</v>
      </c>
      <c r="B234" s="247" t="s">
        <v>1430</v>
      </c>
      <c r="C234" s="247" t="s">
        <v>1431</v>
      </c>
      <c r="D234" s="248">
        <v>6997.06</v>
      </c>
      <c r="E234" s="248">
        <v>180000</v>
      </c>
      <c r="F234" s="248">
        <v>0</v>
      </c>
      <c r="G234" s="247" t="s">
        <v>744</v>
      </c>
      <c r="H234" s="247" t="s">
        <v>1432</v>
      </c>
      <c r="I234" s="249">
        <v>40481</v>
      </c>
    </row>
    <row r="235" spans="1:9" ht="45">
      <c r="A235" s="247" t="s">
        <v>1433</v>
      </c>
      <c r="B235" s="247" t="s">
        <v>1434</v>
      </c>
      <c r="C235" s="247" t="s">
        <v>1435</v>
      </c>
      <c r="D235" s="248">
        <v>19768.22</v>
      </c>
      <c r="E235" s="248">
        <v>81000</v>
      </c>
      <c r="F235" s="248">
        <v>0</v>
      </c>
      <c r="G235" s="247" t="s">
        <v>744</v>
      </c>
      <c r="H235" s="247" t="s">
        <v>774</v>
      </c>
      <c r="I235" s="249">
        <v>40147</v>
      </c>
    </row>
    <row r="236" spans="1:9" ht="120">
      <c r="A236" s="247" t="s">
        <v>1436</v>
      </c>
      <c r="B236" s="247" t="s">
        <v>1437</v>
      </c>
      <c r="C236" s="247" t="s">
        <v>1438</v>
      </c>
      <c r="D236" s="248">
        <v>2825.9</v>
      </c>
      <c r="E236" s="248">
        <v>4290</v>
      </c>
      <c r="F236" s="248">
        <v>2825.9</v>
      </c>
      <c r="G236" s="247" t="s">
        <v>753</v>
      </c>
      <c r="H236" s="247" t="s">
        <v>1439</v>
      </c>
      <c r="I236" s="249">
        <v>40177</v>
      </c>
    </row>
    <row r="237" spans="1:9" ht="15">
      <c r="A237" s="247" t="s">
        <v>1440</v>
      </c>
      <c r="B237" s="247" t="s">
        <v>1441</v>
      </c>
      <c r="C237" s="247" t="s">
        <v>1442</v>
      </c>
      <c r="D237" s="250">
        <v>3537.84</v>
      </c>
      <c r="E237" s="248">
        <v>528.8</v>
      </c>
      <c r="F237" s="248">
        <v>528.8</v>
      </c>
      <c r="G237" s="247" t="s">
        <v>794</v>
      </c>
      <c r="H237" s="247" t="s">
        <v>1077</v>
      </c>
      <c r="I237" s="249">
        <v>40049</v>
      </c>
    </row>
    <row r="238" spans="1:9" ht="15">
      <c r="A238" s="247" t="s">
        <v>1440</v>
      </c>
      <c r="B238" s="247" t="s">
        <v>1443</v>
      </c>
      <c r="C238" s="247" t="s">
        <v>1444</v>
      </c>
      <c r="D238" s="251"/>
      <c r="E238" s="248">
        <v>1074.64</v>
      </c>
      <c r="F238" s="248">
        <v>1074.64</v>
      </c>
      <c r="G238" s="247" t="s">
        <v>729</v>
      </c>
      <c r="H238" s="247" t="s">
        <v>1077</v>
      </c>
      <c r="I238" s="249">
        <v>40102</v>
      </c>
    </row>
    <row r="239" spans="1:9" ht="45">
      <c r="A239" s="247" t="s">
        <v>1440</v>
      </c>
      <c r="B239" s="247" t="s">
        <v>1445</v>
      </c>
      <c r="C239" s="247" t="s">
        <v>1446</v>
      </c>
      <c r="D239" s="252"/>
      <c r="E239" s="248">
        <v>1671.02</v>
      </c>
      <c r="F239" s="248">
        <v>746.72</v>
      </c>
      <c r="G239" s="247" t="s">
        <v>753</v>
      </c>
      <c r="H239" s="247" t="s">
        <v>1447</v>
      </c>
      <c r="I239" s="249">
        <v>40101</v>
      </c>
    </row>
    <row r="240" spans="1:9" ht="45">
      <c r="A240" s="247" t="s">
        <v>1448</v>
      </c>
      <c r="B240" s="247" t="s">
        <v>1449</v>
      </c>
      <c r="C240" s="247" t="s">
        <v>1450</v>
      </c>
      <c r="D240" s="248">
        <v>475.54</v>
      </c>
      <c r="E240" s="248">
        <v>700</v>
      </c>
      <c r="F240" s="248">
        <v>475.54</v>
      </c>
      <c r="G240" s="247" t="s">
        <v>753</v>
      </c>
      <c r="H240" s="247" t="s">
        <v>774</v>
      </c>
      <c r="I240" s="249">
        <v>40057</v>
      </c>
    </row>
    <row r="241" spans="1:9" ht="90">
      <c r="A241" s="247" t="s">
        <v>1451</v>
      </c>
      <c r="B241" s="247" t="s">
        <v>1452</v>
      </c>
      <c r="C241" s="247" t="s">
        <v>1453</v>
      </c>
      <c r="D241" s="248">
        <v>4546.78</v>
      </c>
      <c r="E241" s="248">
        <v>8005.83</v>
      </c>
      <c r="F241" s="248">
        <v>4546.78</v>
      </c>
      <c r="G241" s="247" t="s">
        <v>753</v>
      </c>
      <c r="H241" s="247" t="s">
        <v>774</v>
      </c>
      <c r="I241" s="249">
        <v>40059</v>
      </c>
    </row>
    <row r="242" spans="1:9" ht="15">
      <c r="A242" s="247" t="s">
        <v>1454</v>
      </c>
      <c r="B242" s="247" t="s">
        <v>1455</v>
      </c>
      <c r="C242" s="247" t="s">
        <v>1456</v>
      </c>
      <c r="D242" s="248">
        <v>7259.12</v>
      </c>
      <c r="E242" s="248">
        <v>0</v>
      </c>
      <c r="F242" s="248">
        <v>0</v>
      </c>
      <c r="G242" s="247" t="s">
        <v>995</v>
      </c>
      <c r="H242" s="247" t="s">
        <v>774</v>
      </c>
      <c r="I242" s="249">
        <v>40116</v>
      </c>
    </row>
    <row r="243" spans="1:9" ht="60">
      <c r="A243" s="247" t="s">
        <v>1457</v>
      </c>
      <c r="B243" s="247" t="s">
        <v>1458</v>
      </c>
      <c r="C243" s="247" t="s">
        <v>1459</v>
      </c>
      <c r="D243" s="248">
        <v>5826.52</v>
      </c>
      <c r="E243" s="248">
        <v>2300000</v>
      </c>
      <c r="F243" s="248">
        <v>0</v>
      </c>
      <c r="G243" s="247" t="s">
        <v>744</v>
      </c>
      <c r="H243" s="247" t="s">
        <v>1460</v>
      </c>
      <c r="I243" s="249">
        <v>40724</v>
      </c>
    </row>
    <row r="244" spans="1:9" ht="45">
      <c r="A244" s="247" t="s">
        <v>1461</v>
      </c>
      <c r="B244" s="247" t="s">
        <v>1462</v>
      </c>
      <c r="C244" s="247" t="s">
        <v>1463</v>
      </c>
      <c r="D244" s="248">
        <v>859.67</v>
      </c>
      <c r="E244" s="248">
        <v>1249.1</v>
      </c>
      <c r="F244" s="248">
        <v>859.67</v>
      </c>
      <c r="G244" s="247" t="s">
        <v>753</v>
      </c>
      <c r="H244" s="247" t="s">
        <v>774</v>
      </c>
      <c r="I244" s="249">
        <v>40036</v>
      </c>
    </row>
    <row r="245" spans="1:9" ht="15">
      <c r="A245" s="247" t="s">
        <v>1464</v>
      </c>
      <c r="B245" s="247" t="s">
        <v>1465</v>
      </c>
      <c r="C245" s="247" t="s">
        <v>1466</v>
      </c>
      <c r="D245" s="248">
        <v>2223.16</v>
      </c>
      <c r="E245" s="248">
        <v>6700</v>
      </c>
      <c r="F245" s="248">
        <v>2223.16</v>
      </c>
      <c r="G245" s="247" t="s">
        <v>753</v>
      </c>
      <c r="H245" s="247" t="s">
        <v>774</v>
      </c>
      <c r="I245" s="249">
        <v>40049</v>
      </c>
    </row>
    <row r="246" spans="1:9" ht="75">
      <c r="A246" s="247" t="s">
        <v>1467</v>
      </c>
      <c r="B246" s="247" t="s">
        <v>1468</v>
      </c>
      <c r="C246" s="247" t="s">
        <v>1469</v>
      </c>
      <c r="D246" s="250">
        <v>5900.77</v>
      </c>
      <c r="E246" s="248">
        <v>7008.17</v>
      </c>
      <c r="F246" s="248">
        <v>2600.77</v>
      </c>
      <c r="G246" s="247" t="s">
        <v>794</v>
      </c>
      <c r="H246" s="247" t="s">
        <v>1470</v>
      </c>
      <c r="I246" s="249">
        <v>40147</v>
      </c>
    </row>
    <row r="247" spans="1:9" ht="75">
      <c r="A247" s="247" t="s">
        <v>1467</v>
      </c>
      <c r="B247" s="247" t="s">
        <v>1471</v>
      </c>
      <c r="C247" s="247" t="s">
        <v>1472</v>
      </c>
      <c r="D247" s="252"/>
      <c r="E247" s="248">
        <v>3300</v>
      </c>
      <c r="F247" s="248">
        <v>3300</v>
      </c>
      <c r="G247" s="247" t="s">
        <v>753</v>
      </c>
      <c r="H247" s="247" t="s">
        <v>1470</v>
      </c>
      <c r="I247" s="249">
        <v>40010</v>
      </c>
    </row>
    <row r="248" spans="1:9" ht="15">
      <c r="A248" s="247" t="s">
        <v>1473</v>
      </c>
      <c r="B248" s="247" t="s">
        <v>1474</v>
      </c>
      <c r="C248" s="247" t="s">
        <v>1475</v>
      </c>
      <c r="D248" s="250">
        <v>127670.59</v>
      </c>
      <c r="E248" s="248">
        <v>60000</v>
      </c>
      <c r="F248" s="248">
        <v>56755.59</v>
      </c>
      <c r="G248" s="247" t="s">
        <v>753</v>
      </c>
      <c r="H248" s="247" t="s">
        <v>774</v>
      </c>
      <c r="I248" s="249">
        <v>40003</v>
      </c>
    </row>
    <row r="249" spans="1:9" ht="30">
      <c r="A249" s="247" t="s">
        <v>1473</v>
      </c>
      <c r="B249" s="247" t="s">
        <v>1476</v>
      </c>
      <c r="C249" s="247" t="s">
        <v>1477</v>
      </c>
      <c r="D249" s="252"/>
      <c r="E249" s="248">
        <v>70915</v>
      </c>
      <c r="F249" s="248">
        <v>70915</v>
      </c>
      <c r="G249" s="247" t="s">
        <v>753</v>
      </c>
      <c r="H249" s="247" t="s">
        <v>774</v>
      </c>
      <c r="I249" s="249">
        <v>39989</v>
      </c>
    </row>
    <row r="250" spans="1:9" ht="60">
      <c r="A250" s="247" t="s">
        <v>1478</v>
      </c>
      <c r="B250" s="247" t="s">
        <v>1479</v>
      </c>
      <c r="C250" s="247" t="s">
        <v>1480</v>
      </c>
      <c r="D250" s="248">
        <v>1329.18</v>
      </c>
      <c r="E250" s="248">
        <v>17001.36</v>
      </c>
      <c r="F250" s="248">
        <v>1329.18</v>
      </c>
      <c r="G250" s="247" t="s">
        <v>753</v>
      </c>
      <c r="H250" s="247" t="s">
        <v>774</v>
      </c>
      <c r="I250" s="249">
        <v>40054</v>
      </c>
    </row>
    <row r="251" spans="1:9" ht="45">
      <c r="A251" s="247" t="s">
        <v>1481</v>
      </c>
      <c r="B251" s="247" t="s">
        <v>1482</v>
      </c>
      <c r="C251" s="247" t="s">
        <v>1483</v>
      </c>
      <c r="D251" s="248">
        <v>832.91</v>
      </c>
      <c r="E251" s="248">
        <v>83068.38</v>
      </c>
      <c r="F251" s="248">
        <v>832.91</v>
      </c>
      <c r="G251" s="247" t="s">
        <v>753</v>
      </c>
      <c r="H251" s="247" t="s">
        <v>774</v>
      </c>
      <c r="I251" s="249">
        <v>40003</v>
      </c>
    </row>
    <row r="252" spans="1:9" ht="15">
      <c r="A252" s="247" t="s">
        <v>1484</v>
      </c>
      <c r="B252" s="247" t="s">
        <v>1485</v>
      </c>
      <c r="C252" s="247" t="s">
        <v>1486</v>
      </c>
      <c r="D252" s="248">
        <v>420.36</v>
      </c>
      <c r="E252" s="248">
        <v>0</v>
      </c>
      <c r="F252" s="248">
        <v>0</v>
      </c>
      <c r="G252" s="247" t="s">
        <v>744</v>
      </c>
      <c r="H252" s="247" t="s">
        <v>959</v>
      </c>
      <c r="I252" s="249">
        <v>40359</v>
      </c>
    </row>
    <row r="253" spans="1:9" s="13" customFormat="1" ht="60">
      <c r="A253" s="247" t="s">
        <v>1487</v>
      </c>
      <c r="B253" s="247" t="s">
        <v>1488</v>
      </c>
      <c r="C253" s="247" t="s">
        <v>1489</v>
      </c>
      <c r="D253" s="248">
        <v>1273.52</v>
      </c>
      <c r="E253" s="248">
        <v>4000</v>
      </c>
      <c r="F253" s="248">
        <v>0</v>
      </c>
      <c r="G253" s="247" t="s">
        <v>744</v>
      </c>
      <c r="H253" s="247" t="s">
        <v>1490</v>
      </c>
      <c r="I253" s="249">
        <v>40297</v>
      </c>
    </row>
    <row r="254" spans="1:9" s="13" customFormat="1" ht="45">
      <c r="A254" s="247" t="s">
        <v>1491</v>
      </c>
      <c r="B254" s="247" t="s">
        <v>1492</v>
      </c>
      <c r="C254" s="247" t="s">
        <v>1493</v>
      </c>
      <c r="D254" s="250">
        <v>94584.86</v>
      </c>
      <c r="E254" s="248">
        <v>75000</v>
      </c>
      <c r="F254" s="248">
        <v>45156.67</v>
      </c>
      <c r="G254" s="247" t="s">
        <v>794</v>
      </c>
      <c r="H254" s="247" t="s">
        <v>1494</v>
      </c>
      <c r="I254" s="249">
        <v>40347</v>
      </c>
    </row>
    <row r="255" spans="1:9" ht="45">
      <c r="A255" s="247" t="s">
        <v>1491</v>
      </c>
      <c r="B255" s="247" t="s">
        <v>1495</v>
      </c>
      <c r="C255" s="247" t="s">
        <v>1496</v>
      </c>
      <c r="D255" s="253"/>
      <c r="E255" s="248">
        <v>75000</v>
      </c>
      <c r="F255" s="248">
        <v>0</v>
      </c>
      <c r="G255" s="247" t="s">
        <v>744</v>
      </c>
      <c r="H255" s="247" t="s">
        <v>1497</v>
      </c>
      <c r="I255" s="249">
        <v>40312</v>
      </c>
    </row>
    <row r="256" spans="1:9" ht="90">
      <c r="A256" s="247" t="s">
        <v>1498</v>
      </c>
      <c r="B256" s="247" t="s">
        <v>1499</v>
      </c>
      <c r="C256" s="247" t="s">
        <v>743</v>
      </c>
      <c r="D256" s="248">
        <v>2830.27</v>
      </c>
      <c r="E256" s="248">
        <v>0</v>
      </c>
      <c r="F256" s="248">
        <v>0</v>
      </c>
      <c r="G256" s="247" t="s">
        <v>744</v>
      </c>
      <c r="H256" s="247" t="s">
        <v>1500</v>
      </c>
      <c r="I256" s="249">
        <v>40543</v>
      </c>
    </row>
    <row r="257" spans="1:9" ht="30">
      <c r="A257" s="247" t="s">
        <v>1501</v>
      </c>
      <c r="B257" s="247" t="s">
        <v>1502</v>
      </c>
      <c r="C257" s="247" t="s">
        <v>1503</v>
      </c>
      <c r="D257" s="248">
        <v>3022.45</v>
      </c>
      <c r="E257" s="248">
        <v>10516.81</v>
      </c>
      <c r="F257" s="248">
        <v>3022.45</v>
      </c>
      <c r="G257" s="247" t="s">
        <v>753</v>
      </c>
      <c r="H257" s="247" t="s">
        <v>774</v>
      </c>
      <c r="I257" s="249">
        <v>40011</v>
      </c>
    </row>
    <row r="258" spans="1:9" ht="45">
      <c r="A258" s="247" t="s">
        <v>1504</v>
      </c>
      <c r="B258" s="247" t="s">
        <v>1505</v>
      </c>
      <c r="C258" s="247" t="s">
        <v>1506</v>
      </c>
      <c r="D258" s="248">
        <v>19200.42</v>
      </c>
      <c r="E258" s="248">
        <v>81885.18</v>
      </c>
      <c r="F258" s="248">
        <v>19200.42</v>
      </c>
      <c r="G258" s="247" t="s">
        <v>729</v>
      </c>
      <c r="H258" s="247" t="s">
        <v>774</v>
      </c>
      <c r="I258" s="249">
        <v>40132</v>
      </c>
    </row>
    <row r="259" spans="1:9" ht="15">
      <c r="A259" s="247" t="s">
        <v>1507</v>
      </c>
      <c r="B259" s="247" t="s">
        <v>1508</v>
      </c>
      <c r="C259" s="247" t="s">
        <v>1509</v>
      </c>
      <c r="D259" s="248">
        <v>1493.91</v>
      </c>
      <c r="E259" s="248">
        <v>13192</v>
      </c>
      <c r="F259" s="248">
        <v>1493.91</v>
      </c>
      <c r="G259" s="247" t="s">
        <v>753</v>
      </c>
      <c r="H259" s="247" t="s">
        <v>774</v>
      </c>
      <c r="I259" s="249">
        <v>40045</v>
      </c>
    </row>
    <row r="260" spans="1:9" ht="15">
      <c r="A260" s="247" t="s">
        <v>62</v>
      </c>
      <c r="B260" s="247" t="s">
        <v>836</v>
      </c>
      <c r="C260" s="247" t="s">
        <v>836</v>
      </c>
      <c r="D260" s="248">
        <v>114909.9</v>
      </c>
      <c r="E260" s="248">
        <v>0</v>
      </c>
      <c r="F260" s="248">
        <v>0</v>
      </c>
      <c r="G260" s="247" t="s">
        <v>744</v>
      </c>
      <c r="H260" s="247" t="s">
        <v>774</v>
      </c>
      <c r="I260" s="249">
        <v>40147</v>
      </c>
    </row>
    <row r="261" spans="1:9" ht="30">
      <c r="A261" s="247" t="s">
        <v>1510</v>
      </c>
      <c r="B261" s="247" t="s">
        <v>1511</v>
      </c>
      <c r="C261" s="247" t="s">
        <v>1512</v>
      </c>
      <c r="D261" s="248">
        <v>50123.76</v>
      </c>
      <c r="E261" s="248">
        <v>0</v>
      </c>
      <c r="F261" s="248">
        <v>0</v>
      </c>
      <c r="G261" s="247" t="s">
        <v>744</v>
      </c>
      <c r="H261" s="247" t="s">
        <v>1513</v>
      </c>
      <c r="I261" s="249">
        <v>40359</v>
      </c>
    </row>
    <row r="262" spans="1:9" ht="15">
      <c r="A262" s="247" t="s">
        <v>1514</v>
      </c>
      <c r="B262" s="247" t="s">
        <v>1515</v>
      </c>
      <c r="C262" s="247" t="s">
        <v>1515</v>
      </c>
      <c r="D262" s="248">
        <v>98221.89</v>
      </c>
      <c r="E262" s="248">
        <v>0</v>
      </c>
      <c r="F262" s="248">
        <v>0</v>
      </c>
      <c r="G262" s="247" t="s">
        <v>744</v>
      </c>
      <c r="H262" s="247" t="s">
        <v>774</v>
      </c>
      <c r="I262" s="249">
        <v>40543</v>
      </c>
    </row>
    <row r="263" spans="1:9" ht="120">
      <c r="A263" s="247" t="s">
        <v>1516</v>
      </c>
      <c r="B263" s="247" t="s">
        <v>1517</v>
      </c>
      <c r="C263" s="247" t="s">
        <v>1518</v>
      </c>
      <c r="D263" s="248">
        <v>4297.82</v>
      </c>
      <c r="E263" s="248">
        <v>10301.86</v>
      </c>
      <c r="F263" s="248">
        <v>4297.82</v>
      </c>
      <c r="G263" s="247" t="s">
        <v>753</v>
      </c>
      <c r="H263" s="247" t="s">
        <v>1519</v>
      </c>
      <c r="I263" s="249">
        <v>40133</v>
      </c>
    </row>
    <row r="264" spans="1:9" ht="30">
      <c r="A264" s="247" t="s">
        <v>1520</v>
      </c>
      <c r="B264" s="247" t="s">
        <v>1521</v>
      </c>
      <c r="C264" s="247" t="s">
        <v>1522</v>
      </c>
      <c r="D264" s="248">
        <v>3074.86</v>
      </c>
      <c r="E264" s="248">
        <v>13500</v>
      </c>
      <c r="F264" s="248">
        <v>3074.86</v>
      </c>
      <c r="G264" s="247" t="s">
        <v>753</v>
      </c>
      <c r="H264" s="247" t="s">
        <v>999</v>
      </c>
      <c r="I264" s="249">
        <v>40116</v>
      </c>
    </row>
    <row r="265" spans="1:9" ht="30">
      <c r="A265" s="247" t="s">
        <v>1523</v>
      </c>
      <c r="B265" s="247" t="s">
        <v>1524</v>
      </c>
      <c r="C265" s="247" t="s">
        <v>1525</v>
      </c>
      <c r="D265" s="248">
        <v>82655</v>
      </c>
      <c r="E265" s="248">
        <v>98558.3</v>
      </c>
      <c r="F265" s="248">
        <v>0</v>
      </c>
      <c r="G265" s="247" t="s">
        <v>744</v>
      </c>
      <c r="H265" s="247" t="s">
        <v>1526</v>
      </c>
      <c r="I265" s="249">
        <v>40123</v>
      </c>
    </row>
    <row r="266" spans="1:9" ht="30">
      <c r="A266" s="247" t="s">
        <v>1527</v>
      </c>
      <c r="B266" s="247" t="s">
        <v>1528</v>
      </c>
      <c r="C266" s="247" t="s">
        <v>1529</v>
      </c>
      <c r="D266" s="248">
        <v>1164.96</v>
      </c>
      <c r="E266" s="248">
        <v>15513</v>
      </c>
      <c r="F266" s="248">
        <v>1164.96</v>
      </c>
      <c r="G266" s="247" t="s">
        <v>753</v>
      </c>
      <c r="H266" s="247" t="s">
        <v>774</v>
      </c>
      <c r="I266" s="249">
        <v>40022</v>
      </c>
    </row>
    <row r="267" spans="1:9" ht="45">
      <c r="A267" s="247" t="s">
        <v>1530</v>
      </c>
      <c r="B267" s="247" t="s">
        <v>1531</v>
      </c>
      <c r="C267" s="247" t="s">
        <v>1532</v>
      </c>
      <c r="D267" s="248">
        <v>3293.25</v>
      </c>
      <c r="E267" s="248">
        <v>30838.2</v>
      </c>
      <c r="F267" s="248">
        <v>3293.25</v>
      </c>
      <c r="G267" s="247" t="s">
        <v>753</v>
      </c>
      <c r="H267" s="247" t="s">
        <v>1533</v>
      </c>
      <c r="I267" s="249">
        <v>40043</v>
      </c>
    </row>
    <row r="268" spans="1:9" ht="30">
      <c r="A268" s="247" t="s">
        <v>1534</v>
      </c>
      <c r="B268" s="247" t="s">
        <v>1404</v>
      </c>
      <c r="C268" s="247" t="s">
        <v>1535</v>
      </c>
      <c r="D268" s="248">
        <v>12762.43</v>
      </c>
      <c r="E268" s="248">
        <v>0</v>
      </c>
      <c r="F268" s="248">
        <v>0</v>
      </c>
      <c r="G268" s="247" t="s">
        <v>744</v>
      </c>
      <c r="H268" s="247" t="s">
        <v>743</v>
      </c>
      <c r="I268" s="249">
        <v>40451</v>
      </c>
    </row>
    <row r="269" spans="1:9" ht="30">
      <c r="A269" s="247" t="s">
        <v>1536</v>
      </c>
      <c r="B269" s="247" t="s">
        <v>1537</v>
      </c>
      <c r="C269" s="247" t="s">
        <v>1538</v>
      </c>
      <c r="D269" s="248">
        <v>1582.11</v>
      </c>
      <c r="E269" s="248">
        <v>4000</v>
      </c>
      <c r="F269" s="248">
        <v>0</v>
      </c>
      <c r="G269" s="247" t="s">
        <v>744</v>
      </c>
      <c r="H269" s="247" t="s">
        <v>774</v>
      </c>
      <c r="I269" s="249">
        <v>40421</v>
      </c>
    </row>
    <row r="270" spans="1:9" ht="15">
      <c r="A270" s="247" t="s">
        <v>1539</v>
      </c>
      <c r="B270" s="247" t="s">
        <v>836</v>
      </c>
      <c r="C270" s="247" t="s">
        <v>836</v>
      </c>
      <c r="D270" s="248">
        <v>2467.75</v>
      </c>
      <c r="E270" s="248">
        <v>0</v>
      </c>
      <c r="F270" s="248">
        <v>0</v>
      </c>
      <c r="G270" s="247" t="s">
        <v>744</v>
      </c>
      <c r="H270" s="247" t="s">
        <v>774</v>
      </c>
      <c r="I270" s="249">
        <v>40359</v>
      </c>
    </row>
    <row r="271" spans="1:9" ht="15">
      <c r="A271" s="247" t="s">
        <v>1540</v>
      </c>
      <c r="B271" s="247" t="s">
        <v>1541</v>
      </c>
      <c r="C271" s="247" t="s">
        <v>1542</v>
      </c>
      <c r="D271" s="248">
        <v>463.85</v>
      </c>
      <c r="E271" s="248">
        <v>50</v>
      </c>
      <c r="F271" s="248">
        <v>50</v>
      </c>
      <c r="G271" s="247" t="s">
        <v>753</v>
      </c>
      <c r="H271" s="247" t="s">
        <v>1077</v>
      </c>
      <c r="I271" s="249">
        <v>40100</v>
      </c>
    </row>
    <row r="272" spans="1:9" ht="15">
      <c r="A272" s="247" t="s">
        <v>1543</v>
      </c>
      <c r="B272" s="247" t="s">
        <v>1100</v>
      </c>
      <c r="C272" s="247" t="s">
        <v>1100</v>
      </c>
      <c r="D272" s="248">
        <v>214.31</v>
      </c>
      <c r="E272" s="248">
        <v>0</v>
      </c>
      <c r="F272" s="248">
        <v>0</v>
      </c>
      <c r="G272" s="247" t="s">
        <v>744</v>
      </c>
      <c r="H272" s="247" t="s">
        <v>774</v>
      </c>
      <c r="I272" s="249">
        <v>41176</v>
      </c>
    </row>
    <row r="273" spans="1:9" ht="120">
      <c r="A273" s="247" t="s">
        <v>1544</v>
      </c>
      <c r="B273" s="247" t="s">
        <v>1545</v>
      </c>
      <c r="C273" s="247" t="s">
        <v>1546</v>
      </c>
      <c r="D273" s="248">
        <v>4310.92</v>
      </c>
      <c r="E273" s="248">
        <v>15958</v>
      </c>
      <c r="F273" s="248">
        <v>4310.92</v>
      </c>
      <c r="G273" s="247" t="s">
        <v>753</v>
      </c>
      <c r="H273" s="247" t="s">
        <v>774</v>
      </c>
      <c r="I273" s="249">
        <v>40039</v>
      </c>
    </row>
    <row r="274" spans="1:9" ht="15">
      <c r="A274" s="247" t="s">
        <v>1547</v>
      </c>
      <c r="B274" s="247" t="s">
        <v>1548</v>
      </c>
      <c r="C274" s="247" t="s">
        <v>1549</v>
      </c>
      <c r="D274" s="248">
        <v>3350.03</v>
      </c>
      <c r="E274" s="248">
        <v>18900</v>
      </c>
      <c r="F274" s="248">
        <v>3350.03</v>
      </c>
      <c r="G274" s="247" t="s">
        <v>753</v>
      </c>
      <c r="H274" s="247" t="s">
        <v>759</v>
      </c>
      <c r="I274" s="249">
        <v>40067</v>
      </c>
    </row>
    <row r="275" spans="1:9" ht="30">
      <c r="A275" s="247" t="s">
        <v>1550</v>
      </c>
      <c r="B275" s="247" t="s">
        <v>1551</v>
      </c>
      <c r="C275" s="247" t="s">
        <v>1552</v>
      </c>
      <c r="D275" s="248">
        <v>2428.44</v>
      </c>
      <c r="E275" s="248">
        <v>2000</v>
      </c>
      <c r="F275" s="248">
        <v>1900</v>
      </c>
      <c r="G275" s="247" t="s">
        <v>753</v>
      </c>
      <c r="H275" s="247" t="s">
        <v>925</v>
      </c>
      <c r="I275" s="249">
        <v>40067</v>
      </c>
    </row>
    <row r="276" spans="1:9" ht="15">
      <c r="A276" s="247" t="s">
        <v>1553</v>
      </c>
      <c r="B276" s="247" t="s">
        <v>1554</v>
      </c>
      <c r="C276" s="247" t="s">
        <v>1100</v>
      </c>
      <c r="D276" s="248">
        <v>4433.22</v>
      </c>
      <c r="E276" s="248">
        <v>0</v>
      </c>
      <c r="F276" s="248">
        <v>0</v>
      </c>
      <c r="G276" s="247" t="s">
        <v>744</v>
      </c>
      <c r="H276" s="247" t="s">
        <v>1191</v>
      </c>
      <c r="I276" s="249">
        <v>40359</v>
      </c>
    </row>
    <row r="277" spans="1:9" ht="30">
      <c r="A277" s="247" t="s">
        <v>1555</v>
      </c>
      <c r="B277" s="247" t="s">
        <v>1556</v>
      </c>
      <c r="C277" s="247" t="s">
        <v>1557</v>
      </c>
      <c r="D277" s="248">
        <v>23402.15</v>
      </c>
      <c r="E277" s="248">
        <v>42263.48</v>
      </c>
      <c r="F277" s="248">
        <v>23402.15</v>
      </c>
      <c r="G277" s="247" t="s">
        <v>753</v>
      </c>
      <c r="H277" s="247" t="s">
        <v>774</v>
      </c>
      <c r="I277" s="249">
        <v>40073</v>
      </c>
    </row>
    <row r="278" spans="1:9" ht="30">
      <c r="A278" s="247" t="s">
        <v>1558</v>
      </c>
      <c r="B278" s="247" t="s">
        <v>1559</v>
      </c>
      <c r="C278" s="247" t="s">
        <v>1560</v>
      </c>
      <c r="D278" s="248">
        <v>5472.73</v>
      </c>
      <c r="E278" s="248">
        <v>5472.73</v>
      </c>
      <c r="F278" s="248">
        <v>5472.73</v>
      </c>
      <c r="G278" s="247" t="s">
        <v>753</v>
      </c>
      <c r="H278" s="247" t="s">
        <v>774</v>
      </c>
      <c r="I278" s="249">
        <v>39994</v>
      </c>
    </row>
    <row r="279" spans="1:9" ht="30">
      <c r="A279" s="247" t="s">
        <v>1561</v>
      </c>
      <c r="B279" s="247" t="s">
        <v>1562</v>
      </c>
      <c r="C279" s="247" t="s">
        <v>1563</v>
      </c>
      <c r="D279" s="248">
        <v>2970.04</v>
      </c>
      <c r="E279" s="248">
        <v>0</v>
      </c>
      <c r="F279" s="248">
        <v>0</v>
      </c>
      <c r="G279" s="247" t="s">
        <v>744</v>
      </c>
      <c r="H279" s="247" t="s">
        <v>1564</v>
      </c>
      <c r="I279" s="249">
        <v>40297</v>
      </c>
    </row>
    <row r="280" spans="1:9" ht="15">
      <c r="A280" s="247" t="s">
        <v>1565</v>
      </c>
      <c r="B280" s="247" t="s">
        <v>1566</v>
      </c>
      <c r="C280" s="247" t="s">
        <v>1567</v>
      </c>
      <c r="D280" s="248">
        <v>554.09</v>
      </c>
      <c r="E280" s="248">
        <v>0</v>
      </c>
      <c r="F280" s="248">
        <v>0</v>
      </c>
      <c r="G280" s="247" t="s">
        <v>995</v>
      </c>
      <c r="H280" s="247" t="s">
        <v>774</v>
      </c>
      <c r="I280" s="249">
        <v>40178</v>
      </c>
    </row>
    <row r="281" spans="1:9" ht="60">
      <c r="A281" s="247" t="s">
        <v>1568</v>
      </c>
      <c r="B281" s="247" t="s">
        <v>1569</v>
      </c>
      <c r="C281" s="247" t="s">
        <v>1570</v>
      </c>
      <c r="D281" s="248">
        <v>687.6</v>
      </c>
      <c r="E281" s="248">
        <v>1200</v>
      </c>
      <c r="F281" s="248">
        <v>687.6</v>
      </c>
      <c r="G281" s="247" t="s">
        <v>753</v>
      </c>
      <c r="H281" s="247" t="s">
        <v>1571</v>
      </c>
      <c r="I281" s="249">
        <v>40113</v>
      </c>
    </row>
    <row r="282" spans="1:9" ht="15">
      <c r="A282" s="247" t="s">
        <v>1572</v>
      </c>
      <c r="B282" s="247" t="s">
        <v>940</v>
      </c>
      <c r="C282" s="247" t="s">
        <v>1573</v>
      </c>
      <c r="D282" s="248">
        <v>4533.68</v>
      </c>
      <c r="E282" s="248">
        <v>4533.68</v>
      </c>
      <c r="F282" s="248">
        <v>4533.68</v>
      </c>
      <c r="G282" s="247" t="s">
        <v>744</v>
      </c>
      <c r="H282" s="247" t="s">
        <v>774</v>
      </c>
      <c r="I282" s="249">
        <v>40178</v>
      </c>
    </row>
    <row r="283" spans="1:9" ht="30">
      <c r="A283" s="247" t="s">
        <v>1574</v>
      </c>
      <c r="B283" s="247" t="s">
        <v>1575</v>
      </c>
      <c r="C283" s="247" t="s">
        <v>1576</v>
      </c>
      <c r="D283" s="248">
        <v>3930.93</v>
      </c>
      <c r="E283" s="248">
        <v>12650</v>
      </c>
      <c r="F283" s="248">
        <v>3930.93</v>
      </c>
      <c r="G283" s="247" t="s">
        <v>753</v>
      </c>
      <c r="H283" s="247" t="s">
        <v>1577</v>
      </c>
      <c r="I283" s="249">
        <v>40098</v>
      </c>
    </row>
    <row r="284" spans="1:9" ht="15">
      <c r="A284" s="247" t="s">
        <v>1578</v>
      </c>
      <c r="B284" s="247" t="s">
        <v>1579</v>
      </c>
      <c r="C284" s="247" t="s">
        <v>1580</v>
      </c>
      <c r="D284" s="248">
        <v>152.68</v>
      </c>
      <c r="E284" s="248">
        <v>1000</v>
      </c>
      <c r="F284" s="248">
        <v>152.68</v>
      </c>
      <c r="G284" s="247" t="s">
        <v>753</v>
      </c>
      <c r="H284" s="247" t="s">
        <v>774</v>
      </c>
      <c r="I284" s="249">
        <v>40024</v>
      </c>
    </row>
    <row r="285" spans="1:9" ht="30">
      <c r="A285" s="247" t="s">
        <v>1581</v>
      </c>
      <c r="B285" s="247" t="s">
        <v>1582</v>
      </c>
      <c r="C285" s="247" t="s">
        <v>1583</v>
      </c>
      <c r="D285" s="248">
        <v>763.88</v>
      </c>
      <c r="E285" s="248">
        <v>0</v>
      </c>
      <c r="F285" s="248">
        <v>0</v>
      </c>
      <c r="G285" s="247" t="s">
        <v>744</v>
      </c>
      <c r="H285" s="247" t="s">
        <v>836</v>
      </c>
      <c r="I285" s="249">
        <v>40695</v>
      </c>
    </row>
    <row r="286" spans="1:9" ht="30">
      <c r="A286" s="247" t="s">
        <v>1584</v>
      </c>
      <c r="B286" s="247" t="s">
        <v>1585</v>
      </c>
      <c r="C286" s="247" t="s">
        <v>1586</v>
      </c>
      <c r="D286" s="248">
        <v>2952.57</v>
      </c>
      <c r="E286" s="248">
        <v>2952.57</v>
      </c>
      <c r="F286" s="248">
        <v>2952.57</v>
      </c>
      <c r="G286" s="247" t="s">
        <v>753</v>
      </c>
      <c r="H286" s="247" t="s">
        <v>1577</v>
      </c>
      <c r="I286" s="249">
        <v>40080</v>
      </c>
    </row>
    <row r="287" spans="1:9" ht="120">
      <c r="A287" s="247" t="s">
        <v>1587</v>
      </c>
      <c r="B287" s="247" t="s">
        <v>1588</v>
      </c>
      <c r="C287" s="247" t="s">
        <v>1589</v>
      </c>
      <c r="D287" s="248">
        <v>2620.62</v>
      </c>
      <c r="E287" s="248">
        <v>27215.45</v>
      </c>
      <c r="F287" s="248">
        <v>2620.62</v>
      </c>
      <c r="G287" s="247" t="s">
        <v>753</v>
      </c>
      <c r="H287" s="247" t="s">
        <v>774</v>
      </c>
      <c r="I287" s="249">
        <v>40045</v>
      </c>
    </row>
    <row r="288" spans="1:9" ht="45">
      <c r="A288" s="247" t="s">
        <v>1590</v>
      </c>
      <c r="B288" s="247" t="s">
        <v>1591</v>
      </c>
      <c r="C288" s="247" t="s">
        <v>1592</v>
      </c>
      <c r="D288" s="248">
        <v>414.43</v>
      </c>
      <c r="E288" s="248">
        <v>528.04</v>
      </c>
      <c r="F288" s="248">
        <v>414.03</v>
      </c>
      <c r="G288" s="247" t="s">
        <v>753</v>
      </c>
      <c r="H288" s="247" t="s">
        <v>1593</v>
      </c>
      <c r="I288" s="249">
        <v>40177</v>
      </c>
    </row>
    <row r="289" spans="1:9" ht="15">
      <c r="A289" s="247" t="s">
        <v>1594</v>
      </c>
      <c r="B289" s="247" t="s">
        <v>836</v>
      </c>
      <c r="C289" s="247" t="s">
        <v>836</v>
      </c>
      <c r="D289" s="248">
        <v>1408.38</v>
      </c>
      <c r="E289" s="248">
        <v>0</v>
      </c>
      <c r="F289" s="248">
        <v>0</v>
      </c>
      <c r="G289" s="247" t="s">
        <v>744</v>
      </c>
      <c r="H289" s="247" t="s">
        <v>774</v>
      </c>
      <c r="I289" s="249">
        <v>40086</v>
      </c>
    </row>
    <row r="290" spans="1:9" ht="45">
      <c r="A290" s="247" t="s">
        <v>1595</v>
      </c>
      <c r="B290" s="247" t="s">
        <v>1596</v>
      </c>
      <c r="C290" s="247" t="s">
        <v>1597</v>
      </c>
      <c r="D290" s="248">
        <v>766.13</v>
      </c>
      <c r="E290" s="248">
        <v>1800</v>
      </c>
      <c r="F290" s="248">
        <v>766.13</v>
      </c>
      <c r="G290" s="247" t="s">
        <v>729</v>
      </c>
      <c r="H290" s="247" t="s">
        <v>1598</v>
      </c>
      <c r="I290" s="249">
        <v>40298</v>
      </c>
    </row>
    <row r="291" spans="1:9" ht="45">
      <c r="A291" s="247" t="s">
        <v>485</v>
      </c>
      <c r="B291" s="247" t="s">
        <v>1599</v>
      </c>
      <c r="C291" s="247" t="s">
        <v>743</v>
      </c>
      <c r="D291" s="248">
        <v>4800.11</v>
      </c>
      <c r="E291" s="248">
        <v>10000</v>
      </c>
      <c r="F291" s="248">
        <v>0</v>
      </c>
      <c r="G291" s="247" t="s">
        <v>744</v>
      </c>
      <c r="H291" s="247" t="s">
        <v>1600</v>
      </c>
      <c r="I291" s="249">
        <v>40483</v>
      </c>
    </row>
    <row r="292" spans="1:9" ht="30">
      <c r="A292" s="247" t="s">
        <v>1601</v>
      </c>
      <c r="B292" s="247" t="s">
        <v>1602</v>
      </c>
      <c r="C292" s="247" t="s">
        <v>1603</v>
      </c>
      <c r="D292" s="248">
        <v>93852.63</v>
      </c>
      <c r="E292" s="248">
        <v>105000</v>
      </c>
      <c r="F292" s="248">
        <v>93852.63</v>
      </c>
      <c r="G292" s="247" t="s">
        <v>753</v>
      </c>
      <c r="H292" s="247" t="s">
        <v>977</v>
      </c>
      <c r="I292" s="249">
        <v>40161</v>
      </c>
    </row>
    <row r="293" spans="1:9" ht="90">
      <c r="A293" s="247" t="s">
        <v>1604</v>
      </c>
      <c r="B293" s="247" t="s">
        <v>1605</v>
      </c>
      <c r="C293" s="247" t="s">
        <v>1606</v>
      </c>
      <c r="D293" s="248">
        <v>9298.84</v>
      </c>
      <c r="E293" s="248">
        <v>3127.07</v>
      </c>
      <c r="F293" s="248">
        <v>2697.44</v>
      </c>
      <c r="G293" s="247" t="s">
        <v>753</v>
      </c>
      <c r="H293" s="247" t="s">
        <v>1607</v>
      </c>
      <c r="I293" s="249">
        <v>40074</v>
      </c>
    </row>
    <row r="294" spans="1:9" ht="45">
      <c r="A294" s="247" t="s">
        <v>1608</v>
      </c>
      <c r="B294" s="247" t="s">
        <v>1609</v>
      </c>
      <c r="C294" s="247" t="s">
        <v>1610</v>
      </c>
      <c r="D294" s="248">
        <v>25603.47</v>
      </c>
      <c r="E294" s="248">
        <v>79196.65</v>
      </c>
      <c r="F294" s="248">
        <v>25603.47</v>
      </c>
      <c r="G294" s="247" t="s">
        <v>753</v>
      </c>
      <c r="H294" s="247" t="s">
        <v>1611</v>
      </c>
      <c r="I294" s="249">
        <v>40116</v>
      </c>
    </row>
    <row r="295" spans="1:9" ht="75">
      <c r="A295" s="247" t="s">
        <v>1612</v>
      </c>
      <c r="B295" s="247" t="s">
        <v>1613</v>
      </c>
      <c r="C295" s="247" t="s">
        <v>1614</v>
      </c>
      <c r="D295" s="248">
        <v>39767.94</v>
      </c>
      <c r="E295" s="248">
        <v>251299</v>
      </c>
      <c r="F295" s="248">
        <v>799</v>
      </c>
      <c r="G295" s="247" t="s">
        <v>794</v>
      </c>
      <c r="H295" s="247" t="s">
        <v>774</v>
      </c>
      <c r="I295" s="249">
        <v>40116</v>
      </c>
    </row>
    <row r="296" spans="1:9" ht="30">
      <c r="A296" s="247" t="s">
        <v>1615</v>
      </c>
      <c r="B296" s="247" t="s">
        <v>1616</v>
      </c>
      <c r="C296" s="247" t="s">
        <v>1617</v>
      </c>
      <c r="D296" s="248">
        <v>4538.04</v>
      </c>
      <c r="E296" s="248">
        <v>4538.04</v>
      </c>
      <c r="F296" s="248">
        <v>894.95</v>
      </c>
      <c r="G296" s="247" t="s">
        <v>794</v>
      </c>
      <c r="H296" s="247" t="s">
        <v>959</v>
      </c>
      <c r="I296" s="249">
        <v>40359</v>
      </c>
    </row>
    <row r="297" spans="1:9" ht="60">
      <c r="A297" s="247" t="s">
        <v>1618</v>
      </c>
      <c r="B297" s="247" t="s">
        <v>1619</v>
      </c>
      <c r="C297" s="247" t="s">
        <v>1620</v>
      </c>
      <c r="D297" s="248">
        <v>11338.56</v>
      </c>
      <c r="E297" s="248">
        <v>11844</v>
      </c>
      <c r="F297" s="248">
        <v>11338.56</v>
      </c>
      <c r="G297" s="247" t="s">
        <v>753</v>
      </c>
      <c r="H297" s="247" t="s">
        <v>774</v>
      </c>
      <c r="I297" s="249">
        <v>40037</v>
      </c>
    </row>
    <row r="298" spans="1:9" ht="15">
      <c r="A298" s="247" t="s">
        <v>1621</v>
      </c>
      <c r="B298" s="247" t="s">
        <v>1622</v>
      </c>
      <c r="C298" s="247" t="s">
        <v>1623</v>
      </c>
      <c r="D298" s="248">
        <v>97102.36</v>
      </c>
      <c r="E298" s="248">
        <v>51419.42</v>
      </c>
      <c r="F298" s="248">
        <v>51419.42</v>
      </c>
      <c r="G298" s="247" t="s">
        <v>729</v>
      </c>
      <c r="H298" s="247" t="s">
        <v>774</v>
      </c>
      <c r="I298" s="249">
        <v>40045</v>
      </c>
    </row>
    <row r="299" spans="1:9" ht="15">
      <c r="A299" s="247" t="s">
        <v>1624</v>
      </c>
      <c r="B299" s="247" t="s">
        <v>1625</v>
      </c>
      <c r="C299" s="247" t="s">
        <v>1626</v>
      </c>
      <c r="D299" s="248">
        <v>7285.33</v>
      </c>
      <c r="E299" s="248">
        <v>3496.83</v>
      </c>
      <c r="F299" s="248">
        <v>3496.83</v>
      </c>
      <c r="G299" s="247" t="s">
        <v>753</v>
      </c>
      <c r="H299" s="247" t="s">
        <v>771</v>
      </c>
      <c r="I299" s="249">
        <v>40161</v>
      </c>
    </row>
    <row r="300" spans="1:9" ht="30">
      <c r="A300" s="247" t="s">
        <v>1627</v>
      </c>
      <c r="B300" s="247" t="s">
        <v>1628</v>
      </c>
      <c r="C300" s="247" t="s">
        <v>1629</v>
      </c>
      <c r="D300" s="250">
        <v>101023.22</v>
      </c>
      <c r="E300" s="248">
        <v>52000</v>
      </c>
      <c r="F300" s="248">
        <v>0</v>
      </c>
      <c r="G300" s="247" t="s">
        <v>744</v>
      </c>
      <c r="H300" s="247" t="s">
        <v>754</v>
      </c>
      <c r="I300" s="249">
        <v>40115</v>
      </c>
    </row>
    <row r="301" spans="1:9" ht="60">
      <c r="A301" s="247" t="s">
        <v>1627</v>
      </c>
      <c r="B301" s="247" t="s">
        <v>1630</v>
      </c>
      <c r="C301" s="247" t="s">
        <v>1631</v>
      </c>
      <c r="D301" s="252"/>
      <c r="E301" s="248">
        <v>14275</v>
      </c>
      <c r="F301" s="248">
        <v>14275</v>
      </c>
      <c r="G301" s="247" t="s">
        <v>753</v>
      </c>
      <c r="H301" s="247" t="s">
        <v>754</v>
      </c>
      <c r="I301" s="249">
        <v>40106</v>
      </c>
    </row>
    <row r="302" spans="1:9" ht="15">
      <c r="A302" s="247" t="s">
        <v>1632</v>
      </c>
      <c r="B302" s="247" t="s">
        <v>1633</v>
      </c>
      <c r="C302" s="247" t="s">
        <v>1634</v>
      </c>
      <c r="D302" s="248">
        <v>8678.63</v>
      </c>
      <c r="E302" s="248">
        <v>24383.8</v>
      </c>
      <c r="F302" s="248">
        <v>8678.63</v>
      </c>
      <c r="G302" s="247" t="s">
        <v>753</v>
      </c>
      <c r="H302" s="247" t="s">
        <v>774</v>
      </c>
      <c r="I302" s="249">
        <v>40056</v>
      </c>
    </row>
    <row r="303" spans="1:9" ht="45">
      <c r="A303" s="247" t="s">
        <v>1635</v>
      </c>
      <c r="B303" s="247" t="s">
        <v>1636</v>
      </c>
      <c r="C303" s="247" t="s">
        <v>1637</v>
      </c>
      <c r="D303" s="248">
        <v>641.85</v>
      </c>
      <c r="E303" s="248">
        <v>14500</v>
      </c>
      <c r="F303" s="248">
        <v>641.85</v>
      </c>
      <c r="G303" s="247" t="s">
        <v>753</v>
      </c>
      <c r="H303" s="247" t="s">
        <v>774</v>
      </c>
      <c r="I303" s="249">
        <v>40052</v>
      </c>
    </row>
    <row r="304" spans="1:9" ht="30">
      <c r="A304" s="247" t="s">
        <v>1638</v>
      </c>
      <c r="B304" s="247" t="s">
        <v>1639</v>
      </c>
      <c r="C304" s="247" t="s">
        <v>1640</v>
      </c>
      <c r="D304" s="250">
        <v>95331.94</v>
      </c>
      <c r="E304" s="248">
        <v>0</v>
      </c>
      <c r="F304" s="248">
        <v>0</v>
      </c>
      <c r="G304" s="247" t="s">
        <v>744</v>
      </c>
      <c r="H304" s="247" t="s">
        <v>774</v>
      </c>
      <c r="I304" s="249">
        <v>40238</v>
      </c>
    </row>
    <row r="305" spans="1:9" ht="45">
      <c r="A305" s="247" t="s">
        <v>1638</v>
      </c>
      <c r="B305" s="247" t="s">
        <v>1641</v>
      </c>
      <c r="C305" s="247" t="s">
        <v>1642</v>
      </c>
      <c r="D305" s="252"/>
      <c r="E305" s="248">
        <v>0</v>
      </c>
      <c r="F305" s="248">
        <v>0</v>
      </c>
      <c r="G305" s="247" t="s">
        <v>995</v>
      </c>
      <c r="H305" s="247" t="s">
        <v>774</v>
      </c>
      <c r="I305" s="249">
        <v>40101</v>
      </c>
    </row>
    <row r="306" spans="1:9" ht="45">
      <c r="A306" s="247" t="s">
        <v>1643</v>
      </c>
      <c r="B306" s="247" t="s">
        <v>1644</v>
      </c>
      <c r="C306" s="247" t="s">
        <v>1645</v>
      </c>
      <c r="D306" s="248">
        <v>18422.97</v>
      </c>
      <c r="E306" s="248">
        <v>18564.8</v>
      </c>
      <c r="F306" s="248">
        <v>18422.97</v>
      </c>
      <c r="G306" s="247" t="s">
        <v>753</v>
      </c>
      <c r="H306" s="247" t="s">
        <v>774</v>
      </c>
      <c r="I306" s="249">
        <v>40025</v>
      </c>
    </row>
    <row r="307" spans="1:9" ht="15">
      <c r="A307" s="247" t="s">
        <v>1646</v>
      </c>
      <c r="B307" s="247" t="s">
        <v>1647</v>
      </c>
      <c r="C307" s="247" t="s">
        <v>1648</v>
      </c>
      <c r="D307" s="248">
        <v>746.32</v>
      </c>
      <c r="E307" s="248">
        <v>746</v>
      </c>
      <c r="F307" s="248">
        <v>335.39</v>
      </c>
      <c r="G307" s="247" t="s">
        <v>794</v>
      </c>
      <c r="H307" s="247" t="s">
        <v>759</v>
      </c>
      <c r="I307" s="249">
        <v>40329</v>
      </c>
    </row>
    <row r="308" spans="1:9" ht="15">
      <c r="A308" s="247" t="s">
        <v>1649</v>
      </c>
      <c r="B308" s="247" t="s">
        <v>1650</v>
      </c>
      <c r="C308" s="247" t="s">
        <v>1649</v>
      </c>
      <c r="D308" s="248">
        <v>101926.33</v>
      </c>
      <c r="E308" s="248">
        <v>0</v>
      </c>
      <c r="F308" s="248">
        <v>0</v>
      </c>
      <c r="G308" s="247" t="s">
        <v>744</v>
      </c>
      <c r="H308" s="247" t="s">
        <v>1077</v>
      </c>
      <c r="I308" s="249">
        <v>41274</v>
      </c>
    </row>
    <row r="309" spans="1:9" ht="45">
      <c r="A309" s="247" t="s">
        <v>1651</v>
      </c>
      <c r="B309" s="247" t="s">
        <v>1652</v>
      </c>
      <c r="C309" s="247" t="s">
        <v>1653</v>
      </c>
      <c r="D309" s="248">
        <v>193.7</v>
      </c>
      <c r="E309" s="248">
        <v>225</v>
      </c>
      <c r="F309" s="248">
        <v>0</v>
      </c>
      <c r="G309" s="247" t="s">
        <v>744</v>
      </c>
      <c r="H309" s="247" t="s">
        <v>1654</v>
      </c>
      <c r="I309" s="249">
        <v>40189</v>
      </c>
    </row>
    <row r="310" spans="1:9" ht="30">
      <c r="A310" s="247" t="s">
        <v>1655</v>
      </c>
      <c r="B310" s="247" t="s">
        <v>1656</v>
      </c>
      <c r="C310" s="247" t="s">
        <v>1657</v>
      </c>
      <c r="D310" s="248">
        <v>1341.4</v>
      </c>
      <c r="E310" s="248">
        <v>0</v>
      </c>
      <c r="F310" s="248">
        <v>0</v>
      </c>
      <c r="G310" s="247" t="s">
        <v>744</v>
      </c>
      <c r="H310" s="247" t="s">
        <v>1658</v>
      </c>
      <c r="I310" s="249">
        <v>40359</v>
      </c>
    </row>
    <row r="311" spans="1:9" ht="120">
      <c r="A311" s="247" t="s">
        <v>85</v>
      </c>
      <c r="B311" s="247" t="s">
        <v>1659</v>
      </c>
      <c r="C311" s="247" t="s">
        <v>1660</v>
      </c>
      <c r="D311" s="248">
        <v>23070.21</v>
      </c>
      <c r="E311" s="248">
        <v>23070.21</v>
      </c>
      <c r="F311" s="248">
        <v>0</v>
      </c>
      <c r="G311" s="247" t="s">
        <v>744</v>
      </c>
      <c r="H311" s="247" t="s">
        <v>1661</v>
      </c>
      <c r="I311" s="249">
        <v>40359</v>
      </c>
    </row>
    <row r="312" spans="1:9" ht="45">
      <c r="A312" s="247" t="s">
        <v>1662</v>
      </c>
      <c r="B312" s="247" t="s">
        <v>1663</v>
      </c>
      <c r="C312" s="247" t="s">
        <v>1664</v>
      </c>
      <c r="D312" s="248">
        <v>415.93</v>
      </c>
      <c r="E312" s="248">
        <v>400</v>
      </c>
      <c r="F312" s="248">
        <v>387.71</v>
      </c>
      <c r="G312" s="247" t="s">
        <v>753</v>
      </c>
      <c r="H312" s="247" t="s">
        <v>1665</v>
      </c>
      <c r="I312" s="249">
        <v>40147</v>
      </c>
    </row>
    <row r="313" spans="1:9" ht="30">
      <c r="A313" s="247" t="s">
        <v>1666</v>
      </c>
      <c r="B313" s="247" t="s">
        <v>1667</v>
      </c>
      <c r="C313" s="247" t="s">
        <v>1668</v>
      </c>
      <c r="D313" s="248">
        <v>1245.86</v>
      </c>
      <c r="E313" s="248">
        <v>0</v>
      </c>
      <c r="F313" s="248">
        <v>0</v>
      </c>
      <c r="G313" s="247" t="s">
        <v>744</v>
      </c>
      <c r="H313" s="247" t="s">
        <v>1669</v>
      </c>
      <c r="I313" s="249">
        <v>40390</v>
      </c>
    </row>
    <row r="314" spans="1:9" ht="15">
      <c r="A314" s="247" t="s">
        <v>1670</v>
      </c>
      <c r="B314" s="247" t="s">
        <v>1671</v>
      </c>
      <c r="C314" s="247" t="s">
        <v>743</v>
      </c>
      <c r="D314" s="248">
        <v>579.17</v>
      </c>
      <c r="E314" s="248">
        <v>0</v>
      </c>
      <c r="F314" s="248">
        <v>0</v>
      </c>
      <c r="G314" s="247" t="s">
        <v>744</v>
      </c>
      <c r="H314" s="247" t="s">
        <v>759</v>
      </c>
      <c r="I314" s="249">
        <v>40724</v>
      </c>
    </row>
    <row r="315" spans="1:9" ht="45">
      <c r="A315" s="247" t="s">
        <v>1672</v>
      </c>
      <c r="B315" s="247" t="s">
        <v>1673</v>
      </c>
      <c r="C315" s="247" t="s">
        <v>1674</v>
      </c>
      <c r="D315" s="248">
        <v>110183.41</v>
      </c>
      <c r="E315" s="248">
        <v>1300000</v>
      </c>
      <c r="F315" s="248">
        <v>0</v>
      </c>
      <c r="G315" s="247" t="s">
        <v>744</v>
      </c>
      <c r="H315" s="247" t="s">
        <v>1675</v>
      </c>
      <c r="I315" s="249">
        <v>40357</v>
      </c>
    </row>
    <row r="316" spans="1:9" ht="30">
      <c r="A316" s="247" t="s">
        <v>1676</v>
      </c>
      <c r="B316" s="247" t="s">
        <v>1677</v>
      </c>
      <c r="C316" s="247" t="s">
        <v>1678</v>
      </c>
      <c r="D316" s="248">
        <v>7569.23</v>
      </c>
      <c r="E316" s="248">
        <v>13571.25</v>
      </c>
      <c r="F316" s="248">
        <v>7569.23</v>
      </c>
      <c r="G316" s="247" t="s">
        <v>753</v>
      </c>
      <c r="H316" s="247" t="s">
        <v>999</v>
      </c>
      <c r="I316" s="249">
        <v>40051</v>
      </c>
    </row>
    <row r="317" spans="1:9" ht="30">
      <c r="A317" s="247" t="s">
        <v>1679</v>
      </c>
      <c r="B317" s="247" t="s">
        <v>1680</v>
      </c>
      <c r="C317" s="247" t="s">
        <v>1681</v>
      </c>
      <c r="D317" s="248">
        <v>259.86</v>
      </c>
      <c r="E317" s="248">
        <v>7362.5</v>
      </c>
      <c r="F317" s="248">
        <v>259.86</v>
      </c>
      <c r="G317" s="247" t="s">
        <v>753</v>
      </c>
      <c r="H317" s="247" t="s">
        <v>774</v>
      </c>
      <c r="I317" s="249">
        <v>40036</v>
      </c>
    </row>
    <row r="318" spans="1:9" ht="15">
      <c r="A318" s="247" t="s">
        <v>1682</v>
      </c>
      <c r="B318" s="247" t="s">
        <v>1683</v>
      </c>
      <c r="C318" s="247" t="s">
        <v>1684</v>
      </c>
      <c r="D318" s="248">
        <v>1121.32</v>
      </c>
      <c r="E318" s="248">
        <v>97500</v>
      </c>
      <c r="F318" s="248">
        <v>1121.32</v>
      </c>
      <c r="G318" s="247" t="s">
        <v>753</v>
      </c>
      <c r="H318" s="247" t="s">
        <v>774</v>
      </c>
      <c r="I318" s="249">
        <v>40029</v>
      </c>
    </row>
    <row r="319" spans="1:9" ht="15">
      <c r="A319" s="247" t="s">
        <v>1685</v>
      </c>
      <c r="B319" s="247" t="s">
        <v>1686</v>
      </c>
      <c r="C319" s="247" t="s">
        <v>1687</v>
      </c>
      <c r="D319" s="248">
        <v>805.92</v>
      </c>
      <c r="E319" s="248">
        <v>0</v>
      </c>
      <c r="F319" s="248">
        <v>0</v>
      </c>
      <c r="G319" s="247" t="s">
        <v>995</v>
      </c>
      <c r="H319" s="247" t="s">
        <v>1688</v>
      </c>
      <c r="I319" s="249">
        <v>40135</v>
      </c>
    </row>
    <row r="320" spans="1:9" ht="30">
      <c r="A320" s="247" t="s">
        <v>1689</v>
      </c>
      <c r="B320" s="247" t="s">
        <v>1690</v>
      </c>
      <c r="C320" s="247" t="s">
        <v>1691</v>
      </c>
      <c r="D320" s="248">
        <v>639.35</v>
      </c>
      <c r="E320" s="248">
        <v>541.38</v>
      </c>
      <c r="F320" s="248">
        <v>541.38</v>
      </c>
      <c r="G320" s="247" t="s">
        <v>753</v>
      </c>
      <c r="H320" s="247" t="s">
        <v>977</v>
      </c>
      <c r="I320" s="249">
        <v>40091</v>
      </c>
    </row>
    <row r="321" spans="1:9" ht="15">
      <c r="A321" s="247" t="s">
        <v>1692</v>
      </c>
      <c r="B321" s="247" t="s">
        <v>1693</v>
      </c>
      <c r="C321" s="247" t="s">
        <v>1694</v>
      </c>
      <c r="D321" s="248">
        <v>610.98</v>
      </c>
      <c r="E321" s="248">
        <v>0</v>
      </c>
      <c r="F321" s="248">
        <v>0</v>
      </c>
      <c r="G321" s="247" t="s">
        <v>995</v>
      </c>
      <c r="H321" s="247" t="s">
        <v>774</v>
      </c>
      <c r="I321" s="249">
        <v>40133</v>
      </c>
    </row>
    <row r="322" spans="1:9" ht="45">
      <c r="A322" s="247" t="s">
        <v>1695</v>
      </c>
      <c r="B322" s="247" t="s">
        <v>1696</v>
      </c>
      <c r="C322" s="247" t="s">
        <v>1697</v>
      </c>
      <c r="D322" s="248">
        <v>10823.17</v>
      </c>
      <c r="E322" s="248">
        <v>150000</v>
      </c>
      <c r="F322" s="248">
        <v>0</v>
      </c>
      <c r="G322" s="247" t="s">
        <v>744</v>
      </c>
      <c r="H322" s="247" t="s">
        <v>1698</v>
      </c>
      <c r="I322" s="249">
        <v>40724</v>
      </c>
    </row>
    <row r="323" spans="1:9" ht="30">
      <c r="A323" s="247" t="s">
        <v>1699</v>
      </c>
      <c r="B323" s="247" t="s">
        <v>1700</v>
      </c>
      <c r="C323" s="247" t="s">
        <v>1701</v>
      </c>
      <c r="D323" s="248">
        <v>1575.54</v>
      </c>
      <c r="E323" s="248">
        <v>1668.1</v>
      </c>
      <c r="F323" s="248">
        <v>1575.54</v>
      </c>
      <c r="G323" s="247" t="s">
        <v>753</v>
      </c>
      <c r="H323" s="247" t="s">
        <v>774</v>
      </c>
      <c r="I323" s="249">
        <v>40071</v>
      </c>
    </row>
    <row r="324" spans="1:9" ht="15">
      <c r="A324" s="247" t="s">
        <v>1702</v>
      </c>
      <c r="B324" s="247" t="s">
        <v>1703</v>
      </c>
      <c r="C324" s="247" t="s">
        <v>1704</v>
      </c>
      <c r="D324" s="248">
        <v>185.07</v>
      </c>
      <c r="E324" s="248">
        <v>0</v>
      </c>
      <c r="F324" s="248">
        <v>0</v>
      </c>
      <c r="G324" s="247" t="s">
        <v>744</v>
      </c>
      <c r="H324" s="247" t="s">
        <v>1200</v>
      </c>
      <c r="I324" s="249">
        <v>40513</v>
      </c>
    </row>
    <row r="325" spans="1:9" ht="15">
      <c r="A325" s="247" t="s">
        <v>1705</v>
      </c>
      <c r="B325" s="247" t="s">
        <v>1706</v>
      </c>
      <c r="C325" s="247" t="s">
        <v>1707</v>
      </c>
      <c r="D325" s="248">
        <v>4149.32</v>
      </c>
      <c r="E325" s="248">
        <v>5000</v>
      </c>
      <c r="F325" s="248">
        <v>0</v>
      </c>
      <c r="G325" s="247" t="s">
        <v>744</v>
      </c>
      <c r="H325" s="247" t="s">
        <v>774</v>
      </c>
      <c r="I325" s="249">
        <v>40133</v>
      </c>
    </row>
    <row r="326" spans="1:9" ht="30">
      <c r="A326" s="247" t="s">
        <v>1708</v>
      </c>
      <c r="B326" s="247" t="s">
        <v>1709</v>
      </c>
      <c r="C326" s="247" t="s">
        <v>1710</v>
      </c>
      <c r="D326" s="248">
        <v>3655.77</v>
      </c>
      <c r="E326" s="248">
        <v>1500</v>
      </c>
      <c r="F326" s="248">
        <v>1500</v>
      </c>
      <c r="G326" s="247" t="s">
        <v>794</v>
      </c>
      <c r="H326" s="247" t="s">
        <v>1711</v>
      </c>
      <c r="I326" s="249">
        <v>40051</v>
      </c>
    </row>
    <row r="327" spans="1:9" ht="30">
      <c r="A327" s="247" t="s">
        <v>1712</v>
      </c>
      <c r="B327" s="247" t="s">
        <v>1713</v>
      </c>
      <c r="C327" s="247" t="s">
        <v>1714</v>
      </c>
      <c r="D327" s="248">
        <v>583.01</v>
      </c>
      <c r="E327" s="248">
        <v>583.01</v>
      </c>
      <c r="F327" s="248">
        <v>583.01</v>
      </c>
      <c r="G327" s="247" t="s">
        <v>753</v>
      </c>
      <c r="H327" s="247" t="s">
        <v>70</v>
      </c>
      <c r="I327" s="249">
        <v>40105</v>
      </c>
    </row>
    <row r="328" spans="1:9" ht="30">
      <c r="A328" s="247" t="s">
        <v>1715</v>
      </c>
      <c r="B328" s="247" t="s">
        <v>1716</v>
      </c>
      <c r="C328" s="247" t="s">
        <v>1717</v>
      </c>
      <c r="D328" s="248">
        <v>87896.76</v>
      </c>
      <c r="E328" s="248">
        <v>15000</v>
      </c>
      <c r="F328" s="248">
        <v>10218.8</v>
      </c>
      <c r="G328" s="247" t="s">
        <v>753</v>
      </c>
      <c r="H328" s="247" t="s">
        <v>1718</v>
      </c>
      <c r="I328" s="249">
        <v>40141</v>
      </c>
    </row>
    <row r="329" spans="1:9" ht="90">
      <c r="A329" s="247" t="s">
        <v>1719</v>
      </c>
      <c r="B329" s="247" t="s">
        <v>1720</v>
      </c>
      <c r="C329" s="247" t="s">
        <v>743</v>
      </c>
      <c r="D329" s="248">
        <v>144.61</v>
      </c>
      <c r="E329" s="248">
        <v>0</v>
      </c>
      <c r="F329" s="248">
        <v>0</v>
      </c>
      <c r="G329" s="247" t="s">
        <v>744</v>
      </c>
      <c r="H329" s="247" t="s">
        <v>1721</v>
      </c>
      <c r="I329" s="249">
        <v>40359</v>
      </c>
    </row>
    <row r="330" spans="1:9" ht="60">
      <c r="A330" s="247" t="s">
        <v>1722</v>
      </c>
      <c r="B330" s="247" t="s">
        <v>1723</v>
      </c>
      <c r="C330" s="247" t="s">
        <v>1724</v>
      </c>
      <c r="D330" s="248">
        <v>28376.97</v>
      </c>
      <c r="E330" s="248">
        <v>1088500</v>
      </c>
      <c r="F330" s="248">
        <v>0</v>
      </c>
      <c r="G330" s="247" t="s">
        <v>744</v>
      </c>
      <c r="H330" s="247" t="s">
        <v>1725</v>
      </c>
      <c r="I330" s="249">
        <v>40452</v>
      </c>
    </row>
    <row r="331" spans="1:9" ht="75">
      <c r="A331" s="247" t="s">
        <v>1726</v>
      </c>
      <c r="B331" s="247" t="s">
        <v>1727</v>
      </c>
      <c r="C331" s="247" t="s">
        <v>1728</v>
      </c>
      <c r="D331" s="248">
        <v>2965.67</v>
      </c>
      <c r="E331" s="248">
        <v>260000</v>
      </c>
      <c r="F331" s="248">
        <v>0</v>
      </c>
      <c r="G331" s="247" t="s">
        <v>729</v>
      </c>
      <c r="H331" s="247" t="s">
        <v>1729</v>
      </c>
      <c r="I331" s="249">
        <v>41214</v>
      </c>
    </row>
    <row r="332" spans="1:9" ht="15">
      <c r="A332" s="247" t="s">
        <v>1730</v>
      </c>
      <c r="B332" s="247" t="s">
        <v>1731</v>
      </c>
      <c r="C332" s="247" t="s">
        <v>1732</v>
      </c>
      <c r="D332" s="248">
        <v>657.09</v>
      </c>
      <c r="E332" s="248">
        <v>700</v>
      </c>
      <c r="F332" s="248">
        <v>657.09</v>
      </c>
      <c r="G332" s="247" t="s">
        <v>753</v>
      </c>
      <c r="H332" s="247" t="s">
        <v>774</v>
      </c>
      <c r="I332" s="249">
        <v>40086</v>
      </c>
    </row>
    <row r="333" spans="1:9" ht="105">
      <c r="A333" s="247" t="s">
        <v>1733</v>
      </c>
      <c r="B333" s="247" t="s">
        <v>1734</v>
      </c>
      <c r="C333" s="247" t="s">
        <v>1735</v>
      </c>
      <c r="D333" s="248">
        <v>814.12</v>
      </c>
      <c r="E333" s="248">
        <v>72884.58</v>
      </c>
      <c r="F333" s="248">
        <v>814.12</v>
      </c>
      <c r="G333" s="247" t="s">
        <v>753</v>
      </c>
      <c r="H333" s="247" t="s">
        <v>1736</v>
      </c>
      <c r="I333" s="249">
        <v>40059</v>
      </c>
    </row>
    <row r="334" spans="1:9" ht="30">
      <c r="A334" s="247" t="s">
        <v>1737</v>
      </c>
      <c r="B334" s="247" t="s">
        <v>1738</v>
      </c>
      <c r="C334" s="247" t="s">
        <v>1739</v>
      </c>
      <c r="D334" s="248">
        <v>2974.41</v>
      </c>
      <c r="E334" s="248">
        <v>5000</v>
      </c>
      <c r="F334" s="248">
        <v>2974.41</v>
      </c>
      <c r="G334" s="247" t="s">
        <v>729</v>
      </c>
      <c r="H334" s="247" t="s">
        <v>1740</v>
      </c>
      <c r="I334" s="249">
        <v>40038</v>
      </c>
    </row>
    <row r="335" spans="1:9" ht="165">
      <c r="A335" s="247" t="s">
        <v>1741</v>
      </c>
      <c r="B335" s="247" t="s">
        <v>1742</v>
      </c>
      <c r="C335" s="247" t="s">
        <v>1743</v>
      </c>
      <c r="D335" s="248">
        <v>2935.1</v>
      </c>
      <c r="E335" s="248">
        <v>3195</v>
      </c>
      <c r="F335" s="248">
        <v>2935.1</v>
      </c>
      <c r="G335" s="247" t="s">
        <v>753</v>
      </c>
      <c r="H335" s="247" t="s">
        <v>1744</v>
      </c>
      <c r="I335" s="249">
        <v>40097</v>
      </c>
    </row>
    <row r="336" spans="1:9" ht="45">
      <c r="A336" s="247" t="s">
        <v>1745</v>
      </c>
      <c r="B336" s="247" t="s">
        <v>1746</v>
      </c>
      <c r="C336" s="247" t="s">
        <v>1747</v>
      </c>
      <c r="D336" s="248">
        <v>500.08</v>
      </c>
      <c r="E336" s="248">
        <v>290</v>
      </c>
      <c r="F336" s="248">
        <v>290</v>
      </c>
      <c r="G336" s="247" t="s">
        <v>753</v>
      </c>
      <c r="H336" s="247" t="s">
        <v>774</v>
      </c>
      <c r="I336" s="249">
        <v>40021</v>
      </c>
    </row>
    <row r="337" spans="1:9" ht="30">
      <c r="A337" s="247" t="s">
        <v>1748</v>
      </c>
      <c r="B337" s="247" t="s">
        <v>1749</v>
      </c>
      <c r="C337" s="247" t="s">
        <v>1226</v>
      </c>
      <c r="D337" s="248">
        <v>79810.22</v>
      </c>
      <c r="E337" s="248">
        <v>0</v>
      </c>
      <c r="F337" s="248">
        <v>0</v>
      </c>
      <c r="G337" s="247" t="s">
        <v>744</v>
      </c>
      <c r="H337" s="247" t="s">
        <v>977</v>
      </c>
      <c r="I337" s="249">
        <v>40163</v>
      </c>
    </row>
    <row r="338" spans="1:9" ht="75">
      <c r="A338" s="247" t="s">
        <v>1750</v>
      </c>
      <c r="B338" s="247" t="s">
        <v>1751</v>
      </c>
      <c r="C338" s="247" t="s">
        <v>1752</v>
      </c>
      <c r="D338" s="248">
        <v>9246.43</v>
      </c>
      <c r="E338" s="248">
        <v>10300</v>
      </c>
      <c r="F338" s="248">
        <v>9246.43</v>
      </c>
      <c r="G338" s="247" t="s">
        <v>753</v>
      </c>
      <c r="H338" s="247" t="s">
        <v>1753</v>
      </c>
      <c r="I338" s="249">
        <v>40085</v>
      </c>
    </row>
    <row r="339" spans="1:9" ht="60">
      <c r="A339" s="247" t="s">
        <v>1754</v>
      </c>
      <c r="B339" s="247" t="s">
        <v>1755</v>
      </c>
      <c r="C339" s="247" t="s">
        <v>1756</v>
      </c>
      <c r="D339" s="248">
        <v>8560.7</v>
      </c>
      <c r="E339" s="248">
        <v>38500</v>
      </c>
      <c r="F339" s="248">
        <v>8560.7</v>
      </c>
      <c r="G339" s="247" t="s">
        <v>729</v>
      </c>
      <c r="H339" s="247" t="s">
        <v>1757</v>
      </c>
      <c r="I339" s="249">
        <v>40072</v>
      </c>
    </row>
    <row r="340" spans="1:9" ht="60">
      <c r="A340" s="247" t="s">
        <v>1758</v>
      </c>
      <c r="B340" s="247" t="s">
        <v>1759</v>
      </c>
      <c r="C340" s="247" t="s">
        <v>1760</v>
      </c>
      <c r="D340" s="248">
        <v>19445.01</v>
      </c>
      <c r="E340" s="248">
        <v>3500000</v>
      </c>
      <c r="F340" s="248">
        <v>0</v>
      </c>
      <c r="G340" s="247" t="s">
        <v>744</v>
      </c>
      <c r="H340" s="247" t="s">
        <v>1761</v>
      </c>
      <c r="I340" s="249">
        <v>40359</v>
      </c>
    </row>
    <row r="341" spans="1:9" ht="30">
      <c r="A341" s="247" t="s">
        <v>1762</v>
      </c>
      <c r="B341" s="247" t="s">
        <v>1763</v>
      </c>
      <c r="C341" s="247" t="s">
        <v>1764</v>
      </c>
      <c r="D341" s="248">
        <v>76004.4</v>
      </c>
      <c r="E341" s="248">
        <v>76004.4</v>
      </c>
      <c r="F341" s="248">
        <v>36239.51</v>
      </c>
      <c r="G341" s="247" t="s">
        <v>794</v>
      </c>
      <c r="H341" s="247" t="s">
        <v>1765</v>
      </c>
      <c r="I341" s="249">
        <v>40359</v>
      </c>
    </row>
    <row r="342" spans="1:9" ht="30">
      <c r="A342" s="247" t="s">
        <v>1766</v>
      </c>
      <c r="B342" s="247" t="s">
        <v>1767</v>
      </c>
      <c r="C342" s="247" t="s">
        <v>1768</v>
      </c>
      <c r="D342" s="248">
        <v>2371.66</v>
      </c>
      <c r="E342" s="248">
        <v>8700</v>
      </c>
      <c r="F342" s="248">
        <v>2371.66</v>
      </c>
      <c r="G342" s="247" t="s">
        <v>753</v>
      </c>
      <c r="H342" s="247" t="s">
        <v>774</v>
      </c>
      <c r="I342" s="249">
        <v>40067</v>
      </c>
    </row>
    <row r="343" spans="1:9" ht="135">
      <c r="A343" s="247" t="s">
        <v>1769</v>
      </c>
      <c r="B343" s="247" t="s">
        <v>1770</v>
      </c>
      <c r="C343" s="247" t="s">
        <v>1771</v>
      </c>
      <c r="D343" s="248">
        <v>12972.08</v>
      </c>
      <c r="E343" s="248">
        <v>24750</v>
      </c>
      <c r="F343" s="248">
        <v>0</v>
      </c>
      <c r="G343" s="247" t="s">
        <v>744</v>
      </c>
      <c r="H343" s="247" t="s">
        <v>1772</v>
      </c>
      <c r="I343" s="249">
        <v>40118</v>
      </c>
    </row>
    <row r="344" spans="1:9" ht="30">
      <c r="A344" s="247" t="s">
        <v>1773</v>
      </c>
      <c r="B344" s="247" t="s">
        <v>1774</v>
      </c>
      <c r="C344" s="247" t="s">
        <v>1775</v>
      </c>
      <c r="D344" s="248">
        <v>69345.88</v>
      </c>
      <c r="E344" s="248">
        <v>101115.31</v>
      </c>
      <c r="F344" s="248">
        <v>69345.88</v>
      </c>
      <c r="G344" s="247" t="s">
        <v>753</v>
      </c>
      <c r="H344" s="247" t="s">
        <v>774</v>
      </c>
      <c r="I344" s="249">
        <v>40079</v>
      </c>
    </row>
    <row r="345" spans="1:9" ht="60">
      <c r="A345" s="247" t="s">
        <v>1776</v>
      </c>
      <c r="B345" s="247" t="s">
        <v>1777</v>
      </c>
      <c r="C345" s="247" t="s">
        <v>1778</v>
      </c>
      <c r="D345" s="248">
        <v>10264.1</v>
      </c>
      <c r="E345" s="248">
        <v>262622</v>
      </c>
      <c r="F345" s="248">
        <v>10264.1</v>
      </c>
      <c r="G345" s="247" t="s">
        <v>753</v>
      </c>
      <c r="H345" s="247" t="s">
        <v>1779</v>
      </c>
      <c r="I345" s="249">
        <v>40093</v>
      </c>
    </row>
    <row r="346" spans="1:9" ht="30">
      <c r="A346" s="247" t="s">
        <v>1780</v>
      </c>
      <c r="B346" s="247" t="s">
        <v>1781</v>
      </c>
      <c r="C346" s="247" t="s">
        <v>1782</v>
      </c>
      <c r="D346" s="248">
        <v>61877.25</v>
      </c>
      <c r="E346" s="248">
        <v>0</v>
      </c>
      <c r="F346" s="248">
        <v>0</v>
      </c>
      <c r="G346" s="247" t="s">
        <v>744</v>
      </c>
      <c r="H346" s="247" t="s">
        <v>1077</v>
      </c>
      <c r="I346" s="249">
        <v>40359</v>
      </c>
    </row>
    <row r="347" spans="1:9" ht="195">
      <c r="A347" s="247" t="s">
        <v>86</v>
      </c>
      <c r="B347" s="247" t="s">
        <v>1783</v>
      </c>
      <c r="C347" s="247" t="s">
        <v>1784</v>
      </c>
      <c r="D347" s="248">
        <v>276401.34</v>
      </c>
      <c r="E347" s="248">
        <v>245848.6</v>
      </c>
      <c r="F347" s="248">
        <v>196103.72</v>
      </c>
      <c r="G347" s="247" t="s">
        <v>729</v>
      </c>
      <c r="H347" s="247" t="s">
        <v>774</v>
      </c>
      <c r="I347" s="249">
        <v>40086</v>
      </c>
    </row>
    <row r="348" spans="1:9" ht="15">
      <c r="A348" s="247" t="s">
        <v>1785</v>
      </c>
      <c r="B348" s="247" t="s">
        <v>1786</v>
      </c>
      <c r="C348" s="247" t="s">
        <v>743</v>
      </c>
      <c r="D348" s="248">
        <v>107329.33</v>
      </c>
      <c r="E348" s="248">
        <v>0</v>
      </c>
      <c r="F348" s="248">
        <v>0</v>
      </c>
      <c r="G348" s="247" t="s">
        <v>744</v>
      </c>
      <c r="H348" s="247" t="s">
        <v>1787</v>
      </c>
      <c r="I348" s="249">
        <v>40497</v>
      </c>
    </row>
    <row r="349" spans="1:9" ht="30">
      <c r="A349" s="247" t="s">
        <v>87</v>
      </c>
      <c r="B349" s="247" t="s">
        <v>1788</v>
      </c>
      <c r="C349" s="247" t="s">
        <v>1789</v>
      </c>
      <c r="D349" s="248">
        <v>22681.48</v>
      </c>
      <c r="E349" s="248">
        <v>327.01</v>
      </c>
      <c r="F349" s="248">
        <v>327.01</v>
      </c>
      <c r="G349" s="247" t="s">
        <v>753</v>
      </c>
      <c r="H349" s="247" t="s">
        <v>1790</v>
      </c>
      <c r="I349" s="249">
        <v>40178</v>
      </c>
    </row>
    <row r="350" spans="1:9" ht="15">
      <c r="A350" s="247" t="s">
        <v>1791</v>
      </c>
      <c r="B350" s="247" t="s">
        <v>1792</v>
      </c>
      <c r="C350" s="247" t="s">
        <v>1793</v>
      </c>
      <c r="D350" s="248">
        <v>2555.11</v>
      </c>
      <c r="E350" s="248">
        <v>27466.92</v>
      </c>
      <c r="F350" s="248">
        <v>2555.11</v>
      </c>
      <c r="G350" s="247" t="s">
        <v>753</v>
      </c>
      <c r="H350" s="247" t="s">
        <v>774</v>
      </c>
      <c r="I350" s="249">
        <v>40021</v>
      </c>
    </row>
    <row r="351" spans="1:9" ht="60">
      <c r="A351" s="247" t="s">
        <v>1794</v>
      </c>
      <c r="B351" s="247" t="s">
        <v>1795</v>
      </c>
      <c r="C351" s="247" t="s">
        <v>1796</v>
      </c>
      <c r="D351" s="248">
        <v>1022.05</v>
      </c>
      <c r="E351" s="248">
        <v>15000</v>
      </c>
      <c r="F351" s="248">
        <v>0</v>
      </c>
      <c r="G351" s="247" t="s">
        <v>744</v>
      </c>
      <c r="H351" s="247" t="s">
        <v>774</v>
      </c>
      <c r="I351" s="249">
        <v>40390</v>
      </c>
    </row>
    <row r="352" spans="1:9" ht="45">
      <c r="A352" s="247" t="s">
        <v>1797</v>
      </c>
      <c r="B352" s="247" t="s">
        <v>1798</v>
      </c>
      <c r="C352" s="247" t="s">
        <v>1799</v>
      </c>
      <c r="D352" s="250">
        <v>111074.84</v>
      </c>
      <c r="E352" s="248">
        <v>102049.85</v>
      </c>
      <c r="F352" s="248">
        <v>0</v>
      </c>
      <c r="G352" s="247" t="s">
        <v>753</v>
      </c>
      <c r="H352" s="247" t="s">
        <v>1800</v>
      </c>
      <c r="I352" s="249">
        <v>40132</v>
      </c>
    </row>
    <row r="353" spans="1:9" ht="60">
      <c r="A353" s="247" t="s">
        <v>1797</v>
      </c>
      <c r="B353" s="247" t="s">
        <v>1801</v>
      </c>
      <c r="C353" s="247" t="s">
        <v>1802</v>
      </c>
      <c r="D353" s="252"/>
      <c r="E353" s="248">
        <v>33879.5</v>
      </c>
      <c r="F353" s="248">
        <v>0</v>
      </c>
      <c r="G353" s="247" t="s">
        <v>753</v>
      </c>
      <c r="H353" s="247" t="s">
        <v>1803</v>
      </c>
      <c r="I353" s="249">
        <v>40132</v>
      </c>
    </row>
    <row r="354" spans="1:9" ht="15">
      <c r="A354" s="247" t="s">
        <v>1804</v>
      </c>
      <c r="B354" s="247" t="s">
        <v>1805</v>
      </c>
      <c r="C354" s="247" t="s">
        <v>743</v>
      </c>
      <c r="D354" s="248">
        <v>3620.83</v>
      </c>
      <c r="E354" s="248">
        <v>0</v>
      </c>
      <c r="F354" s="248">
        <v>0</v>
      </c>
      <c r="G354" s="247" t="s">
        <v>744</v>
      </c>
      <c r="H354" s="247" t="s">
        <v>932</v>
      </c>
      <c r="I354" s="249">
        <v>40087</v>
      </c>
    </row>
    <row r="355" spans="1:9" ht="30">
      <c r="A355" s="247" t="s">
        <v>1806</v>
      </c>
      <c r="B355" s="247" t="s">
        <v>1807</v>
      </c>
      <c r="C355" s="247" t="s">
        <v>1808</v>
      </c>
      <c r="D355" s="248">
        <v>149817.39</v>
      </c>
      <c r="E355" s="248">
        <v>0</v>
      </c>
      <c r="F355" s="248">
        <v>0</v>
      </c>
      <c r="G355" s="247" t="s">
        <v>744</v>
      </c>
      <c r="H355" s="247" t="s">
        <v>1809</v>
      </c>
      <c r="I355" s="249">
        <v>40451</v>
      </c>
    </row>
    <row r="356" spans="1:9" ht="15">
      <c r="A356" s="247" t="s">
        <v>1603</v>
      </c>
      <c r="B356" s="247" t="s">
        <v>1810</v>
      </c>
      <c r="C356" s="247" t="s">
        <v>743</v>
      </c>
      <c r="D356" s="248">
        <v>20204.99</v>
      </c>
      <c r="E356" s="248">
        <v>0</v>
      </c>
      <c r="F356" s="248">
        <v>0</v>
      </c>
      <c r="G356" s="247" t="s">
        <v>744</v>
      </c>
      <c r="H356" s="247" t="s">
        <v>759</v>
      </c>
      <c r="I356" s="249">
        <v>40421</v>
      </c>
    </row>
    <row r="357" spans="1:9" ht="60">
      <c r="A357" s="247" t="s">
        <v>1811</v>
      </c>
      <c r="B357" s="247" t="s">
        <v>1812</v>
      </c>
      <c r="C357" s="247" t="s">
        <v>1813</v>
      </c>
      <c r="D357" s="248">
        <v>9661.36</v>
      </c>
      <c r="E357" s="248">
        <v>9661.36</v>
      </c>
      <c r="F357" s="248">
        <v>9661.36</v>
      </c>
      <c r="G357" s="247" t="s">
        <v>753</v>
      </c>
      <c r="H357" s="247" t="s">
        <v>774</v>
      </c>
      <c r="I357" s="249">
        <v>40031</v>
      </c>
    </row>
    <row r="358" spans="1:9" ht="60">
      <c r="A358" s="247" t="s">
        <v>1814</v>
      </c>
      <c r="B358" s="247" t="s">
        <v>1815</v>
      </c>
      <c r="C358" s="247" t="s">
        <v>1816</v>
      </c>
      <c r="D358" s="248">
        <v>5411.58</v>
      </c>
      <c r="E358" s="248">
        <v>0</v>
      </c>
      <c r="F358" s="248">
        <v>0</v>
      </c>
      <c r="G358" s="247" t="s">
        <v>729</v>
      </c>
      <c r="H358" s="247" t="s">
        <v>1817</v>
      </c>
      <c r="I358" s="249">
        <v>40207</v>
      </c>
    </row>
    <row r="359" spans="1:9" ht="90">
      <c r="A359" s="247" t="s">
        <v>1818</v>
      </c>
      <c r="B359" s="247" t="s">
        <v>1819</v>
      </c>
      <c r="C359" s="247" t="s">
        <v>1820</v>
      </c>
      <c r="D359" s="248">
        <v>59383.29</v>
      </c>
      <c r="E359" s="248">
        <v>274900</v>
      </c>
      <c r="F359" s="248">
        <v>0</v>
      </c>
      <c r="G359" s="247" t="s">
        <v>744</v>
      </c>
      <c r="H359" s="247" t="s">
        <v>1821</v>
      </c>
      <c r="I359" s="249">
        <v>40480</v>
      </c>
    </row>
    <row r="360" spans="1:9" ht="60">
      <c r="A360" s="247" t="s">
        <v>1822</v>
      </c>
      <c r="B360" s="247" t="s">
        <v>1823</v>
      </c>
      <c r="C360" s="247" t="s">
        <v>1824</v>
      </c>
      <c r="D360" s="248">
        <v>562.18</v>
      </c>
      <c r="E360" s="248">
        <v>438.02</v>
      </c>
      <c r="F360" s="248">
        <v>438.02</v>
      </c>
      <c r="G360" s="247" t="s">
        <v>753</v>
      </c>
      <c r="H360" s="247" t="s">
        <v>1825</v>
      </c>
      <c r="I360" s="249">
        <v>40066</v>
      </c>
    </row>
    <row r="361" spans="1:9" ht="30">
      <c r="A361" s="247" t="s">
        <v>1826</v>
      </c>
      <c r="B361" s="247" t="s">
        <v>1827</v>
      </c>
      <c r="C361" s="247" t="s">
        <v>1828</v>
      </c>
      <c r="D361" s="248">
        <v>177.42</v>
      </c>
      <c r="E361" s="248">
        <v>177.42</v>
      </c>
      <c r="F361" s="248">
        <v>177.42</v>
      </c>
      <c r="G361" s="247" t="s">
        <v>753</v>
      </c>
      <c r="H361" s="247" t="s">
        <v>774</v>
      </c>
      <c r="I361" s="249">
        <v>40085</v>
      </c>
    </row>
    <row r="362" spans="1:9" ht="60">
      <c r="A362" s="247" t="s">
        <v>1829</v>
      </c>
      <c r="B362" s="247" t="s">
        <v>1830</v>
      </c>
      <c r="C362" s="247" t="s">
        <v>1831</v>
      </c>
      <c r="D362" s="248">
        <v>102243.07</v>
      </c>
      <c r="E362" s="248">
        <v>102243.07</v>
      </c>
      <c r="F362" s="248">
        <v>0</v>
      </c>
      <c r="G362" s="247" t="s">
        <v>744</v>
      </c>
      <c r="H362" s="247" t="s">
        <v>977</v>
      </c>
      <c r="I362" s="249">
        <v>40451</v>
      </c>
    </row>
    <row r="363" spans="1:9" ht="30">
      <c r="A363" s="247" t="s">
        <v>1832</v>
      </c>
      <c r="B363" s="247" t="s">
        <v>1833</v>
      </c>
      <c r="C363" s="247" t="s">
        <v>1242</v>
      </c>
      <c r="D363" s="248">
        <v>10015.14</v>
      </c>
      <c r="E363" s="248">
        <v>0</v>
      </c>
      <c r="F363" s="248">
        <v>0</v>
      </c>
      <c r="G363" s="247" t="s">
        <v>744</v>
      </c>
      <c r="H363" s="247" t="s">
        <v>1242</v>
      </c>
      <c r="I363" s="249">
        <v>40178</v>
      </c>
    </row>
    <row r="364" spans="1:9" ht="30">
      <c r="A364" s="247" t="s">
        <v>1834</v>
      </c>
      <c r="B364" s="247" t="s">
        <v>1835</v>
      </c>
      <c r="C364" s="247" t="s">
        <v>1836</v>
      </c>
      <c r="D364" s="248">
        <v>529.36</v>
      </c>
      <c r="E364" s="248">
        <v>529.36</v>
      </c>
      <c r="F364" s="248">
        <v>529.36</v>
      </c>
      <c r="G364" s="247" t="s">
        <v>753</v>
      </c>
      <c r="H364" s="247" t="s">
        <v>774</v>
      </c>
      <c r="I364" s="249">
        <v>40055</v>
      </c>
    </row>
    <row r="365" spans="1:9" ht="15">
      <c r="A365" s="247" t="s">
        <v>1837</v>
      </c>
      <c r="B365" s="247" t="s">
        <v>1838</v>
      </c>
      <c r="C365" s="247" t="s">
        <v>1839</v>
      </c>
      <c r="D365" s="248">
        <v>3227.73</v>
      </c>
      <c r="E365" s="248">
        <v>0</v>
      </c>
      <c r="F365" s="248">
        <v>0</v>
      </c>
      <c r="G365" s="247" t="s">
        <v>995</v>
      </c>
      <c r="H365" s="247" t="s">
        <v>774</v>
      </c>
      <c r="I365" s="249">
        <v>40084</v>
      </c>
    </row>
    <row r="366" spans="1:9" ht="15">
      <c r="A366" s="247" t="s">
        <v>1840</v>
      </c>
      <c r="B366" s="247" t="s">
        <v>743</v>
      </c>
      <c r="C366" s="247" t="s">
        <v>743</v>
      </c>
      <c r="D366" s="248">
        <v>1166</v>
      </c>
      <c r="E366" s="248">
        <v>0</v>
      </c>
      <c r="F366" s="248">
        <v>0</v>
      </c>
      <c r="G366" s="247" t="s">
        <v>744</v>
      </c>
      <c r="H366" s="247" t="s">
        <v>774</v>
      </c>
      <c r="I366" s="249">
        <v>40115</v>
      </c>
    </row>
    <row r="367" spans="1:9" ht="15">
      <c r="A367" s="247" t="s">
        <v>1841</v>
      </c>
      <c r="B367" s="247" t="s">
        <v>1842</v>
      </c>
      <c r="C367" s="247" t="s">
        <v>1843</v>
      </c>
      <c r="D367" s="248">
        <v>849.35</v>
      </c>
      <c r="E367" s="248">
        <v>0</v>
      </c>
      <c r="F367" s="248">
        <v>0</v>
      </c>
      <c r="G367" s="247" t="s">
        <v>744</v>
      </c>
      <c r="H367" s="247" t="s">
        <v>1077</v>
      </c>
      <c r="I367" s="249">
        <v>40359</v>
      </c>
    </row>
    <row r="368" spans="1:9" ht="30">
      <c r="A368" s="247" t="s">
        <v>1844</v>
      </c>
      <c r="B368" s="247" t="s">
        <v>1845</v>
      </c>
      <c r="C368" s="247" t="s">
        <v>1846</v>
      </c>
      <c r="D368" s="248">
        <v>1002.87</v>
      </c>
      <c r="E368" s="248">
        <v>0</v>
      </c>
      <c r="F368" s="248">
        <v>0</v>
      </c>
      <c r="G368" s="247" t="s">
        <v>744</v>
      </c>
      <c r="H368" s="247" t="s">
        <v>759</v>
      </c>
      <c r="I368" s="249">
        <v>40724</v>
      </c>
    </row>
    <row r="369" spans="1:9" ht="60">
      <c r="A369" s="247" t="s">
        <v>1847</v>
      </c>
      <c r="B369" s="247" t="s">
        <v>1848</v>
      </c>
      <c r="C369" s="247" t="s">
        <v>1849</v>
      </c>
      <c r="D369" s="248">
        <v>49909.74</v>
      </c>
      <c r="E369" s="248">
        <v>69411.68</v>
      </c>
      <c r="F369" s="248">
        <v>49909.74</v>
      </c>
      <c r="G369" s="247" t="s">
        <v>753</v>
      </c>
      <c r="H369" s="247" t="s">
        <v>1850</v>
      </c>
      <c r="I369" s="249">
        <v>40091</v>
      </c>
    </row>
    <row r="370" spans="1:9" ht="30">
      <c r="A370" s="247" t="s">
        <v>1851</v>
      </c>
      <c r="B370" s="247" t="s">
        <v>1852</v>
      </c>
      <c r="C370" s="247" t="s">
        <v>1853</v>
      </c>
      <c r="D370" s="248">
        <v>90702.52</v>
      </c>
      <c r="E370" s="248">
        <v>163000</v>
      </c>
      <c r="F370" s="248">
        <v>0</v>
      </c>
      <c r="G370" s="247" t="s">
        <v>794</v>
      </c>
      <c r="H370" s="247" t="s">
        <v>1854</v>
      </c>
      <c r="I370" s="249">
        <v>40209</v>
      </c>
    </row>
    <row r="371" spans="1:9" ht="30">
      <c r="A371" s="247" t="s">
        <v>1855</v>
      </c>
      <c r="B371" s="247" t="s">
        <v>1856</v>
      </c>
      <c r="C371" s="247" t="s">
        <v>1857</v>
      </c>
      <c r="D371" s="248">
        <v>423.67</v>
      </c>
      <c r="E371" s="248">
        <v>30000</v>
      </c>
      <c r="F371" s="248">
        <v>0</v>
      </c>
      <c r="G371" s="247" t="s">
        <v>744</v>
      </c>
      <c r="H371" s="247" t="s">
        <v>1858</v>
      </c>
      <c r="I371" s="249">
        <v>40398</v>
      </c>
    </row>
    <row r="372" spans="1:9" ht="15">
      <c r="A372" s="247" t="s">
        <v>1859</v>
      </c>
      <c r="B372" s="247" t="s">
        <v>1860</v>
      </c>
      <c r="C372" s="247" t="s">
        <v>1861</v>
      </c>
      <c r="D372" s="250">
        <v>888.3</v>
      </c>
      <c r="E372" s="248">
        <v>276</v>
      </c>
      <c r="F372" s="248">
        <v>276</v>
      </c>
      <c r="G372" s="247" t="s">
        <v>753</v>
      </c>
      <c r="H372" s="247" t="s">
        <v>1825</v>
      </c>
      <c r="I372" s="249">
        <v>40028</v>
      </c>
    </row>
    <row r="373" spans="1:9" ht="15">
      <c r="A373" s="247" t="s">
        <v>1859</v>
      </c>
      <c r="B373" s="247" t="s">
        <v>1862</v>
      </c>
      <c r="C373" s="247" t="s">
        <v>1863</v>
      </c>
      <c r="D373" s="252"/>
      <c r="E373" s="248">
        <v>320.55</v>
      </c>
      <c r="F373" s="248">
        <v>320.55</v>
      </c>
      <c r="G373" s="247" t="s">
        <v>753</v>
      </c>
      <c r="H373" s="247" t="s">
        <v>1825</v>
      </c>
      <c r="I373" s="249">
        <v>40009</v>
      </c>
    </row>
    <row r="374" spans="1:9" ht="45">
      <c r="A374" s="247" t="s">
        <v>1864</v>
      </c>
      <c r="B374" s="247" t="s">
        <v>1865</v>
      </c>
      <c r="C374" s="247" t="s">
        <v>1866</v>
      </c>
      <c r="D374" s="248">
        <v>5437.79</v>
      </c>
      <c r="E374" s="248">
        <v>1500</v>
      </c>
      <c r="F374" s="248">
        <v>1500</v>
      </c>
      <c r="G374" s="247" t="s">
        <v>753</v>
      </c>
      <c r="H374" s="247" t="s">
        <v>1077</v>
      </c>
      <c r="I374" s="249">
        <v>40148</v>
      </c>
    </row>
    <row r="375" spans="1:9" ht="45">
      <c r="A375" s="247" t="s">
        <v>1867</v>
      </c>
      <c r="B375" s="247" t="s">
        <v>1868</v>
      </c>
      <c r="C375" s="247" t="s">
        <v>1869</v>
      </c>
      <c r="D375" s="248">
        <v>973.29</v>
      </c>
      <c r="E375" s="248">
        <v>0</v>
      </c>
      <c r="F375" s="248">
        <v>0</v>
      </c>
      <c r="G375" s="247" t="s">
        <v>744</v>
      </c>
      <c r="H375" s="247" t="s">
        <v>774</v>
      </c>
      <c r="I375" s="249">
        <v>40693</v>
      </c>
    </row>
    <row r="376" spans="1:9" ht="15">
      <c r="A376" s="247" t="s">
        <v>1870</v>
      </c>
      <c r="B376" s="247" t="s">
        <v>1871</v>
      </c>
      <c r="C376" s="247" t="s">
        <v>1872</v>
      </c>
      <c r="D376" s="248">
        <v>33766.71</v>
      </c>
      <c r="E376" s="248">
        <v>75000</v>
      </c>
      <c r="F376" s="248">
        <v>0</v>
      </c>
      <c r="G376" s="247" t="s">
        <v>744</v>
      </c>
      <c r="H376" s="247" t="s">
        <v>959</v>
      </c>
      <c r="I376" s="249">
        <v>40178</v>
      </c>
    </row>
    <row r="377" spans="1:9" ht="120">
      <c r="A377" s="247" t="s">
        <v>1873</v>
      </c>
      <c r="B377" s="247" t="s">
        <v>1874</v>
      </c>
      <c r="C377" s="247" t="s">
        <v>1875</v>
      </c>
      <c r="D377" s="248">
        <v>168590.58</v>
      </c>
      <c r="E377" s="248">
        <v>240017.06</v>
      </c>
      <c r="F377" s="248">
        <v>168590.58</v>
      </c>
      <c r="G377" s="247" t="s">
        <v>753</v>
      </c>
      <c r="H377" s="247" t="s">
        <v>1876</v>
      </c>
      <c r="I377" s="249">
        <v>40059</v>
      </c>
    </row>
    <row r="378" spans="1:9" ht="30">
      <c r="A378" s="247" t="s">
        <v>1877</v>
      </c>
      <c r="B378" s="247" t="s">
        <v>1878</v>
      </c>
      <c r="C378" s="247" t="s">
        <v>1879</v>
      </c>
      <c r="D378" s="248">
        <v>10137.44</v>
      </c>
      <c r="E378" s="248">
        <v>43300</v>
      </c>
      <c r="F378" s="248">
        <v>0</v>
      </c>
      <c r="G378" s="247" t="s">
        <v>744</v>
      </c>
      <c r="H378" s="247" t="s">
        <v>999</v>
      </c>
      <c r="I378" s="249">
        <v>40359</v>
      </c>
    </row>
    <row r="379" spans="1:9" ht="15">
      <c r="A379" s="247" t="s">
        <v>1038</v>
      </c>
      <c r="B379" s="247" t="s">
        <v>1318</v>
      </c>
      <c r="C379" s="247" t="s">
        <v>1318</v>
      </c>
      <c r="D379" s="248">
        <v>7979.79</v>
      </c>
      <c r="E379" s="248">
        <v>0</v>
      </c>
      <c r="F379" s="248">
        <v>0</v>
      </c>
      <c r="G379" s="247" t="s">
        <v>744</v>
      </c>
      <c r="H379" s="247" t="s">
        <v>771</v>
      </c>
      <c r="I379" s="249">
        <v>40480</v>
      </c>
    </row>
    <row r="380" spans="1:9" ht="45">
      <c r="A380" s="247" t="s">
        <v>1880</v>
      </c>
      <c r="B380" s="247" t="s">
        <v>1881</v>
      </c>
      <c r="C380" s="247" t="s">
        <v>1100</v>
      </c>
      <c r="D380" s="248">
        <v>9346.88</v>
      </c>
      <c r="E380" s="248">
        <v>0</v>
      </c>
      <c r="F380" s="248">
        <v>0</v>
      </c>
      <c r="G380" s="247" t="s">
        <v>744</v>
      </c>
      <c r="H380" s="247" t="s">
        <v>1100</v>
      </c>
      <c r="I380" s="249">
        <v>40724</v>
      </c>
    </row>
    <row r="381" spans="1:9" ht="135">
      <c r="A381" s="247" t="s">
        <v>1882</v>
      </c>
      <c r="B381" s="247" t="s">
        <v>1883</v>
      </c>
      <c r="C381" s="247" t="s">
        <v>1884</v>
      </c>
      <c r="D381" s="248">
        <v>4468.16</v>
      </c>
      <c r="E381" s="248">
        <v>0</v>
      </c>
      <c r="F381" s="248">
        <v>0</v>
      </c>
      <c r="G381" s="247" t="s">
        <v>753</v>
      </c>
      <c r="H381" s="247" t="s">
        <v>1296</v>
      </c>
      <c r="I381" s="249">
        <v>40178</v>
      </c>
    </row>
    <row r="382" spans="1:9" ht="45">
      <c r="A382" s="247" t="s">
        <v>1885</v>
      </c>
      <c r="B382" s="247" t="s">
        <v>1886</v>
      </c>
      <c r="C382" s="247" t="s">
        <v>1887</v>
      </c>
      <c r="D382" s="248">
        <v>5752.26</v>
      </c>
      <c r="E382" s="248">
        <v>130000</v>
      </c>
      <c r="F382" s="248">
        <v>0</v>
      </c>
      <c r="G382" s="247" t="s">
        <v>744</v>
      </c>
      <c r="H382" s="247" t="s">
        <v>1888</v>
      </c>
      <c r="I382" s="249">
        <v>40421</v>
      </c>
    </row>
    <row r="383" spans="1:9" ht="15">
      <c r="A383" s="247" t="s">
        <v>1889</v>
      </c>
      <c r="B383" s="247" t="s">
        <v>836</v>
      </c>
      <c r="C383" s="247" t="s">
        <v>836</v>
      </c>
      <c r="D383" s="248">
        <v>2113.97</v>
      </c>
      <c r="E383" s="248">
        <v>0</v>
      </c>
      <c r="F383" s="248">
        <v>0</v>
      </c>
      <c r="G383" s="247" t="s">
        <v>744</v>
      </c>
      <c r="H383" s="247" t="s">
        <v>774</v>
      </c>
      <c r="I383" s="249">
        <v>40080</v>
      </c>
    </row>
    <row r="384" spans="1:9" ht="105">
      <c r="A384" s="247" t="s">
        <v>1890</v>
      </c>
      <c r="B384" s="247" t="s">
        <v>1891</v>
      </c>
      <c r="C384" s="247" t="s">
        <v>1892</v>
      </c>
      <c r="D384" s="248">
        <v>861.53</v>
      </c>
      <c r="E384" s="248">
        <v>861.53</v>
      </c>
      <c r="F384" s="248">
        <v>861.53</v>
      </c>
      <c r="G384" s="247" t="s">
        <v>753</v>
      </c>
      <c r="H384" s="247" t="s">
        <v>774</v>
      </c>
      <c r="I384" s="249">
        <v>40036</v>
      </c>
    </row>
    <row r="385" spans="1:9" ht="45">
      <c r="A385" s="247" t="s">
        <v>1893</v>
      </c>
      <c r="B385" s="247" t="s">
        <v>1894</v>
      </c>
      <c r="C385" s="247" t="s">
        <v>1895</v>
      </c>
      <c r="D385" s="248">
        <v>2196.95</v>
      </c>
      <c r="E385" s="248">
        <v>5172.9</v>
      </c>
      <c r="F385" s="248">
        <v>2196.95</v>
      </c>
      <c r="G385" s="247" t="s">
        <v>729</v>
      </c>
      <c r="H385" s="247" t="s">
        <v>1896</v>
      </c>
      <c r="I385" s="249">
        <v>40359</v>
      </c>
    </row>
    <row r="386" spans="1:9" ht="45">
      <c r="A386" s="247" t="s">
        <v>1897</v>
      </c>
      <c r="B386" s="247" t="s">
        <v>1898</v>
      </c>
      <c r="C386" s="247" t="s">
        <v>1899</v>
      </c>
      <c r="D386" s="248">
        <v>4420.11</v>
      </c>
      <c r="E386" s="248">
        <v>48760</v>
      </c>
      <c r="F386" s="248">
        <v>4420.11</v>
      </c>
      <c r="G386" s="247" t="s">
        <v>753</v>
      </c>
      <c r="H386" s="247" t="s">
        <v>1900</v>
      </c>
      <c r="I386" s="249">
        <v>40116</v>
      </c>
    </row>
    <row r="387" spans="1:9" ht="15">
      <c r="A387" s="247" t="s">
        <v>1901</v>
      </c>
      <c r="B387" s="247" t="s">
        <v>1902</v>
      </c>
      <c r="C387" s="247" t="s">
        <v>1903</v>
      </c>
      <c r="D387" s="248">
        <v>3441.75</v>
      </c>
      <c r="E387" s="248">
        <v>0</v>
      </c>
      <c r="F387" s="248">
        <v>0</v>
      </c>
      <c r="G387" s="247" t="s">
        <v>744</v>
      </c>
      <c r="H387" s="247" t="s">
        <v>70</v>
      </c>
      <c r="I387" s="249">
        <v>40157</v>
      </c>
    </row>
    <row r="388" spans="1:9" ht="15">
      <c r="A388" s="247" t="s">
        <v>1904</v>
      </c>
      <c r="B388" s="247" t="s">
        <v>1905</v>
      </c>
      <c r="C388" s="247" t="s">
        <v>1906</v>
      </c>
      <c r="D388" s="248">
        <v>611.82</v>
      </c>
      <c r="E388" s="248">
        <v>14260</v>
      </c>
      <c r="F388" s="248">
        <v>0</v>
      </c>
      <c r="G388" s="247" t="s">
        <v>753</v>
      </c>
      <c r="H388" s="247" t="s">
        <v>774</v>
      </c>
      <c r="I388" s="249">
        <v>40073</v>
      </c>
    </row>
    <row r="389" spans="1:9" ht="30">
      <c r="A389" s="247" t="s">
        <v>1907</v>
      </c>
      <c r="B389" s="247" t="s">
        <v>1908</v>
      </c>
      <c r="C389" s="247" t="s">
        <v>1909</v>
      </c>
      <c r="D389" s="248">
        <v>2336.72</v>
      </c>
      <c r="E389" s="248">
        <v>0</v>
      </c>
      <c r="F389" s="248">
        <v>0</v>
      </c>
      <c r="G389" s="247" t="s">
        <v>744</v>
      </c>
      <c r="H389" s="247" t="s">
        <v>1910</v>
      </c>
      <c r="I389" s="249">
        <v>40422</v>
      </c>
    </row>
    <row r="390" spans="1:9" ht="90">
      <c r="A390" s="247" t="s">
        <v>1911</v>
      </c>
      <c r="B390" s="247" t="s">
        <v>1912</v>
      </c>
      <c r="C390" s="247" t="s">
        <v>1913</v>
      </c>
      <c r="D390" s="248">
        <v>930.37</v>
      </c>
      <c r="E390" s="248">
        <v>1600</v>
      </c>
      <c r="F390" s="248">
        <v>930.37</v>
      </c>
      <c r="G390" s="247" t="s">
        <v>753</v>
      </c>
      <c r="H390" s="247" t="s">
        <v>1914</v>
      </c>
      <c r="I390" s="249">
        <v>40115</v>
      </c>
    </row>
    <row r="391" spans="1:9" ht="30">
      <c r="A391" s="247" t="s">
        <v>1915</v>
      </c>
      <c r="B391" s="247" t="s">
        <v>1916</v>
      </c>
      <c r="C391" s="247" t="s">
        <v>1917</v>
      </c>
      <c r="D391" s="248">
        <v>3044.29</v>
      </c>
      <c r="E391" s="248">
        <v>3987.5</v>
      </c>
      <c r="F391" s="248">
        <v>3044.29</v>
      </c>
      <c r="G391" s="247" t="s">
        <v>753</v>
      </c>
      <c r="H391" s="247" t="s">
        <v>774</v>
      </c>
      <c r="I391" s="249">
        <v>40045</v>
      </c>
    </row>
    <row r="392" spans="1:9" ht="15">
      <c r="A392" s="247" t="s">
        <v>1918</v>
      </c>
      <c r="B392" s="247" t="s">
        <v>1919</v>
      </c>
      <c r="C392" s="247" t="s">
        <v>1024</v>
      </c>
      <c r="D392" s="248">
        <v>12526.57</v>
      </c>
      <c r="E392" s="248">
        <v>75000</v>
      </c>
      <c r="F392" s="248">
        <v>12526.57</v>
      </c>
      <c r="G392" s="247" t="s">
        <v>753</v>
      </c>
      <c r="H392" s="247" t="s">
        <v>774</v>
      </c>
      <c r="I392" s="249">
        <v>40086</v>
      </c>
    </row>
    <row r="393" spans="1:9" ht="15">
      <c r="A393" s="247" t="s">
        <v>1920</v>
      </c>
      <c r="B393" s="247" t="s">
        <v>1921</v>
      </c>
      <c r="C393" s="247" t="s">
        <v>1922</v>
      </c>
      <c r="D393" s="248">
        <v>3856.68</v>
      </c>
      <c r="E393" s="248">
        <v>2107.87</v>
      </c>
      <c r="F393" s="248">
        <v>2107.87</v>
      </c>
      <c r="G393" s="247" t="s">
        <v>753</v>
      </c>
      <c r="H393" s="247" t="s">
        <v>1923</v>
      </c>
      <c r="I393" s="249">
        <v>40119</v>
      </c>
    </row>
    <row r="394" spans="1:9" ht="15">
      <c r="A394" s="247" t="s">
        <v>1924</v>
      </c>
      <c r="B394" s="247" t="s">
        <v>1925</v>
      </c>
      <c r="C394" s="247" t="s">
        <v>773</v>
      </c>
      <c r="D394" s="248">
        <v>40344.47</v>
      </c>
      <c r="E394" s="248">
        <v>0</v>
      </c>
      <c r="F394" s="248">
        <v>0</v>
      </c>
      <c r="G394" s="247" t="s">
        <v>744</v>
      </c>
      <c r="H394" s="247" t="s">
        <v>1926</v>
      </c>
      <c r="I394" s="249">
        <v>40359</v>
      </c>
    </row>
    <row r="395" spans="1:9" ht="45">
      <c r="A395" s="247" t="s">
        <v>1927</v>
      </c>
      <c r="B395" s="247" t="s">
        <v>1928</v>
      </c>
      <c r="C395" s="247" t="s">
        <v>1929</v>
      </c>
      <c r="D395" s="248">
        <v>21.19</v>
      </c>
      <c r="E395" s="248">
        <v>300</v>
      </c>
      <c r="F395" s="248">
        <v>0</v>
      </c>
      <c r="G395" s="247" t="s">
        <v>744</v>
      </c>
      <c r="H395" s="247" t="s">
        <v>1930</v>
      </c>
      <c r="I395" s="249">
        <v>40450</v>
      </c>
    </row>
    <row r="396" spans="1:9" ht="105">
      <c r="A396" s="247" t="s">
        <v>1931</v>
      </c>
      <c r="B396" s="247" t="s">
        <v>1932</v>
      </c>
      <c r="C396" s="247" t="s">
        <v>1933</v>
      </c>
      <c r="D396" s="248">
        <v>494.76</v>
      </c>
      <c r="E396" s="248">
        <v>4175</v>
      </c>
      <c r="F396" s="248">
        <v>494.76</v>
      </c>
      <c r="G396" s="247" t="s">
        <v>753</v>
      </c>
      <c r="H396" s="247" t="s">
        <v>1577</v>
      </c>
      <c r="I396" s="249">
        <v>40093</v>
      </c>
    </row>
    <row r="397" spans="1:9" ht="30">
      <c r="A397" s="247" t="s">
        <v>1934</v>
      </c>
      <c r="B397" s="247" t="s">
        <v>1935</v>
      </c>
      <c r="C397" s="247" t="s">
        <v>1936</v>
      </c>
      <c r="D397" s="248">
        <v>105562.34</v>
      </c>
      <c r="E397" s="248">
        <v>193479.27</v>
      </c>
      <c r="F397" s="248">
        <v>105562.34</v>
      </c>
      <c r="G397" s="247" t="s">
        <v>753</v>
      </c>
      <c r="H397" s="247" t="s">
        <v>774</v>
      </c>
      <c r="I397" s="249">
        <v>40066</v>
      </c>
    </row>
    <row r="398" spans="1:9" ht="60">
      <c r="A398" s="247" t="s">
        <v>1937</v>
      </c>
      <c r="B398" s="247" t="s">
        <v>1938</v>
      </c>
      <c r="C398" s="247" t="s">
        <v>1939</v>
      </c>
      <c r="D398" s="250">
        <v>895.48</v>
      </c>
      <c r="E398" s="248">
        <v>440</v>
      </c>
      <c r="F398" s="248">
        <v>0</v>
      </c>
      <c r="G398" s="247" t="s">
        <v>753</v>
      </c>
      <c r="H398" s="247" t="s">
        <v>1940</v>
      </c>
      <c r="I398" s="249">
        <v>40130</v>
      </c>
    </row>
    <row r="399" spans="1:9" ht="30">
      <c r="A399" s="247" t="s">
        <v>1937</v>
      </c>
      <c r="B399" s="247" t="s">
        <v>1941</v>
      </c>
      <c r="C399" s="247" t="s">
        <v>1942</v>
      </c>
      <c r="D399" s="251"/>
      <c r="E399" s="248">
        <v>660</v>
      </c>
      <c r="F399" s="248">
        <v>660</v>
      </c>
      <c r="G399" s="247" t="s">
        <v>753</v>
      </c>
      <c r="H399" s="247" t="s">
        <v>1943</v>
      </c>
      <c r="I399" s="249">
        <v>40130</v>
      </c>
    </row>
    <row r="400" spans="1:9" ht="45">
      <c r="A400" s="247" t="s">
        <v>1937</v>
      </c>
      <c r="B400" s="247" t="s">
        <v>1944</v>
      </c>
      <c r="C400" s="247" t="s">
        <v>1945</v>
      </c>
      <c r="D400" s="251"/>
      <c r="E400" s="248">
        <v>220</v>
      </c>
      <c r="F400" s="248">
        <v>220</v>
      </c>
      <c r="G400" s="247" t="s">
        <v>753</v>
      </c>
      <c r="H400" s="247" t="s">
        <v>1943</v>
      </c>
      <c r="I400" s="249">
        <v>40130</v>
      </c>
    </row>
    <row r="401" spans="1:9" ht="30">
      <c r="A401" s="247" t="s">
        <v>1937</v>
      </c>
      <c r="B401" s="247" t="s">
        <v>1946</v>
      </c>
      <c r="C401" s="247" t="s">
        <v>1947</v>
      </c>
      <c r="D401" s="251"/>
      <c r="E401" s="248">
        <v>2101.75</v>
      </c>
      <c r="F401" s="248">
        <v>15.48</v>
      </c>
      <c r="G401" s="247" t="s">
        <v>753</v>
      </c>
      <c r="H401" s="247" t="s">
        <v>1943</v>
      </c>
      <c r="I401" s="249">
        <v>40130</v>
      </c>
    </row>
    <row r="402" spans="1:9" ht="45">
      <c r="A402" s="247" t="s">
        <v>1937</v>
      </c>
      <c r="B402" s="247" t="s">
        <v>1948</v>
      </c>
      <c r="C402" s="247" t="s">
        <v>1949</v>
      </c>
      <c r="D402" s="251"/>
      <c r="E402" s="248">
        <v>220</v>
      </c>
      <c r="F402" s="248">
        <v>0</v>
      </c>
      <c r="G402" s="247" t="s">
        <v>753</v>
      </c>
      <c r="H402" s="247" t="s">
        <v>1943</v>
      </c>
      <c r="I402" s="249">
        <v>40130</v>
      </c>
    </row>
    <row r="403" spans="1:9" ht="30">
      <c r="A403" s="247" t="s">
        <v>1937</v>
      </c>
      <c r="B403" s="247" t="s">
        <v>1950</v>
      </c>
      <c r="C403" s="247" t="s">
        <v>1951</v>
      </c>
      <c r="D403" s="252"/>
      <c r="E403" s="248">
        <v>1100</v>
      </c>
      <c r="F403" s="248">
        <v>0</v>
      </c>
      <c r="G403" s="247" t="s">
        <v>753</v>
      </c>
      <c r="H403" s="247" t="s">
        <v>1943</v>
      </c>
      <c r="I403" s="249">
        <v>40130</v>
      </c>
    </row>
    <row r="404" spans="1:9" ht="15">
      <c r="A404" s="247" t="s">
        <v>1952</v>
      </c>
      <c r="B404" s="247" t="s">
        <v>743</v>
      </c>
      <c r="C404" s="247" t="s">
        <v>743</v>
      </c>
      <c r="D404" s="248">
        <v>6119.15</v>
      </c>
      <c r="E404" s="248">
        <v>0</v>
      </c>
      <c r="F404" s="248">
        <v>0</v>
      </c>
      <c r="G404" s="247" t="s">
        <v>744</v>
      </c>
      <c r="H404" s="247" t="s">
        <v>774</v>
      </c>
      <c r="I404" s="249">
        <v>40359</v>
      </c>
    </row>
    <row r="405" spans="1:9" ht="30">
      <c r="A405" s="247" t="s">
        <v>1953</v>
      </c>
      <c r="B405" s="247" t="s">
        <v>1954</v>
      </c>
      <c r="C405" s="247" t="s">
        <v>1955</v>
      </c>
      <c r="D405" s="248">
        <v>8661.16</v>
      </c>
      <c r="E405" s="248">
        <v>1661.16</v>
      </c>
      <c r="F405" s="248">
        <v>0</v>
      </c>
      <c r="G405" s="247" t="s">
        <v>744</v>
      </c>
      <c r="H405" s="247" t="s">
        <v>1956</v>
      </c>
      <c r="I405" s="249">
        <v>39903</v>
      </c>
    </row>
    <row r="406" spans="1:9" ht="90">
      <c r="A406" s="247" t="s">
        <v>1957</v>
      </c>
      <c r="B406" s="247" t="s">
        <v>1958</v>
      </c>
      <c r="C406" s="247" t="s">
        <v>1959</v>
      </c>
      <c r="D406" s="248">
        <v>843.46</v>
      </c>
      <c r="E406" s="248">
        <v>1280</v>
      </c>
      <c r="F406" s="248">
        <v>843.46</v>
      </c>
      <c r="G406" s="247" t="s">
        <v>753</v>
      </c>
      <c r="H406" s="247" t="s">
        <v>1960</v>
      </c>
      <c r="I406" s="249">
        <v>40107</v>
      </c>
    </row>
    <row r="407" spans="1:9" ht="30">
      <c r="A407" s="247" t="s">
        <v>1961</v>
      </c>
      <c r="B407" s="247" t="s">
        <v>1962</v>
      </c>
      <c r="C407" s="247" t="s">
        <v>1963</v>
      </c>
      <c r="D407" s="248">
        <v>1707.81</v>
      </c>
      <c r="E407" s="248">
        <v>2000</v>
      </c>
      <c r="F407" s="248">
        <v>1122.41</v>
      </c>
      <c r="G407" s="247" t="s">
        <v>729</v>
      </c>
      <c r="H407" s="247" t="s">
        <v>1964</v>
      </c>
      <c r="I407" s="249">
        <v>40178</v>
      </c>
    </row>
    <row r="408" spans="1:9" ht="15">
      <c r="A408" s="247" t="s">
        <v>1965</v>
      </c>
      <c r="B408" s="247" t="s">
        <v>1966</v>
      </c>
      <c r="C408" s="247" t="s">
        <v>1967</v>
      </c>
      <c r="D408" s="248">
        <v>759.18</v>
      </c>
      <c r="E408" s="248">
        <v>2077.03</v>
      </c>
      <c r="F408" s="248">
        <v>759.18</v>
      </c>
      <c r="G408" s="247" t="s">
        <v>753</v>
      </c>
      <c r="H408" s="247" t="s">
        <v>774</v>
      </c>
      <c r="I408" s="249">
        <v>40036</v>
      </c>
    </row>
    <row r="409" spans="1:9" ht="30">
      <c r="A409" s="247" t="s">
        <v>1968</v>
      </c>
      <c r="B409" s="247" t="s">
        <v>1969</v>
      </c>
      <c r="C409" s="247" t="s">
        <v>1970</v>
      </c>
      <c r="D409" s="248">
        <v>1591.83</v>
      </c>
      <c r="E409" s="248">
        <v>5600</v>
      </c>
      <c r="F409" s="248">
        <v>1591.83</v>
      </c>
      <c r="G409" s="247" t="s">
        <v>753</v>
      </c>
      <c r="H409" s="247" t="s">
        <v>1971</v>
      </c>
      <c r="I409" s="249">
        <v>40067</v>
      </c>
    </row>
    <row r="410" spans="1:9" ht="15">
      <c r="A410" s="247" t="s">
        <v>1972</v>
      </c>
      <c r="B410" s="247" t="s">
        <v>1973</v>
      </c>
      <c r="C410" s="247" t="s">
        <v>814</v>
      </c>
      <c r="D410" s="248">
        <v>613.71</v>
      </c>
      <c r="E410" s="248">
        <v>613.71</v>
      </c>
      <c r="F410" s="248">
        <v>613.71</v>
      </c>
      <c r="G410" s="247" t="s">
        <v>753</v>
      </c>
      <c r="H410" s="247" t="s">
        <v>774</v>
      </c>
      <c r="I410" s="249">
        <v>40073</v>
      </c>
    </row>
    <row r="411" spans="1:9" ht="45">
      <c r="A411" s="247" t="s">
        <v>1974</v>
      </c>
      <c r="B411" s="247" t="s">
        <v>1975</v>
      </c>
      <c r="C411" s="247" t="s">
        <v>1976</v>
      </c>
      <c r="D411" s="248">
        <v>503.12</v>
      </c>
      <c r="E411" s="248">
        <v>572.68</v>
      </c>
      <c r="F411" s="248">
        <v>503.12</v>
      </c>
      <c r="G411" s="247" t="s">
        <v>753</v>
      </c>
      <c r="H411" s="247" t="s">
        <v>1977</v>
      </c>
      <c r="I411" s="249">
        <v>40147</v>
      </c>
    </row>
    <row r="412" spans="1:9" ht="30">
      <c r="A412" s="247" t="s">
        <v>1978</v>
      </c>
      <c r="B412" s="247" t="s">
        <v>1979</v>
      </c>
      <c r="C412" s="247" t="s">
        <v>1980</v>
      </c>
      <c r="D412" s="248">
        <v>185497.54</v>
      </c>
      <c r="E412" s="248">
        <v>350000</v>
      </c>
      <c r="F412" s="248">
        <v>0</v>
      </c>
      <c r="G412" s="247" t="s">
        <v>744</v>
      </c>
      <c r="H412" s="247" t="s">
        <v>211</v>
      </c>
      <c r="I412" s="249">
        <v>40421</v>
      </c>
    </row>
    <row r="413" spans="1:9" ht="45">
      <c r="A413" s="247" t="s">
        <v>1981</v>
      </c>
      <c r="B413" s="247" t="s">
        <v>1982</v>
      </c>
      <c r="C413" s="247" t="s">
        <v>1983</v>
      </c>
      <c r="D413" s="248">
        <v>765.23</v>
      </c>
      <c r="E413" s="248">
        <v>3203.25</v>
      </c>
      <c r="F413" s="248">
        <v>765.23</v>
      </c>
      <c r="G413" s="247" t="s">
        <v>753</v>
      </c>
      <c r="H413" s="247" t="s">
        <v>774</v>
      </c>
      <c r="I413" s="249">
        <v>40004</v>
      </c>
    </row>
    <row r="414" spans="1:9" ht="45">
      <c r="A414" s="247" t="s">
        <v>1984</v>
      </c>
      <c r="B414" s="247" t="s">
        <v>1985</v>
      </c>
      <c r="C414" s="247" t="s">
        <v>1986</v>
      </c>
      <c r="D414" s="248">
        <v>8289.9</v>
      </c>
      <c r="E414" s="248">
        <v>23046.5</v>
      </c>
      <c r="F414" s="248">
        <v>8289.9</v>
      </c>
      <c r="G414" s="247" t="s">
        <v>729</v>
      </c>
      <c r="H414" s="247" t="s">
        <v>1987</v>
      </c>
      <c r="I414" s="249">
        <v>40070</v>
      </c>
    </row>
    <row r="415" spans="1:9" ht="15">
      <c r="A415" s="247" t="s">
        <v>1988</v>
      </c>
      <c r="B415" s="247" t="s">
        <v>1989</v>
      </c>
      <c r="C415" s="247" t="s">
        <v>1990</v>
      </c>
      <c r="D415" s="248">
        <v>728.34</v>
      </c>
      <c r="E415" s="248">
        <v>755.5</v>
      </c>
      <c r="F415" s="248">
        <v>728.34</v>
      </c>
      <c r="G415" s="247" t="s">
        <v>753</v>
      </c>
      <c r="H415" s="247" t="s">
        <v>774</v>
      </c>
      <c r="I415" s="249">
        <v>40070</v>
      </c>
    </row>
    <row r="416" spans="1:9" ht="30">
      <c r="A416" s="247" t="s">
        <v>1991</v>
      </c>
      <c r="B416" s="247" t="s">
        <v>1992</v>
      </c>
      <c r="C416" s="247" t="s">
        <v>1993</v>
      </c>
      <c r="D416" s="248">
        <v>1352</v>
      </c>
      <c r="E416" s="248">
        <v>2603.62</v>
      </c>
      <c r="F416" s="248">
        <v>1352</v>
      </c>
      <c r="G416" s="247" t="s">
        <v>753</v>
      </c>
      <c r="H416" s="247" t="s">
        <v>774</v>
      </c>
      <c r="I416" s="249">
        <v>40078</v>
      </c>
    </row>
    <row r="417" spans="1:9" ht="30">
      <c r="A417" s="247" t="s">
        <v>1994</v>
      </c>
      <c r="B417" s="247" t="s">
        <v>1995</v>
      </c>
      <c r="C417" s="247" t="s">
        <v>743</v>
      </c>
      <c r="D417" s="248">
        <v>861.31</v>
      </c>
      <c r="E417" s="248">
        <v>0</v>
      </c>
      <c r="F417" s="248">
        <v>0</v>
      </c>
      <c r="G417" s="247" t="s">
        <v>744</v>
      </c>
      <c r="H417" s="247" t="s">
        <v>999</v>
      </c>
      <c r="I417" s="249">
        <v>40724</v>
      </c>
    </row>
    <row r="418" spans="1:9" ht="15">
      <c r="A418" s="247" t="s">
        <v>1996</v>
      </c>
      <c r="B418" s="247" t="s">
        <v>1997</v>
      </c>
      <c r="C418" s="247" t="s">
        <v>1998</v>
      </c>
      <c r="D418" s="248">
        <v>1467.8</v>
      </c>
      <c r="E418" s="248">
        <v>5000</v>
      </c>
      <c r="F418" s="248">
        <v>1467.8</v>
      </c>
      <c r="G418" s="247" t="s">
        <v>794</v>
      </c>
      <c r="H418" s="247" t="s">
        <v>1010</v>
      </c>
      <c r="I418" s="249">
        <v>40178</v>
      </c>
    </row>
    <row r="419" spans="1:9" ht="90">
      <c r="A419" s="247" t="s">
        <v>1999</v>
      </c>
      <c r="B419" s="247" t="s">
        <v>2000</v>
      </c>
      <c r="C419" s="247" t="s">
        <v>2001</v>
      </c>
      <c r="D419" s="248">
        <v>6748.1</v>
      </c>
      <c r="E419" s="248">
        <v>21653.4</v>
      </c>
      <c r="F419" s="248">
        <v>0</v>
      </c>
      <c r="G419" s="247" t="s">
        <v>744</v>
      </c>
      <c r="H419" s="247" t="s">
        <v>2002</v>
      </c>
      <c r="I419" s="249">
        <v>40329</v>
      </c>
    </row>
    <row r="420" spans="1:9" ht="30">
      <c r="A420" s="247" t="s">
        <v>2003</v>
      </c>
      <c r="B420" s="247" t="s">
        <v>2004</v>
      </c>
      <c r="C420" s="247" t="s">
        <v>2005</v>
      </c>
      <c r="D420" s="248">
        <v>1665.76</v>
      </c>
      <c r="E420" s="248">
        <v>3375</v>
      </c>
      <c r="F420" s="248">
        <v>1665.76</v>
      </c>
      <c r="G420" s="247" t="s">
        <v>753</v>
      </c>
      <c r="H420" s="247" t="s">
        <v>774</v>
      </c>
      <c r="I420" s="249">
        <v>40034</v>
      </c>
    </row>
    <row r="421" spans="1:9" ht="45">
      <c r="A421" s="247" t="s">
        <v>2006</v>
      </c>
      <c r="B421" s="247" t="s">
        <v>2007</v>
      </c>
      <c r="C421" s="247" t="s">
        <v>2008</v>
      </c>
      <c r="D421" s="248">
        <v>1626.79</v>
      </c>
      <c r="E421" s="248">
        <v>6300</v>
      </c>
      <c r="F421" s="248">
        <v>1626.79</v>
      </c>
      <c r="G421" s="247" t="s">
        <v>753</v>
      </c>
      <c r="H421" s="247" t="s">
        <v>774</v>
      </c>
      <c r="I421" s="249">
        <v>40059</v>
      </c>
    </row>
    <row r="422" spans="1:9" ht="15">
      <c r="A422" s="247" t="s">
        <v>2009</v>
      </c>
      <c r="B422" s="247" t="s">
        <v>2010</v>
      </c>
      <c r="C422" s="247" t="s">
        <v>2011</v>
      </c>
      <c r="D422" s="248">
        <v>1784.24</v>
      </c>
      <c r="E422" s="248">
        <v>3420</v>
      </c>
      <c r="F422" s="248">
        <v>1784.24</v>
      </c>
      <c r="G422" s="247" t="s">
        <v>753</v>
      </c>
      <c r="H422" s="247" t="s">
        <v>774</v>
      </c>
      <c r="I422" s="249">
        <v>40064</v>
      </c>
    </row>
    <row r="423" spans="1:9" ht="45">
      <c r="A423" s="247" t="s">
        <v>2012</v>
      </c>
      <c r="B423" s="247" t="s">
        <v>2013</v>
      </c>
      <c r="C423" s="247" t="s">
        <v>2014</v>
      </c>
      <c r="D423" s="250">
        <v>72801.54</v>
      </c>
      <c r="E423" s="248">
        <v>0</v>
      </c>
      <c r="F423" s="248">
        <v>0</v>
      </c>
      <c r="G423" s="247" t="s">
        <v>744</v>
      </c>
      <c r="H423" s="247" t="s">
        <v>774</v>
      </c>
      <c r="I423" s="249">
        <v>40093</v>
      </c>
    </row>
    <row r="424" spans="1:9" ht="45">
      <c r="A424" s="247" t="s">
        <v>2012</v>
      </c>
      <c r="B424" s="247" t="s">
        <v>2015</v>
      </c>
      <c r="C424" s="247" t="s">
        <v>2016</v>
      </c>
      <c r="D424" s="252"/>
      <c r="E424" s="248">
        <v>0</v>
      </c>
      <c r="F424" s="248">
        <v>0</v>
      </c>
      <c r="G424" s="247" t="s">
        <v>744</v>
      </c>
      <c r="H424" s="247" t="s">
        <v>774</v>
      </c>
      <c r="I424" s="249">
        <v>40098</v>
      </c>
    </row>
    <row r="425" spans="1:9" ht="30">
      <c r="A425" s="247" t="s">
        <v>2017</v>
      </c>
      <c r="B425" s="247" t="s">
        <v>1058</v>
      </c>
      <c r="C425" s="247" t="s">
        <v>1100</v>
      </c>
      <c r="D425" s="248">
        <v>2546.37</v>
      </c>
      <c r="E425" s="248">
        <v>0</v>
      </c>
      <c r="F425" s="248">
        <v>0</v>
      </c>
      <c r="G425" s="247" t="s">
        <v>744</v>
      </c>
      <c r="H425" s="247" t="s">
        <v>1100</v>
      </c>
      <c r="I425" s="249">
        <v>40344</v>
      </c>
    </row>
    <row r="426" spans="1:9" ht="30">
      <c r="A426" s="247" t="s">
        <v>2018</v>
      </c>
      <c r="B426" s="247" t="s">
        <v>2019</v>
      </c>
      <c r="C426" s="247" t="s">
        <v>2020</v>
      </c>
      <c r="D426" s="248">
        <v>3467.96</v>
      </c>
      <c r="E426" s="248">
        <v>51477</v>
      </c>
      <c r="F426" s="248">
        <v>3467.96</v>
      </c>
      <c r="G426" s="247" t="s">
        <v>753</v>
      </c>
      <c r="H426" s="247" t="s">
        <v>1598</v>
      </c>
      <c r="I426" s="249">
        <v>40015</v>
      </c>
    </row>
    <row r="427" spans="1:9" ht="75">
      <c r="A427" s="247" t="s">
        <v>2021</v>
      </c>
      <c r="B427" s="247" t="s">
        <v>2022</v>
      </c>
      <c r="C427" s="247" t="s">
        <v>2023</v>
      </c>
      <c r="D427" s="248">
        <v>483.9</v>
      </c>
      <c r="E427" s="248">
        <v>36828.8</v>
      </c>
      <c r="F427" s="248">
        <v>483.9</v>
      </c>
      <c r="G427" s="247" t="s">
        <v>753</v>
      </c>
      <c r="H427" s="247" t="s">
        <v>2024</v>
      </c>
      <c r="I427" s="249">
        <v>40091</v>
      </c>
    </row>
    <row r="428" spans="1:9" ht="45">
      <c r="A428" s="247" t="s">
        <v>525</v>
      </c>
      <c r="B428" s="247" t="s">
        <v>2025</v>
      </c>
      <c r="C428" s="247" t="s">
        <v>293</v>
      </c>
      <c r="D428" s="248">
        <v>963.28</v>
      </c>
      <c r="E428" s="248">
        <v>0</v>
      </c>
      <c r="F428" s="248">
        <v>0</v>
      </c>
      <c r="G428" s="247" t="s">
        <v>744</v>
      </c>
      <c r="H428" s="247" t="s">
        <v>2026</v>
      </c>
      <c r="I428" s="249">
        <v>40724</v>
      </c>
    </row>
    <row r="429" spans="1:9" ht="75">
      <c r="A429" s="247" t="s">
        <v>2027</v>
      </c>
      <c r="B429" s="247" t="s">
        <v>2028</v>
      </c>
      <c r="C429" s="247" t="s">
        <v>2029</v>
      </c>
      <c r="D429" s="248">
        <v>65634.83</v>
      </c>
      <c r="E429" s="248">
        <v>84083.92</v>
      </c>
      <c r="F429" s="248">
        <v>65634.83</v>
      </c>
      <c r="G429" s="247" t="s">
        <v>753</v>
      </c>
      <c r="H429" s="247" t="s">
        <v>774</v>
      </c>
      <c r="I429" s="249">
        <v>40038</v>
      </c>
    </row>
    <row r="430" spans="1:9" ht="15">
      <c r="A430" s="247" t="s">
        <v>2030</v>
      </c>
      <c r="B430" s="247" t="s">
        <v>1404</v>
      </c>
      <c r="C430" s="247" t="s">
        <v>743</v>
      </c>
      <c r="D430" s="248">
        <v>448.56</v>
      </c>
      <c r="E430" s="248">
        <v>0</v>
      </c>
      <c r="F430" s="248">
        <v>0</v>
      </c>
      <c r="G430" s="247" t="s">
        <v>744</v>
      </c>
      <c r="H430" s="247" t="s">
        <v>2031</v>
      </c>
      <c r="I430" s="249">
        <v>40359</v>
      </c>
    </row>
    <row r="431" spans="1:9" ht="150">
      <c r="A431" s="247" t="s">
        <v>2032</v>
      </c>
      <c r="B431" s="247" t="s">
        <v>2033</v>
      </c>
      <c r="C431" s="247" t="s">
        <v>2034</v>
      </c>
      <c r="D431" s="248">
        <v>977.77</v>
      </c>
      <c r="E431" s="248">
        <v>9648.52</v>
      </c>
      <c r="F431" s="248">
        <v>977.77</v>
      </c>
      <c r="G431" s="247" t="s">
        <v>753</v>
      </c>
      <c r="H431" s="247" t="s">
        <v>2035</v>
      </c>
      <c r="I431" s="249">
        <v>40091</v>
      </c>
    </row>
    <row r="432" spans="1:9" ht="15">
      <c r="A432" s="247" t="s">
        <v>2036</v>
      </c>
      <c r="B432" s="247" t="s">
        <v>2037</v>
      </c>
      <c r="C432" s="247" t="s">
        <v>2038</v>
      </c>
      <c r="D432" s="248">
        <v>1074.45</v>
      </c>
      <c r="E432" s="248">
        <v>2712.5</v>
      </c>
      <c r="F432" s="248">
        <v>0</v>
      </c>
      <c r="G432" s="247" t="s">
        <v>753</v>
      </c>
      <c r="H432" s="247" t="s">
        <v>1077</v>
      </c>
      <c r="I432" s="249">
        <v>40059</v>
      </c>
    </row>
    <row r="433" spans="1:9" ht="45">
      <c r="A433" s="247" t="s">
        <v>2039</v>
      </c>
      <c r="B433" s="247" t="s">
        <v>2040</v>
      </c>
      <c r="C433" s="247" t="s">
        <v>2039</v>
      </c>
      <c r="D433" s="248">
        <v>287.89</v>
      </c>
      <c r="E433" s="248">
        <v>0</v>
      </c>
      <c r="F433" s="248">
        <v>0</v>
      </c>
      <c r="G433" s="247" t="s">
        <v>744</v>
      </c>
      <c r="H433" s="247" t="s">
        <v>2041</v>
      </c>
      <c r="I433" s="249">
        <v>40451</v>
      </c>
    </row>
    <row r="434" spans="1:9" ht="75">
      <c r="A434" s="247" t="s">
        <v>2042</v>
      </c>
      <c r="B434" s="247" t="s">
        <v>2043</v>
      </c>
      <c r="C434" s="247" t="s">
        <v>2044</v>
      </c>
      <c r="D434" s="248">
        <v>111173.61</v>
      </c>
      <c r="E434" s="248">
        <v>200000</v>
      </c>
      <c r="F434" s="248">
        <v>0</v>
      </c>
      <c r="G434" s="247" t="s">
        <v>744</v>
      </c>
      <c r="H434" s="247" t="s">
        <v>2045</v>
      </c>
      <c r="I434" s="249">
        <v>40417</v>
      </c>
    </row>
    <row r="435" spans="1:9" ht="60">
      <c r="A435" s="247" t="s">
        <v>2046</v>
      </c>
      <c r="B435" s="247" t="s">
        <v>2047</v>
      </c>
      <c r="C435" s="247" t="s">
        <v>2048</v>
      </c>
      <c r="D435" s="248">
        <v>1096.89</v>
      </c>
      <c r="E435" s="248">
        <v>9000</v>
      </c>
      <c r="F435" s="248">
        <v>1096.89</v>
      </c>
      <c r="G435" s="247" t="s">
        <v>753</v>
      </c>
      <c r="H435" s="247" t="s">
        <v>774</v>
      </c>
      <c r="I435" s="249">
        <v>40050</v>
      </c>
    </row>
    <row r="436" spans="1:9" ht="60">
      <c r="A436" s="247" t="s">
        <v>2049</v>
      </c>
      <c r="B436" s="247" t="s">
        <v>2050</v>
      </c>
      <c r="C436" s="247" t="s">
        <v>2051</v>
      </c>
      <c r="D436" s="248">
        <v>407.54</v>
      </c>
      <c r="E436" s="248">
        <v>1027</v>
      </c>
      <c r="F436" s="248">
        <v>407.54</v>
      </c>
      <c r="G436" s="247" t="s">
        <v>753</v>
      </c>
      <c r="H436" s="247" t="s">
        <v>2052</v>
      </c>
      <c r="I436" s="249">
        <v>40028</v>
      </c>
    </row>
    <row r="437" spans="1:9" ht="75">
      <c r="A437" s="247" t="s">
        <v>2053</v>
      </c>
      <c r="B437" s="247" t="s">
        <v>2054</v>
      </c>
      <c r="C437" s="247" t="s">
        <v>2055</v>
      </c>
      <c r="D437" s="250">
        <v>103271.09</v>
      </c>
      <c r="E437" s="248">
        <v>65862.53</v>
      </c>
      <c r="F437" s="248">
        <v>65862.53</v>
      </c>
      <c r="G437" s="247" t="s">
        <v>753</v>
      </c>
      <c r="H437" s="247" t="s">
        <v>2056</v>
      </c>
      <c r="I437" s="249">
        <v>40081</v>
      </c>
    </row>
    <row r="438" spans="1:9" ht="75">
      <c r="A438" s="247" t="s">
        <v>2053</v>
      </c>
      <c r="B438" s="247" t="s">
        <v>2057</v>
      </c>
      <c r="C438" s="247" t="s">
        <v>2058</v>
      </c>
      <c r="D438" s="251"/>
      <c r="E438" s="248">
        <v>16181.99</v>
      </c>
      <c r="F438" s="248">
        <v>16181.99</v>
      </c>
      <c r="G438" s="247" t="s">
        <v>753</v>
      </c>
      <c r="H438" s="247" t="s">
        <v>2056</v>
      </c>
      <c r="I438" s="249">
        <v>40028</v>
      </c>
    </row>
    <row r="439" spans="1:9" ht="45">
      <c r="A439" s="247" t="s">
        <v>2053</v>
      </c>
      <c r="B439" s="247" t="s">
        <v>2059</v>
      </c>
      <c r="C439" s="247" t="s">
        <v>2060</v>
      </c>
      <c r="D439" s="251"/>
      <c r="E439" s="248">
        <v>9000</v>
      </c>
      <c r="F439" s="248">
        <v>9000</v>
      </c>
      <c r="G439" s="247" t="s">
        <v>753</v>
      </c>
      <c r="H439" s="247" t="s">
        <v>2056</v>
      </c>
      <c r="I439" s="249">
        <v>40108</v>
      </c>
    </row>
    <row r="440" spans="1:9" ht="90">
      <c r="A440" s="247" t="s">
        <v>2053</v>
      </c>
      <c r="B440" s="247" t="s">
        <v>2061</v>
      </c>
      <c r="C440" s="247" t="s">
        <v>2062</v>
      </c>
      <c r="D440" s="251"/>
      <c r="E440" s="248">
        <v>5812.39</v>
      </c>
      <c r="F440" s="248">
        <v>5812.39</v>
      </c>
      <c r="G440" s="247" t="s">
        <v>753</v>
      </c>
      <c r="H440" s="247" t="s">
        <v>2056</v>
      </c>
      <c r="I440" s="249">
        <v>40107</v>
      </c>
    </row>
    <row r="441" spans="1:9" ht="45">
      <c r="A441" s="247" t="s">
        <v>2053</v>
      </c>
      <c r="B441" s="247" t="s">
        <v>2063</v>
      </c>
      <c r="C441" s="247" t="s">
        <v>2064</v>
      </c>
      <c r="D441" s="252"/>
      <c r="E441" s="248">
        <v>8759.17</v>
      </c>
      <c r="F441" s="248">
        <v>6414.18</v>
      </c>
      <c r="G441" s="247" t="s">
        <v>753</v>
      </c>
      <c r="H441" s="247" t="s">
        <v>2056</v>
      </c>
      <c r="I441" s="249">
        <v>40106</v>
      </c>
    </row>
    <row r="442" spans="1:9" ht="90">
      <c r="A442" s="247" t="s">
        <v>2065</v>
      </c>
      <c r="B442" s="247" t="s">
        <v>2066</v>
      </c>
      <c r="C442" s="247" t="s">
        <v>2067</v>
      </c>
      <c r="D442" s="248">
        <v>10561.11</v>
      </c>
      <c r="E442" s="248">
        <v>45000</v>
      </c>
      <c r="F442" s="248">
        <v>3000</v>
      </c>
      <c r="G442" s="247" t="s">
        <v>794</v>
      </c>
      <c r="H442" s="247" t="s">
        <v>2068</v>
      </c>
      <c r="I442" s="249">
        <v>40512</v>
      </c>
    </row>
    <row r="443" spans="1:9" ht="60">
      <c r="A443" s="247" t="s">
        <v>2069</v>
      </c>
      <c r="B443" s="247" t="s">
        <v>2070</v>
      </c>
      <c r="C443" s="247" t="s">
        <v>2071</v>
      </c>
      <c r="D443" s="248">
        <v>746.63</v>
      </c>
      <c r="E443" s="248">
        <v>3640</v>
      </c>
      <c r="F443" s="248">
        <v>746.63</v>
      </c>
      <c r="G443" s="247" t="s">
        <v>753</v>
      </c>
      <c r="H443" s="247" t="s">
        <v>2072</v>
      </c>
      <c r="I443" s="249">
        <v>40116</v>
      </c>
    </row>
    <row r="444" spans="1:9" ht="30">
      <c r="A444" s="247" t="s">
        <v>2073</v>
      </c>
      <c r="B444" s="247" t="s">
        <v>2074</v>
      </c>
      <c r="C444" s="247" t="s">
        <v>2075</v>
      </c>
      <c r="D444" s="248">
        <v>518.17</v>
      </c>
      <c r="E444" s="248">
        <v>3336</v>
      </c>
      <c r="F444" s="248">
        <v>518.17</v>
      </c>
      <c r="G444" s="247" t="s">
        <v>753</v>
      </c>
      <c r="H444" s="247" t="s">
        <v>1577</v>
      </c>
      <c r="I444" s="249">
        <v>40102</v>
      </c>
    </row>
    <row r="445" spans="1:9" ht="15">
      <c r="A445" s="247" t="s">
        <v>2076</v>
      </c>
      <c r="B445" s="247" t="s">
        <v>2077</v>
      </c>
      <c r="C445" s="247" t="s">
        <v>836</v>
      </c>
      <c r="D445" s="248">
        <v>105887.12</v>
      </c>
      <c r="E445" s="248">
        <v>0</v>
      </c>
      <c r="F445" s="248">
        <v>0</v>
      </c>
      <c r="G445" s="247" t="s">
        <v>744</v>
      </c>
      <c r="H445" s="247" t="s">
        <v>959</v>
      </c>
      <c r="I445" s="249">
        <v>40724</v>
      </c>
    </row>
    <row r="446" spans="1:9" ht="45">
      <c r="A446" s="247" t="s">
        <v>2078</v>
      </c>
      <c r="B446" s="247" t="s">
        <v>2079</v>
      </c>
      <c r="C446" s="247" t="s">
        <v>2080</v>
      </c>
      <c r="D446" s="248">
        <v>1192.39</v>
      </c>
      <c r="E446" s="248">
        <v>8000</v>
      </c>
      <c r="F446" s="248">
        <v>0</v>
      </c>
      <c r="G446" s="247" t="s">
        <v>744</v>
      </c>
      <c r="H446" s="247" t="s">
        <v>2081</v>
      </c>
      <c r="I446" s="249">
        <v>40388</v>
      </c>
    </row>
    <row r="447" spans="1:9" ht="30">
      <c r="A447" s="247" t="s">
        <v>2082</v>
      </c>
      <c r="B447" s="247" t="s">
        <v>2083</v>
      </c>
      <c r="C447" s="247" t="s">
        <v>2084</v>
      </c>
      <c r="D447" s="248">
        <v>5485.83</v>
      </c>
      <c r="E447" s="248">
        <v>68173.65</v>
      </c>
      <c r="F447" s="248">
        <v>5485.83</v>
      </c>
      <c r="G447" s="247" t="s">
        <v>753</v>
      </c>
      <c r="H447" s="247" t="s">
        <v>908</v>
      </c>
      <c r="I447" s="249">
        <v>40030</v>
      </c>
    </row>
    <row r="448" spans="1:9" ht="150">
      <c r="A448" s="247" t="s">
        <v>2085</v>
      </c>
      <c r="B448" s="247" t="s">
        <v>2086</v>
      </c>
      <c r="C448" s="247" t="s">
        <v>2087</v>
      </c>
      <c r="D448" s="248">
        <v>22961.01</v>
      </c>
      <c r="E448" s="248">
        <v>891140</v>
      </c>
      <c r="F448" s="248">
        <v>0</v>
      </c>
      <c r="G448" s="247" t="s">
        <v>794</v>
      </c>
      <c r="H448" s="247" t="s">
        <v>2088</v>
      </c>
      <c r="I448" s="249">
        <v>40482</v>
      </c>
    </row>
    <row r="449" spans="1:9" ht="45">
      <c r="A449" s="247" t="s">
        <v>2089</v>
      </c>
      <c r="B449" s="247" t="s">
        <v>2090</v>
      </c>
      <c r="C449" s="247" t="s">
        <v>2091</v>
      </c>
      <c r="D449" s="248">
        <v>5861.46</v>
      </c>
      <c r="E449" s="248">
        <v>15237</v>
      </c>
      <c r="F449" s="248">
        <v>5861.46</v>
      </c>
      <c r="G449" s="247" t="s">
        <v>753</v>
      </c>
      <c r="H449" s="247" t="s">
        <v>2092</v>
      </c>
      <c r="I449" s="249">
        <v>40099</v>
      </c>
    </row>
    <row r="450" spans="1:9" ht="30">
      <c r="A450" s="247" t="s">
        <v>2093</v>
      </c>
      <c r="B450" s="247" t="s">
        <v>2094</v>
      </c>
      <c r="C450" s="247" t="s">
        <v>2095</v>
      </c>
      <c r="D450" s="248">
        <v>6507.88</v>
      </c>
      <c r="E450" s="248">
        <v>24102.29</v>
      </c>
      <c r="F450" s="248">
        <v>6507.88</v>
      </c>
      <c r="G450" s="247" t="s">
        <v>753</v>
      </c>
      <c r="H450" s="247" t="s">
        <v>774</v>
      </c>
      <c r="I450" s="249">
        <v>40051</v>
      </c>
    </row>
    <row r="451" spans="1:9" ht="135">
      <c r="A451" s="247" t="s">
        <v>2096</v>
      </c>
      <c r="B451" s="247" t="s">
        <v>2097</v>
      </c>
      <c r="C451" s="247" t="s">
        <v>2098</v>
      </c>
      <c r="D451" s="248">
        <v>8268.06</v>
      </c>
      <c r="E451" s="248">
        <v>712000</v>
      </c>
      <c r="F451" s="248">
        <v>8268.06</v>
      </c>
      <c r="G451" s="247" t="s">
        <v>753</v>
      </c>
      <c r="H451" s="247" t="s">
        <v>2099</v>
      </c>
      <c r="I451" s="249">
        <v>40101</v>
      </c>
    </row>
    <row r="452" spans="1:9" ht="30">
      <c r="A452" s="247" t="s">
        <v>88</v>
      </c>
      <c r="B452" s="247" t="s">
        <v>2100</v>
      </c>
      <c r="C452" s="247" t="s">
        <v>2101</v>
      </c>
      <c r="D452" s="248">
        <v>5774.1</v>
      </c>
      <c r="E452" s="248">
        <v>0</v>
      </c>
      <c r="F452" s="248">
        <v>0</v>
      </c>
      <c r="G452" s="247" t="s">
        <v>744</v>
      </c>
      <c r="H452" s="247" t="s">
        <v>774</v>
      </c>
      <c r="I452" s="249">
        <v>40329</v>
      </c>
    </row>
    <row r="453" spans="1:9" ht="409.5">
      <c r="A453" s="247" t="s">
        <v>44</v>
      </c>
      <c r="B453" s="247" t="s">
        <v>2102</v>
      </c>
      <c r="C453" s="247" t="s">
        <v>2103</v>
      </c>
      <c r="D453" s="250">
        <v>26695.4</v>
      </c>
      <c r="E453" s="248">
        <v>425000</v>
      </c>
      <c r="F453" s="248">
        <v>0</v>
      </c>
      <c r="G453" s="247" t="s">
        <v>744</v>
      </c>
      <c r="H453" s="247" t="s">
        <v>2104</v>
      </c>
      <c r="I453" s="249">
        <v>40436</v>
      </c>
    </row>
    <row r="454" spans="1:9" ht="360">
      <c r="A454" s="247" t="s">
        <v>44</v>
      </c>
      <c r="B454" s="247" t="s">
        <v>2105</v>
      </c>
      <c r="C454" s="247" t="s">
        <v>2106</v>
      </c>
      <c r="D454" s="252"/>
      <c r="E454" s="248">
        <v>90000</v>
      </c>
      <c r="F454" s="248">
        <v>0</v>
      </c>
      <c r="G454" s="247" t="s">
        <v>744</v>
      </c>
      <c r="H454" s="247" t="s">
        <v>2107</v>
      </c>
      <c r="I454" s="249">
        <v>40436</v>
      </c>
    </row>
    <row r="455" spans="1:9" ht="30">
      <c r="A455" s="247" t="s">
        <v>2108</v>
      </c>
      <c r="B455" s="247" t="s">
        <v>2109</v>
      </c>
      <c r="C455" s="247" t="s">
        <v>2110</v>
      </c>
      <c r="D455" s="248">
        <v>942.18</v>
      </c>
      <c r="E455" s="248">
        <v>11000</v>
      </c>
      <c r="F455" s="248">
        <v>942.18</v>
      </c>
      <c r="G455" s="247" t="s">
        <v>753</v>
      </c>
      <c r="H455" s="247" t="s">
        <v>774</v>
      </c>
      <c r="I455" s="249">
        <v>40087</v>
      </c>
    </row>
    <row r="456" spans="1:9" ht="30">
      <c r="A456" s="247" t="s">
        <v>2111</v>
      </c>
      <c r="B456" s="247" t="s">
        <v>2112</v>
      </c>
      <c r="C456" s="247" t="s">
        <v>2113</v>
      </c>
      <c r="D456" s="248">
        <v>979.64</v>
      </c>
      <c r="E456" s="248">
        <v>1000</v>
      </c>
      <c r="F456" s="248">
        <v>0</v>
      </c>
      <c r="G456" s="247" t="s">
        <v>744</v>
      </c>
      <c r="H456" s="247" t="s">
        <v>999</v>
      </c>
      <c r="I456" s="249">
        <v>40281</v>
      </c>
    </row>
    <row r="457" spans="1:9" ht="15">
      <c r="A457" s="247" t="s">
        <v>2114</v>
      </c>
      <c r="B457" s="247" t="s">
        <v>2115</v>
      </c>
      <c r="C457" s="247" t="s">
        <v>2116</v>
      </c>
      <c r="D457" s="250">
        <v>114844.38</v>
      </c>
      <c r="E457" s="248">
        <v>37088.8</v>
      </c>
      <c r="F457" s="248">
        <v>37088.8</v>
      </c>
      <c r="G457" s="247" t="s">
        <v>753</v>
      </c>
      <c r="H457" s="247" t="s">
        <v>932</v>
      </c>
      <c r="I457" s="249">
        <v>40116</v>
      </c>
    </row>
    <row r="458" spans="1:9" ht="60">
      <c r="A458" s="247" t="s">
        <v>2114</v>
      </c>
      <c r="B458" s="247" t="s">
        <v>2117</v>
      </c>
      <c r="C458" s="247" t="s">
        <v>2118</v>
      </c>
      <c r="D458" s="252"/>
      <c r="E458" s="248">
        <v>61487</v>
      </c>
      <c r="F458" s="248">
        <v>0</v>
      </c>
      <c r="G458" s="247" t="s">
        <v>753</v>
      </c>
      <c r="H458" s="247" t="s">
        <v>959</v>
      </c>
      <c r="I458" s="249">
        <v>40135</v>
      </c>
    </row>
    <row r="459" spans="1:9" ht="45">
      <c r="A459" s="247" t="s">
        <v>2119</v>
      </c>
      <c r="B459" s="247" t="s">
        <v>2120</v>
      </c>
      <c r="C459" s="247" t="s">
        <v>2121</v>
      </c>
      <c r="D459" s="250">
        <v>117569.34</v>
      </c>
      <c r="E459" s="248">
        <v>25000</v>
      </c>
      <c r="F459" s="248">
        <v>10263</v>
      </c>
      <c r="G459" s="247" t="s">
        <v>753</v>
      </c>
      <c r="H459" s="247" t="s">
        <v>774</v>
      </c>
      <c r="I459" s="249">
        <v>40034</v>
      </c>
    </row>
    <row r="460" spans="1:9" ht="60">
      <c r="A460" s="247" t="s">
        <v>2119</v>
      </c>
      <c r="B460" s="247" t="s">
        <v>2122</v>
      </c>
      <c r="C460" s="247" t="s">
        <v>2123</v>
      </c>
      <c r="D460" s="251"/>
      <c r="E460" s="248">
        <v>20538</v>
      </c>
      <c r="F460" s="248">
        <v>20538</v>
      </c>
      <c r="G460" s="247" t="s">
        <v>753</v>
      </c>
      <c r="H460" s="247" t="s">
        <v>774</v>
      </c>
      <c r="I460" s="249">
        <v>40016</v>
      </c>
    </row>
    <row r="461" spans="1:9" ht="45">
      <c r="A461" s="247" t="s">
        <v>2119</v>
      </c>
      <c r="B461" s="247" t="s">
        <v>2124</v>
      </c>
      <c r="C461" s="247" t="s">
        <v>2125</v>
      </c>
      <c r="D461" s="251"/>
      <c r="E461" s="248">
        <v>10000</v>
      </c>
      <c r="F461" s="248">
        <v>4275</v>
      </c>
      <c r="G461" s="247" t="s">
        <v>753</v>
      </c>
      <c r="H461" s="247" t="s">
        <v>774</v>
      </c>
      <c r="I461" s="249">
        <v>39994</v>
      </c>
    </row>
    <row r="462" spans="1:9" ht="45">
      <c r="A462" s="247" t="s">
        <v>2119</v>
      </c>
      <c r="B462" s="247" t="s">
        <v>2126</v>
      </c>
      <c r="C462" s="247" t="s">
        <v>2127</v>
      </c>
      <c r="D462" s="251"/>
      <c r="E462" s="248">
        <v>15000</v>
      </c>
      <c r="F462" s="248">
        <v>3260</v>
      </c>
      <c r="G462" s="247" t="s">
        <v>753</v>
      </c>
      <c r="H462" s="247" t="s">
        <v>774</v>
      </c>
      <c r="I462" s="249">
        <v>40001</v>
      </c>
    </row>
    <row r="463" spans="1:9" ht="30">
      <c r="A463" s="247" t="s">
        <v>2119</v>
      </c>
      <c r="B463" s="247" t="s">
        <v>2128</v>
      </c>
      <c r="C463" s="247" t="s">
        <v>2129</v>
      </c>
      <c r="D463" s="251"/>
      <c r="E463" s="248">
        <v>15000</v>
      </c>
      <c r="F463" s="248">
        <v>2400</v>
      </c>
      <c r="G463" s="247" t="s">
        <v>753</v>
      </c>
      <c r="H463" s="247" t="s">
        <v>774</v>
      </c>
      <c r="I463" s="249">
        <v>39991</v>
      </c>
    </row>
    <row r="464" spans="1:9" ht="15">
      <c r="A464" s="247" t="s">
        <v>2119</v>
      </c>
      <c r="B464" s="247" t="s">
        <v>2130</v>
      </c>
      <c r="C464" s="247" t="s">
        <v>2131</v>
      </c>
      <c r="D464" s="251"/>
      <c r="E464" s="248">
        <v>2080</v>
      </c>
      <c r="F464" s="248">
        <v>2080</v>
      </c>
      <c r="G464" s="247" t="s">
        <v>753</v>
      </c>
      <c r="H464" s="247" t="s">
        <v>774</v>
      </c>
      <c r="I464" s="249">
        <v>40002</v>
      </c>
    </row>
    <row r="465" spans="1:9" ht="45">
      <c r="A465" s="247" t="s">
        <v>2119</v>
      </c>
      <c r="B465" s="247" t="s">
        <v>2132</v>
      </c>
      <c r="C465" s="247" t="s">
        <v>2133</v>
      </c>
      <c r="D465" s="252"/>
      <c r="E465" s="248">
        <v>5847</v>
      </c>
      <c r="F465" s="248">
        <v>5847</v>
      </c>
      <c r="G465" s="247" t="s">
        <v>753</v>
      </c>
      <c r="H465" s="247" t="s">
        <v>774</v>
      </c>
      <c r="I465" s="249">
        <v>40026</v>
      </c>
    </row>
    <row r="466" spans="1:9" ht="45">
      <c r="A466" s="247" t="s">
        <v>2134</v>
      </c>
      <c r="B466" s="247" t="s">
        <v>2135</v>
      </c>
      <c r="C466" s="247" t="s">
        <v>2136</v>
      </c>
      <c r="D466" s="248">
        <v>1812.62</v>
      </c>
      <c r="E466" s="248">
        <v>3644.07</v>
      </c>
      <c r="F466" s="248">
        <v>1812.62</v>
      </c>
      <c r="G466" s="247" t="s">
        <v>753</v>
      </c>
      <c r="H466" s="247" t="s">
        <v>2137</v>
      </c>
      <c r="I466" s="249">
        <v>40059</v>
      </c>
    </row>
    <row r="467" spans="1:9" ht="75">
      <c r="A467" s="247" t="s">
        <v>2138</v>
      </c>
      <c r="B467" s="247" t="s">
        <v>2139</v>
      </c>
      <c r="C467" s="247" t="s">
        <v>2140</v>
      </c>
      <c r="D467" s="248">
        <v>116036.7478</v>
      </c>
      <c r="E467" s="248">
        <v>305000</v>
      </c>
      <c r="F467" s="248">
        <v>0</v>
      </c>
      <c r="G467" s="247" t="s">
        <v>744</v>
      </c>
      <c r="H467" s="247" t="s">
        <v>2141</v>
      </c>
      <c r="I467" s="249">
        <v>40353</v>
      </c>
    </row>
    <row r="468" spans="1:9" ht="90">
      <c r="A468" s="247" t="s">
        <v>2142</v>
      </c>
      <c r="B468" s="247" t="s">
        <v>2143</v>
      </c>
      <c r="C468" s="247" t="s">
        <v>2144</v>
      </c>
      <c r="D468" s="248">
        <v>113599.59</v>
      </c>
      <c r="E468" s="248">
        <v>0</v>
      </c>
      <c r="F468" s="248">
        <v>0</v>
      </c>
      <c r="G468" s="247" t="s">
        <v>744</v>
      </c>
      <c r="H468" s="247" t="s">
        <v>774</v>
      </c>
      <c r="I468" s="249">
        <v>40359</v>
      </c>
    </row>
    <row r="469" spans="1:9" ht="15">
      <c r="A469" s="247" t="s">
        <v>2145</v>
      </c>
      <c r="B469" s="247" t="s">
        <v>2146</v>
      </c>
      <c r="C469" s="247" t="s">
        <v>2147</v>
      </c>
      <c r="D469" s="248">
        <v>944.42</v>
      </c>
      <c r="E469" s="248">
        <v>1025</v>
      </c>
      <c r="F469" s="248">
        <v>944.42</v>
      </c>
      <c r="G469" s="247" t="s">
        <v>753</v>
      </c>
      <c r="H469" s="247" t="s">
        <v>774</v>
      </c>
      <c r="I469" s="249">
        <v>40058</v>
      </c>
    </row>
    <row r="470" spans="1:9" ht="30">
      <c r="A470" s="247" t="s">
        <v>2148</v>
      </c>
      <c r="B470" s="247" t="s">
        <v>1058</v>
      </c>
      <c r="C470" s="247" t="s">
        <v>1100</v>
      </c>
      <c r="D470" s="248">
        <v>145.79</v>
      </c>
      <c r="E470" s="248">
        <v>0</v>
      </c>
      <c r="F470" s="248">
        <v>0</v>
      </c>
      <c r="G470" s="247" t="s">
        <v>744</v>
      </c>
      <c r="H470" s="247" t="s">
        <v>1100</v>
      </c>
      <c r="I470" s="249">
        <v>40359</v>
      </c>
    </row>
    <row r="471" spans="1:9" ht="45">
      <c r="A471" s="247" t="s">
        <v>2149</v>
      </c>
      <c r="B471" s="247" t="s">
        <v>2150</v>
      </c>
      <c r="C471" s="247" t="s">
        <v>2151</v>
      </c>
      <c r="D471" s="248">
        <v>405.4</v>
      </c>
      <c r="E471" s="248">
        <v>250</v>
      </c>
      <c r="F471" s="248">
        <v>250</v>
      </c>
      <c r="G471" s="247" t="s">
        <v>753</v>
      </c>
      <c r="H471" s="247" t="s">
        <v>2152</v>
      </c>
      <c r="I471" s="249">
        <v>40101</v>
      </c>
    </row>
    <row r="472" spans="1:9" ht="30">
      <c r="A472" s="247" t="s">
        <v>2153</v>
      </c>
      <c r="B472" s="247" t="s">
        <v>2154</v>
      </c>
      <c r="C472" s="247" t="s">
        <v>2155</v>
      </c>
      <c r="D472" s="248">
        <v>1389.25</v>
      </c>
      <c r="E472" s="248">
        <v>60967</v>
      </c>
      <c r="F472" s="248">
        <v>1389.25</v>
      </c>
      <c r="G472" s="247" t="s">
        <v>753</v>
      </c>
      <c r="H472" s="247" t="s">
        <v>774</v>
      </c>
      <c r="I472" s="249">
        <v>40057</v>
      </c>
    </row>
    <row r="473" spans="1:9" ht="15">
      <c r="A473" s="247" t="s">
        <v>2156</v>
      </c>
      <c r="B473" s="247" t="s">
        <v>1100</v>
      </c>
      <c r="C473" s="247" t="s">
        <v>1100</v>
      </c>
      <c r="D473" s="248">
        <v>230.35</v>
      </c>
      <c r="E473" s="248">
        <v>400</v>
      </c>
      <c r="F473" s="248">
        <v>0</v>
      </c>
      <c r="G473" s="247" t="s">
        <v>744</v>
      </c>
      <c r="H473" s="247" t="s">
        <v>774</v>
      </c>
      <c r="I473" s="249">
        <v>40178</v>
      </c>
    </row>
    <row r="474" spans="1:9" ht="45">
      <c r="A474" s="247" t="s">
        <v>2157</v>
      </c>
      <c r="B474" s="247" t="s">
        <v>2158</v>
      </c>
      <c r="C474" s="247" t="s">
        <v>2159</v>
      </c>
      <c r="D474" s="248">
        <v>856.2</v>
      </c>
      <c r="E474" s="248">
        <v>856.2</v>
      </c>
      <c r="F474" s="248">
        <v>277.26</v>
      </c>
      <c r="G474" s="247" t="s">
        <v>794</v>
      </c>
      <c r="H474" s="247" t="s">
        <v>908</v>
      </c>
      <c r="I474" s="249">
        <v>40359</v>
      </c>
    </row>
    <row r="475" spans="1:9" ht="45">
      <c r="A475" s="247" t="s">
        <v>2160</v>
      </c>
      <c r="B475" s="247" t="s">
        <v>2161</v>
      </c>
      <c r="C475" s="247" t="s">
        <v>2162</v>
      </c>
      <c r="D475" s="248">
        <v>2183.85</v>
      </c>
      <c r="E475" s="248">
        <v>7000</v>
      </c>
      <c r="F475" s="248">
        <v>0</v>
      </c>
      <c r="G475" s="247" t="s">
        <v>744</v>
      </c>
      <c r="H475" s="247" t="s">
        <v>2163</v>
      </c>
      <c r="I475" s="249">
        <v>40451</v>
      </c>
    </row>
    <row r="476" spans="1:9" ht="15">
      <c r="A476" s="247" t="s">
        <v>2164</v>
      </c>
      <c r="B476" s="247" t="s">
        <v>2165</v>
      </c>
      <c r="C476" s="247" t="s">
        <v>2166</v>
      </c>
      <c r="D476" s="248">
        <v>709.67</v>
      </c>
      <c r="E476" s="248">
        <v>500</v>
      </c>
      <c r="F476" s="248">
        <v>0</v>
      </c>
      <c r="G476" s="247" t="s">
        <v>744</v>
      </c>
      <c r="H476" s="247" t="s">
        <v>774</v>
      </c>
      <c r="I476" s="249">
        <v>40115</v>
      </c>
    </row>
    <row r="477" spans="1:9" ht="15">
      <c r="A477" s="247" t="s">
        <v>2167</v>
      </c>
      <c r="B477" s="247" t="s">
        <v>2168</v>
      </c>
      <c r="C477" s="247" t="s">
        <v>2169</v>
      </c>
      <c r="D477" s="248">
        <v>3804.27</v>
      </c>
      <c r="E477" s="248">
        <v>3804.27</v>
      </c>
      <c r="F477" s="248">
        <v>3804.27</v>
      </c>
      <c r="G477" s="247" t="s">
        <v>753</v>
      </c>
      <c r="H477" s="247" t="s">
        <v>1181</v>
      </c>
      <c r="I477" s="249">
        <v>40178</v>
      </c>
    </row>
    <row r="478" spans="1:9" ht="30">
      <c r="A478" s="247" t="s">
        <v>2170</v>
      </c>
      <c r="B478" s="247" t="s">
        <v>2171</v>
      </c>
      <c r="C478" s="247" t="s">
        <v>2170</v>
      </c>
      <c r="D478" s="248">
        <v>5123.32</v>
      </c>
      <c r="E478" s="248">
        <v>0</v>
      </c>
      <c r="F478" s="248">
        <v>0</v>
      </c>
      <c r="G478" s="247" t="s">
        <v>744</v>
      </c>
      <c r="H478" s="247" t="s">
        <v>2172</v>
      </c>
      <c r="I478" s="249">
        <v>40543</v>
      </c>
    </row>
    <row r="479" spans="1:9" ht="75">
      <c r="A479" s="247" t="s">
        <v>2173</v>
      </c>
      <c r="B479" s="247" t="s">
        <v>2174</v>
      </c>
      <c r="C479" s="247" t="s">
        <v>2175</v>
      </c>
      <c r="D479" s="248">
        <v>7180.5</v>
      </c>
      <c r="E479" s="248">
        <v>0</v>
      </c>
      <c r="F479" s="248">
        <v>0</v>
      </c>
      <c r="G479" s="247" t="s">
        <v>744</v>
      </c>
      <c r="H479" s="247" t="s">
        <v>774</v>
      </c>
      <c r="I479" s="249">
        <v>40512</v>
      </c>
    </row>
    <row r="480" spans="1:9" ht="60">
      <c r="A480" s="247" t="s">
        <v>2176</v>
      </c>
      <c r="B480" s="247" t="s">
        <v>2177</v>
      </c>
      <c r="C480" s="247" t="s">
        <v>2178</v>
      </c>
      <c r="D480" s="248">
        <v>3467.96</v>
      </c>
      <c r="E480" s="248">
        <v>65349.13</v>
      </c>
      <c r="F480" s="248">
        <v>3467.96</v>
      </c>
      <c r="G480" s="247" t="s">
        <v>753</v>
      </c>
      <c r="H480" s="247" t="s">
        <v>774</v>
      </c>
      <c r="I480" s="249">
        <v>40053</v>
      </c>
    </row>
    <row r="481" spans="1:9" ht="105">
      <c r="A481" s="247" t="s">
        <v>2179</v>
      </c>
      <c r="B481" s="247" t="s">
        <v>2180</v>
      </c>
      <c r="C481" s="247" t="s">
        <v>2181</v>
      </c>
      <c r="D481" s="248">
        <v>5669.28</v>
      </c>
      <c r="E481" s="248">
        <v>7342.68</v>
      </c>
      <c r="F481" s="248">
        <v>5669.28</v>
      </c>
      <c r="G481" s="247" t="s">
        <v>753</v>
      </c>
      <c r="H481" s="247" t="s">
        <v>774</v>
      </c>
      <c r="I481" s="249">
        <v>40053</v>
      </c>
    </row>
    <row r="482" spans="1:9" ht="15">
      <c r="A482" s="247" t="s">
        <v>2182</v>
      </c>
      <c r="B482" s="247" t="s">
        <v>2183</v>
      </c>
      <c r="C482" s="247" t="s">
        <v>2184</v>
      </c>
      <c r="D482" s="248">
        <v>1594.21</v>
      </c>
      <c r="E482" s="248">
        <v>0</v>
      </c>
      <c r="F482" s="248">
        <v>0</v>
      </c>
      <c r="G482" s="247" t="s">
        <v>744</v>
      </c>
      <c r="H482" s="247" t="s">
        <v>2185</v>
      </c>
      <c r="I482" s="249">
        <v>40093</v>
      </c>
    </row>
    <row r="483" spans="1:9" ht="60">
      <c r="A483" s="247" t="s">
        <v>2186</v>
      </c>
      <c r="B483" s="247" t="s">
        <v>2187</v>
      </c>
      <c r="C483" s="247" t="s">
        <v>2188</v>
      </c>
      <c r="D483" s="248">
        <v>803.66</v>
      </c>
      <c r="E483" s="248">
        <v>1559.5</v>
      </c>
      <c r="F483" s="248">
        <v>803.66</v>
      </c>
      <c r="G483" s="247" t="s">
        <v>753</v>
      </c>
      <c r="H483" s="247" t="s">
        <v>2189</v>
      </c>
      <c r="I483" s="249">
        <v>40046</v>
      </c>
    </row>
    <row r="484" spans="1:9" ht="30">
      <c r="A484" s="247" t="s">
        <v>2190</v>
      </c>
      <c r="B484" s="247" t="s">
        <v>2191</v>
      </c>
      <c r="C484" s="247" t="s">
        <v>2192</v>
      </c>
      <c r="D484" s="248">
        <v>3293.25</v>
      </c>
      <c r="E484" s="248">
        <v>6000</v>
      </c>
      <c r="F484" s="248">
        <v>3293.25</v>
      </c>
      <c r="G484" s="247" t="s">
        <v>753</v>
      </c>
      <c r="H484" s="247" t="s">
        <v>2193</v>
      </c>
      <c r="I484" s="249">
        <v>40098</v>
      </c>
    </row>
    <row r="485" spans="1:9" ht="30">
      <c r="A485" s="247" t="s">
        <v>2194</v>
      </c>
      <c r="B485" s="247" t="s">
        <v>2195</v>
      </c>
      <c r="C485" s="247" t="s">
        <v>2196</v>
      </c>
      <c r="D485" s="248">
        <v>1043.45</v>
      </c>
      <c r="E485" s="248">
        <v>0</v>
      </c>
      <c r="F485" s="248">
        <v>0</v>
      </c>
      <c r="G485" s="247" t="s">
        <v>995</v>
      </c>
      <c r="H485" s="247" t="s">
        <v>774</v>
      </c>
      <c r="I485" s="249">
        <v>40099</v>
      </c>
    </row>
    <row r="486" spans="1:9" ht="45">
      <c r="A486" s="247" t="s">
        <v>2197</v>
      </c>
      <c r="B486" s="247" t="s">
        <v>2198</v>
      </c>
      <c r="C486" s="247" t="s">
        <v>2199</v>
      </c>
      <c r="D486" s="248">
        <v>2336.72</v>
      </c>
      <c r="E486" s="248">
        <v>4721</v>
      </c>
      <c r="F486" s="248">
        <v>2336.72</v>
      </c>
      <c r="G486" s="247" t="s">
        <v>753</v>
      </c>
      <c r="H486" s="247" t="s">
        <v>774</v>
      </c>
      <c r="I486" s="249">
        <v>40050</v>
      </c>
    </row>
    <row r="487" spans="1:9" ht="45">
      <c r="A487" s="247" t="s">
        <v>2200</v>
      </c>
      <c r="B487" s="247" t="s">
        <v>2201</v>
      </c>
      <c r="C487" s="247" t="s">
        <v>2202</v>
      </c>
      <c r="D487" s="248">
        <v>1296.89</v>
      </c>
      <c r="E487" s="248">
        <v>0</v>
      </c>
      <c r="F487" s="248">
        <v>0</v>
      </c>
      <c r="G487" s="247" t="s">
        <v>744</v>
      </c>
      <c r="H487" s="247" t="s">
        <v>2203</v>
      </c>
      <c r="I487" s="249">
        <v>40288</v>
      </c>
    </row>
    <row r="488" spans="1:9" ht="45">
      <c r="A488" s="247" t="s">
        <v>2204</v>
      </c>
      <c r="B488" s="247" t="s">
        <v>2205</v>
      </c>
      <c r="C488" s="247" t="s">
        <v>2206</v>
      </c>
      <c r="D488" s="248">
        <v>605.71</v>
      </c>
      <c r="E488" s="248">
        <v>8128.46</v>
      </c>
      <c r="F488" s="248">
        <v>605.71</v>
      </c>
      <c r="G488" s="247" t="s">
        <v>753</v>
      </c>
      <c r="H488" s="247" t="s">
        <v>774</v>
      </c>
      <c r="I488" s="249">
        <v>40010</v>
      </c>
    </row>
    <row r="489" spans="1:9" ht="30">
      <c r="A489" s="247" t="s">
        <v>2207</v>
      </c>
      <c r="B489" s="247" t="s">
        <v>2208</v>
      </c>
      <c r="C489" s="247" t="s">
        <v>2209</v>
      </c>
      <c r="D489" s="250">
        <v>84436.31</v>
      </c>
      <c r="E489" s="248">
        <v>67402.83</v>
      </c>
      <c r="F489" s="248">
        <v>0</v>
      </c>
      <c r="G489" s="247" t="s">
        <v>753</v>
      </c>
      <c r="H489" s="247" t="s">
        <v>774</v>
      </c>
      <c r="I489" s="249">
        <v>40046</v>
      </c>
    </row>
    <row r="490" spans="1:9" ht="45">
      <c r="A490" s="247" t="s">
        <v>2207</v>
      </c>
      <c r="B490" s="247" t="s">
        <v>2210</v>
      </c>
      <c r="C490" s="247" t="s">
        <v>2211</v>
      </c>
      <c r="D490" s="252"/>
      <c r="E490" s="248">
        <v>17033.48</v>
      </c>
      <c r="F490" s="248">
        <v>17033.48</v>
      </c>
      <c r="G490" s="247" t="s">
        <v>753</v>
      </c>
      <c r="H490" s="247" t="s">
        <v>774</v>
      </c>
      <c r="I490" s="249">
        <v>40065</v>
      </c>
    </row>
    <row r="491" spans="1:9" ht="30">
      <c r="A491" s="247" t="s">
        <v>2212</v>
      </c>
      <c r="B491" s="247" t="s">
        <v>2213</v>
      </c>
      <c r="C491" s="247" t="s">
        <v>2214</v>
      </c>
      <c r="D491" s="248">
        <v>69.41</v>
      </c>
      <c r="E491" s="248">
        <v>650</v>
      </c>
      <c r="F491" s="248">
        <v>0</v>
      </c>
      <c r="G491" s="247" t="s">
        <v>744</v>
      </c>
      <c r="H491" s="247" t="s">
        <v>2215</v>
      </c>
      <c r="I491" s="249">
        <v>40298</v>
      </c>
    </row>
    <row r="492" spans="1:9" ht="15">
      <c r="A492" s="247" t="s">
        <v>2216</v>
      </c>
      <c r="B492" s="247" t="s">
        <v>1242</v>
      </c>
      <c r="C492" s="247" t="s">
        <v>1242</v>
      </c>
      <c r="D492" s="248">
        <v>3664.5</v>
      </c>
      <c r="E492" s="248">
        <v>0</v>
      </c>
      <c r="F492" s="248">
        <v>0</v>
      </c>
      <c r="G492" s="247" t="s">
        <v>744</v>
      </c>
      <c r="H492" s="247" t="s">
        <v>774</v>
      </c>
      <c r="I492" s="249">
        <v>40234</v>
      </c>
    </row>
    <row r="493" spans="1:9" ht="15">
      <c r="A493" s="247" t="s">
        <v>2217</v>
      </c>
      <c r="B493" s="247" t="s">
        <v>2218</v>
      </c>
      <c r="C493" s="247" t="s">
        <v>2219</v>
      </c>
      <c r="D493" s="248">
        <v>2463.38</v>
      </c>
      <c r="E493" s="248">
        <v>5400</v>
      </c>
      <c r="F493" s="248">
        <v>2463.38</v>
      </c>
      <c r="G493" s="247" t="s">
        <v>753</v>
      </c>
      <c r="H493" s="247" t="s">
        <v>774</v>
      </c>
      <c r="I493" s="249">
        <v>40057</v>
      </c>
    </row>
    <row r="494" spans="1:9" ht="45">
      <c r="A494" s="247" t="s">
        <v>2220</v>
      </c>
      <c r="B494" s="247" t="s">
        <v>2221</v>
      </c>
      <c r="C494" s="247" t="s">
        <v>836</v>
      </c>
      <c r="D494" s="248">
        <v>922.91</v>
      </c>
      <c r="E494" s="248">
        <v>0</v>
      </c>
      <c r="F494" s="248">
        <v>0</v>
      </c>
      <c r="G494" s="247" t="s">
        <v>744</v>
      </c>
      <c r="H494" s="247" t="s">
        <v>836</v>
      </c>
      <c r="I494" s="249">
        <v>40114</v>
      </c>
    </row>
    <row r="495" spans="1:9" ht="30">
      <c r="A495" s="247" t="s">
        <v>2222</v>
      </c>
      <c r="B495" s="247" t="s">
        <v>2223</v>
      </c>
      <c r="C495" s="247" t="s">
        <v>2224</v>
      </c>
      <c r="D495" s="248">
        <v>13068.17</v>
      </c>
      <c r="E495" s="248">
        <v>660190</v>
      </c>
      <c r="F495" s="248">
        <v>13068.17</v>
      </c>
      <c r="G495" s="247" t="s">
        <v>794</v>
      </c>
      <c r="H495" s="247" t="s">
        <v>2225</v>
      </c>
      <c r="I495" s="249">
        <v>40162</v>
      </c>
    </row>
    <row r="496" spans="1:9" ht="45">
      <c r="A496" s="247" t="s">
        <v>2226</v>
      </c>
      <c r="B496" s="247" t="s">
        <v>2227</v>
      </c>
      <c r="C496" s="247" t="s">
        <v>2228</v>
      </c>
      <c r="D496" s="248">
        <v>84992.67</v>
      </c>
      <c r="E496" s="248">
        <v>104385</v>
      </c>
      <c r="F496" s="248">
        <v>84992.67</v>
      </c>
      <c r="G496" s="247" t="s">
        <v>753</v>
      </c>
      <c r="H496" s="247" t="s">
        <v>2229</v>
      </c>
      <c r="I496" s="249">
        <v>40116</v>
      </c>
    </row>
    <row r="497" spans="1:9" ht="60">
      <c r="A497" s="247" t="s">
        <v>2230</v>
      </c>
      <c r="B497" s="247" t="s">
        <v>2231</v>
      </c>
      <c r="C497" s="247" t="s">
        <v>2232</v>
      </c>
      <c r="D497" s="248">
        <v>771.17</v>
      </c>
      <c r="E497" s="248">
        <v>5060.88</v>
      </c>
      <c r="F497" s="248">
        <v>771.17</v>
      </c>
      <c r="G497" s="247" t="s">
        <v>753</v>
      </c>
      <c r="H497" s="247" t="s">
        <v>2233</v>
      </c>
      <c r="I497" s="249">
        <v>39994</v>
      </c>
    </row>
    <row r="498" spans="1:9" ht="45">
      <c r="A498" s="247" t="s">
        <v>2234</v>
      </c>
      <c r="B498" s="247" t="s">
        <v>2235</v>
      </c>
      <c r="C498" s="247" t="s">
        <v>2236</v>
      </c>
      <c r="D498" s="248">
        <v>1847.54</v>
      </c>
      <c r="E498" s="248">
        <v>2200</v>
      </c>
      <c r="F498" s="248">
        <v>1847.54</v>
      </c>
      <c r="G498" s="247" t="s">
        <v>753</v>
      </c>
      <c r="H498" s="247" t="s">
        <v>774</v>
      </c>
      <c r="I498" s="249">
        <v>40081</v>
      </c>
    </row>
    <row r="499" spans="1:9" ht="15">
      <c r="A499" s="247" t="s">
        <v>2237</v>
      </c>
      <c r="B499" s="247" t="s">
        <v>2238</v>
      </c>
      <c r="C499" s="247" t="s">
        <v>2239</v>
      </c>
      <c r="D499" s="248">
        <v>599.92</v>
      </c>
      <c r="E499" s="248">
        <v>1490</v>
      </c>
      <c r="F499" s="248">
        <v>599.92</v>
      </c>
      <c r="G499" s="247" t="s">
        <v>753</v>
      </c>
      <c r="H499" s="247" t="s">
        <v>774</v>
      </c>
      <c r="I499" s="249">
        <v>40065</v>
      </c>
    </row>
    <row r="500" spans="1:9" ht="15">
      <c r="A500" s="247" t="s">
        <v>497</v>
      </c>
      <c r="B500" s="247" t="s">
        <v>2240</v>
      </c>
      <c r="C500" s="247" t="s">
        <v>2241</v>
      </c>
      <c r="D500" s="248">
        <v>6769.94</v>
      </c>
      <c r="E500" s="248">
        <v>10000</v>
      </c>
      <c r="F500" s="248">
        <v>0</v>
      </c>
      <c r="G500" s="247" t="s">
        <v>744</v>
      </c>
      <c r="H500" s="247" t="s">
        <v>2242</v>
      </c>
      <c r="I500" s="249">
        <v>40663</v>
      </c>
    </row>
    <row r="501" spans="1:9" ht="30">
      <c r="A501" s="247" t="s">
        <v>2243</v>
      </c>
      <c r="B501" s="247" t="s">
        <v>2244</v>
      </c>
      <c r="C501" s="247" t="s">
        <v>2245</v>
      </c>
      <c r="D501" s="248">
        <v>105624.5</v>
      </c>
      <c r="E501" s="248">
        <v>235000</v>
      </c>
      <c r="F501" s="248">
        <v>0</v>
      </c>
      <c r="G501" s="247" t="s">
        <v>744</v>
      </c>
      <c r="H501" s="247" t="s">
        <v>2246</v>
      </c>
      <c r="I501" s="249">
        <v>40421</v>
      </c>
    </row>
    <row r="502" spans="1:9" ht="30">
      <c r="A502" s="247" t="s">
        <v>2247</v>
      </c>
      <c r="B502" s="247" t="s">
        <v>2248</v>
      </c>
      <c r="C502" s="247" t="s">
        <v>2249</v>
      </c>
      <c r="D502" s="248">
        <v>7896.81</v>
      </c>
      <c r="E502" s="248">
        <v>7500</v>
      </c>
      <c r="F502" s="248">
        <v>0</v>
      </c>
      <c r="G502" s="247" t="s">
        <v>744</v>
      </c>
      <c r="H502" s="247" t="s">
        <v>774</v>
      </c>
      <c r="I502" s="249">
        <v>40101</v>
      </c>
    </row>
    <row r="503" spans="1:9" ht="120">
      <c r="A503" s="247" t="s">
        <v>2250</v>
      </c>
      <c r="B503" s="247" t="s">
        <v>2251</v>
      </c>
      <c r="C503" s="247" t="s">
        <v>2252</v>
      </c>
      <c r="D503" s="248">
        <v>64738.99</v>
      </c>
      <c r="E503" s="248">
        <v>65288</v>
      </c>
      <c r="F503" s="248">
        <v>49331.77</v>
      </c>
      <c r="G503" s="247" t="s">
        <v>729</v>
      </c>
      <c r="H503" s="247" t="s">
        <v>977</v>
      </c>
      <c r="I503" s="249">
        <v>40359</v>
      </c>
    </row>
    <row r="504" spans="1:9" ht="15">
      <c r="A504" s="247" t="s">
        <v>2253</v>
      </c>
      <c r="B504" s="247" t="s">
        <v>2254</v>
      </c>
      <c r="C504" s="247" t="s">
        <v>2255</v>
      </c>
      <c r="D504" s="248">
        <v>6363.74</v>
      </c>
      <c r="E504" s="248">
        <v>14397</v>
      </c>
      <c r="F504" s="248">
        <v>6363.74</v>
      </c>
      <c r="G504" s="247" t="s">
        <v>753</v>
      </c>
      <c r="H504" s="247" t="s">
        <v>774</v>
      </c>
      <c r="I504" s="249">
        <v>40074</v>
      </c>
    </row>
    <row r="505" spans="1:9" ht="60">
      <c r="A505" s="247" t="s">
        <v>2256</v>
      </c>
      <c r="B505" s="247" t="s">
        <v>2257</v>
      </c>
      <c r="C505" s="247" t="s">
        <v>2258</v>
      </c>
      <c r="D505" s="250">
        <v>74101.21</v>
      </c>
      <c r="E505" s="248">
        <v>125000</v>
      </c>
      <c r="F505" s="248">
        <v>0</v>
      </c>
      <c r="G505" s="247" t="s">
        <v>744</v>
      </c>
      <c r="H505" s="247" t="s">
        <v>2259</v>
      </c>
      <c r="I505" s="249">
        <v>40313</v>
      </c>
    </row>
    <row r="506" spans="1:9" ht="75">
      <c r="A506" s="247" t="s">
        <v>2256</v>
      </c>
      <c r="B506" s="247" t="s">
        <v>2260</v>
      </c>
      <c r="C506" s="247" t="s">
        <v>2261</v>
      </c>
      <c r="D506" s="252"/>
      <c r="E506" s="248">
        <v>90000</v>
      </c>
      <c r="F506" s="248">
        <v>0</v>
      </c>
      <c r="G506" s="247" t="s">
        <v>744</v>
      </c>
      <c r="H506" s="247" t="s">
        <v>2262</v>
      </c>
      <c r="I506" s="249">
        <v>40709</v>
      </c>
    </row>
    <row r="507" spans="1:9" ht="30">
      <c r="A507" s="247" t="s">
        <v>166</v>
      </c>
      <c r="B507" s="247" t="s">
        <v>2263</v>
      </c>
      <c r="C507" s="247" t="s">
        <v>2264</v>
      </c>
      <c r="D507" s="248">
        <v>15789.25</v>
      </c>
      <c r="E507" s="248">
        <v>80000</v>
      </c>
      <c r="F507" s="248">
        <v>0</v>
      </c>
      <c r="G507" s="247" t="s">
        <v>794</v>
      </c>
      <c r="H507" s="247" t="s">
        <v>2265</v>
      </c>
      <c r="I507" s="249">
        <v>40329</v>
      </c>
    </row>
    <row r="508" spans="1:9" ht="15">
      <c r="A508" s="247" t="s">
        <v>2266</v>
      </c>
      <c r="B508" s="247" t="s">
        <v>2267</v>
      </c>
      <c r="C508" s="247" t="s">
        <v>2268</v>
      </c>
      <c r="D508" s="248">
        <v>902.21</v>
      </c>
      <c r="E508" s="248">
        <v>902.21</v>
      </c>
      <c r="F508" s="248">
        <v>902.21</v>
      </c>
      <c r="G508" s="247" t="s">
        <v>753</v>
      </c>
      <c r="H508" s="247" t="s">
        <v>2269</v>
      </c>
      <c r="I508" s="249">
        <v>40148</v>
      </c>
    </row>
    <row r="509" spans="1:9" ht="30">
      <c r="A509" s="247" t="s">
        <v>2270</v>
      </c>
      <c r="B509" s="247" t="s">
        <v>2271</v>
      </c>
      <c r="C509" s="247" t="s">
        <v>2272</v>
      </c>
      <c r="D509" s="248">
        <v>4179.89</v>
      </c>
      <c r="E509" s="248">
        <v>4179.89</v>
      </c>
      <c r="F509" s="248">
        <v>0</v>
      </c>
      <c r="G509" s="247" t="s">
        <v>744</v>
      </c>
      <c r="H509" s="247" t="s">
        <v>925</v>
      </c>
      <c r="I509" s="249">
        <v>40297</v>
      </c>
    </row>
    <row r="510" spans="1:9" ht="15">
      <c r="A510" s="247" t="s">
        <v>2273</v>
      </c>
      <c r="B510" s="247" t="s">
        <v>2274</v>
      </c>
      <c r="C510" s="247" t="s">
        <v>2275</v>
      </c>
      <c r="D510" s="248">
        <v>926.21</v>
      </c>
      <c r="E510" s="248">
        <v>0</v>
      </c>
      <c r="F510" s="248">
        <v>0</v>
      </c>
      <c r="G510" s="247" t="s">
        <v>744</v>
      </c>
      <c r="H510" s="247" t="s">
        <v>2276</v>
      </c>
      <c r="I510" s="249">
        <v>40724</v>
      </c>
    </row>
    <row r="511" spans="1:9" ht="30">
      <c r="A511" s="247" t="s">
        <v>2277</v>
      </c>
      <c r="B511" s="247" t="s">
        <v>2278</v>
      </c>
      <c r="C511" s="247" t="s">
        <v>2279</v>
      </c>
      <c r="D511" s="248">
        <v>3114.17</v>
      </c>
      <c r="E511" s="248">
        <v>1500</v>
      </c>
      <c r="F511" s="248">
        <v>1367.33</v>
      </c>
      <c r="G511" s="247" t="s">
        <v>753</v>
      </c>
      <c r="H511" s="247" t="s">
        <v>1077</v>
      </c>
      <c r="I511" s="249">
        <v>40148</v>
      </c>
    </row>
    <row r="512" spans="1:9" ht="90">
      <c r="A512" s="247" t="s">
        <v>2280</v>
      </c>
      <c r="B512" s="247" t="s">
        <v>2281</v>
      </c>
      <c r="C512" s="247" t="s">
        <v>2282</v>
      </c>
      <c r="D512" s="248">
        <v>3808.64</v>
      </c>
      <c r="E512" s="248">
        <v>40748.4</v>
      </c>
      <c r="F512" s="248">
        <v>3808.64</v>
      </c>
      <c r="G512" s="247" t="s">
        <v>753</v>
      </c>
      <c r="H512" s="247" t="s">
        <v>774</v>
      </c>
      <c r="I512" s="249">
        <v>40070</v>
      </c>
    </row>
    <row r="513" spans="1:9" ht="90">
      <c r="A513" s="247" t="s">
        <v>2283</v>
      </c>
      <c r="B513" s="247" t="s">
        <v>2284</v>
      </c>
      <c r="C513" s="247" t="s">
        <v>2285</v>
      </c>
      <c r="D513" s="248">
        <v>2873.95</v>
      </c>
      <c r="E513" s="248">
        <v>100000</v>
      </c>
      <c r="F513" s="248">
        <v>0</v>
      </c>
      <c r="G513" s="247" t="s">
        <v>744</v>
      </c>
      <c r="H513" s="247" t="s">
        <v>2286</v>
      </c>
      <c r="I513" s="249">
        <v>40481</v>
      </c>
    </row>
    <row r="514" spans="1:9" ht="15">
      <c r="A514" s="247" t="s">
        <v>2287</v>
      </c>
      <c r="B514" s="247" t="s">
        <v>2288</v>
      </c>
      <c r="C514" s="247" t="s">
        <v>2289</v>
      </c>
      <c r="D514" s="248">
        <v>7957.95</v>
      </c>
      <c r="E514" s="248">
        <v>17655</v>
      </c>
      <c r="F514" s="248">
        <v>0</v>
      </c>
      <c r="G514" s="247" t="s">
        <v>744</v>
      </c>
      <c r="H514" s="247" t="s">
        <v>2031</v>
      </c>
      <c r="I514" s="249">
        <v>40452</v>
      </c>
    </row>
    <row r="515" spans="1:9" ht="45">
      <c r="A515" s="247" t="s">
        <v>89</v>
      </c>
      <c r="B515" s="247" t="s">
        <v>2290</v>
      </c>
      <c r="C515" s="247" t="s">
        <v>2291</v>
      </c>
      <c r="D515" s="248">
        <v>38221.77</v>
      </c>
      <c r="E515" s="248">
        <v>100432</v>
      </c>
      <c r="F515" s="248">
        <v>6500</v>
      </c>
      <c r="G515" s="247" t="s">
        <v>729</v>
      </c>
      <c r="H515" s="247" t="s">
        <v>2292</v>
      </c>
      <c r="I515" s="249">
        <v>40101</v>
      </c>
    </row>
    <row r="516" spans="1:9" ht="30">
      <c r="A516" s="247" t="s">
        <v>2293</v>
      </c>
      <c r="B516" s="247" t="s">
        <v>2294</v>
      </c>
      <c r="C516" s="247" t="s">
        <v>2295</v>
      </c>
      <c r="D516" s="248">
        <v>18217.69</v>
      </c>
      <c r="E516" s="248">
        <v>44500</v>
      </c>
      <c r="F516" s="248">
        <v>18217.69</v>
      </c>
      <c r="G516" s="247" t="s">
        <v>729</v>
      </c>
      <c r="H516" s="247" t="s">
        <v>2296</v>
      </c>
      <c r="I516" s="249">
        <v>40542</v>
      </c>
    </row>
    <row r="517" spans="1:9" ht="30">
      <c r="A517" s="247" t="s">
        <v>2297</v>
      </c>
      <c r="B517" s="247" t="s">
        <v>2298</v>
      </c>
      <c r="C517" s="247" t="s">
        <v>2299</v>
      </c>
      <c r="D517" s="248">
        <v>99133.75</v>
      </c>
      <c r="E517" s="248">
        <v>219930</v>
      </c>
      <c r="F517" s="248">
        <v>99133.75</v>
      </c>
      <c r="G517" s="247" t="s">
        <v>729</v>
      </c>
      <c r="H517" s="247" t="s">
        <v>2300</v>
      </c>
      <c r="I517" s="249">
        <v>40147</v>
      </c>
    </row>
    <row r="518" spans="1:9" ht="45">
      <c r="A518" s="247" t="s">
        <v>2301</v>
      </c>
      <c r="B518" s="247" t="s">
        <v>2302</v>
      </c>
      <c r="C518" s="247" t="s">
        <v>2303</v>
      </c>
      <c r="D518" s="248">
        <v>93129.2</v>
      </c>
      <c r="E518" s="248">
        <v>537616.5</v>
      </c>
      <c r="F518" s="248">
        <v>93129.2</v>
      </c>
      <c r="G518" s="247" t="s">
        <v>729</v>
      </c>
      <c r="H518" s="247" t="s">
        <v>2304</v>
      </c>
      <c r="I518" s="249">
        <v>40326</v>
      </c>
    </row>
    <row r="519" spans="1:9" ht="75">
      <c r="A519" s="247" t="s">
        <v>2305</v>
      </c>
      <c r="B519" s="247" t="s">
        <v>2306</v>
      </c>
      <c r="C519" s="247" t="s">
        <v>2305</v>
      </c>
      <c r="D519" s="248">
        <v>7066.94</v>
      </c>
      <c r="E519" s="248">
        <v>0</v>
      </c>
      <c r="F519" s="248">
        <v>0</v>
      </c>
      <c r="G519" s="247" t="s">
        <v>744</v>
      </c>
      <c r="H519" s="247" t="s">
        <v>2307</v>
      </c>
      <c r="I519" s="249">
        <v>40451</v>
      </c>
    </row>
    <row r="520" spans="1:9" ht="15">
      <c r="A520" s="247" t="s">
        <v>2308</v>
      </c>
      <c r="B520" s="247" t="s">
        <v>2309</v>
      </c>
      <c r="C520" s="247" t="s">
        <v>2310</v>
      </c>
      <c r="D520" s="248">
        <v>357.56</v>
      </c>
      <c r="E520" s="248">
        <v>555</v>
      </c>
      <c r="F520" s="248">
        <v>357.56</v>
      </c>
      <c r="G520" s="247" t="s">
        <v>753</v>
      </c>
      <c r="H520" s="247" t="s">
        <v>774</v>
      </c>
      <c r="I520" s="249">
        <v>40052</v>
      </c>
    </row>
    <row r="521" spans="1:9" ht="30">
      <c r="A521" s="247" t="s">
        <v>2311</v>
      </c>
      <c r="B521" s="247" t="s">
        <v>2312</v>
      </c>
      <c r="C521" s="247" t="s">
        <v>2313</v>
      </c>
      <c r="D521" s="248">
        <v>3690.71</v>
      </c>
      <c r="E521" s="248">
        <v>3711</v>
      </c>
      <c r="F521" s="248">
        <v>3690.71</v>
      </c>
      <c r="G521" s="247" t="s">
        <v>753</v>
      </c>
      <c r="H521" s="247" t="s">
        <v>774</v>
      </c>
      <c r="I521" s="249">
        <v>40035</v>
      </c>
    </row>
    <row r="522" spans="1:9" ht="30">
      <c r="A522" s="247" t="s">
        <v>2314</v>
      </c>
      <c r="B522" s="247" t="s">
        <v>743</v>
      </c>
      <c r="C522" s="247" t="s">
        <v>836</v>
      </c>
      <c r="D522" s="248">
        <v>2301.78</v>
      </c>
      <c r="E522" s="248">
        <v>0</v>
      </c>
      <c r="F522" s="248">
        <v>0</v>
      </c>
      <c r="G522" s="247" t="s">
        <v>744</v>
      </c>
      <c r="H522" s="247" t="s">
        <v>836</v>
      </c>
      <c r="I522" s="249">
        <v>40329</v>
      </c>
    </row>
    <row r="523" spans="1:9" ht="45">
      <c r="A523" s="247" t="s">
        <v>2315</v>
      </c>
      <c r="B523" s="247" t="s">
        <v>2316</v>
      </c>
      <c r="C523" s="247" t="s">
        <v>2315</v>
      </c>
      <c r="D523" s="248">
        <v>16125.56</v>
      </c>
      <c r="E523" s="248">
        <v>0</v>
      </c>
      <c r="F523" s="248">
        <v>0</v>
      </c>
      <c r="G523" s="247" t="s">
        <v>744</v>
      </c>
      <c r="H523" s="247" t="s">
        <v>2317</v>
      </c>
      <c r="I523" s="249">
        <v>40422</v>
      </c>
    </row>
    <row r="524" spans="1:9" ht="60">
      <c r="A524" s="247" t="s">
        <v>2318</v>
      </c>
      <c r="B524" s="247" t="s">
        <v>2319</v>
      </c>
      <c r="C524" s="247" t="s">
        <v>2320</v>
      </c>
      <c r="D524" s="248">
        <v>2878.32</v>
      </c>
      <c r="E524" s="248">
        <v>50673</v>
      </c>
      <c r="F524" s="248">
        <v>2878.32</v>
      </c>
      <c r="G524" s="247" t="s">
        <v>794</v>
      </c>
      <c r="H524" s="247" t="s">
        <v>2321</v>
      </c>
      <c r="I524" s="249">
        <v>40389</v>
      </c>
    </row>
    <row r="525" spans="1:9" ht="60">
      <c r="A525" s="247" t="s">
        <v>2322</v>
      </c>
      <c r="B525" s="247" t="s">
        <v>2323</v>
      </c>
      <c r="C525" s="247" t="s">
        <v>2324</v>
      </c>
      <c r="D525" s="248">
        <v>8460.24</v>
      </c>
      <c r="E525" s="248">
        <v>10000</v>
      </c>
      <c r="F525" s="248">
        <v>0</v>
      </c>
      <c r="G525" s="247" t="s">
        <v>744</v>
      </c>
      <c r="H525" s="247" t="s">
        <v>1077</v>
      </c>
      <c r="I525" s="249">
        <v>40100</v>
      </c>
    </row>
    <row r="526" spans="1:9" ht="105">
      <c r="A526" s="247" t="s">
        <v>2325</v>
      </c>
      <c r="B526" s="247" t="s">
        <v>2326</v>
      </c>
      <c r="C526" s="247" t="s">
        <v>2327</v>
      </c>
      <c r="D526" s="248">
        <v>1720.25</v>
      </c>
      <c r="E526" s="248">
        <v>41956.45</v>
      </c>
      <c r="F526" s="248">
        <v>1720.25</v>
      </c>
      <c r="G526" s="247" t="s">
        <v>753</v>
      </c>
      <c r="H526" s="247" t="s">
        <v>774</v>
      </c>
      <c r="I526" s="249">
        <v>40035</v>
      </c>
    </row>
    <row r="527" spans="1:9" ht="30">
      <c r="A527" s="247" t="s">
        <v>2328</v>
      </c>
      <c r="B527" s="247" t="s">
        <v>2329</v>
      </c>
      <c r="C527" s="247" t="s">
        <v>1391</v>
      </c>
      <c r="D527" s="248">
        <v>538.14</v>
      </c>
      <c r="E527" s="248">
        <v>984.05</v>
      </c>
      <c r="F527" s="248">
        <v>538.14</v>
      </c>
      <c r="G527" s="247" t="s">
        <v>753</v>
      </c>
      <c r="H527" s="247" t="s">
        <v>999</v>
      </c>
      <c r="I527" s="249">
        <v>40077</v>
      </c>
    </row>
    <row r="528" spans="1:9" ht="15">
      <c r="A528" s="247" t="s">
        <v>2330</v>
      </c>
      <c r="B528" s="247" t="s">
        <v>2331</v>
      </c>
      <c r="C528" s="247" t="s">
        <v>2330</v>
      </c>
      <c r="D528" s="248">
        <v>5682.38</v>
      </c>
      <c r="E528" s="248">
        <v>0</v>
      </c>
      <c r="F528" s="248">
        <v>0</v>
      </c>
      <c r="G528" s="247" t="s">
        <v>744</v>
      </c>
      <c r="H528" s="247" t="s">
        <v>774</v>
      </c>
      <c r="I528" s="249">
        <v>40724</v>
      </c>
    </row>
    <row r="529" spans="1:9" ht="15">
      <c r="A529" s="247" t="s">
        <v>2332</v>
      </c>
      <c r="B529" s="247" t="s">
        <v>2333</v>
      </c>
      <c r="C529" s="247" t="s">
        <v>1909</v>
      </c>
      <c r="D529" s="248">
        <v>1465.43</v>
      </c>
      <c r="E529" s="248">
        <v>4999.68</v>
      </c>
      <c r="F529" s="248">
        <v>1465.43</v>
      </c>
      <c r="G529" s="247" t="s">
        <v>753</v>
      </c>
      <c r="H529" s="247" t="s">
        <v>774</v>
      </c>
      <c r="I529" s="249">
        <v>40001</v>
      </c>
    </row>
    <row r="530" spans="1:9" ht="45">
      <c r="A530" s="247" t="s">
        <v>2334</v>
      </c>
      <c r="B530" s="247" t="s">
        <v>2335</v>
      </c>
      <c r="C530" s="247" t="s">
        <v>814</v>
      </c>
      <c r="D530" s="248">
        <v>1618.18</v>
      </c>
      <c r="E530" s="248">
        <v>5500</v>
      </c>
      <c r="F530" s="248">
        <v>1618.18</v>
      </c>
      <c r="G530" s="247" t="s">
        <v>753</v>
      </c>
      <c r="H530" s="247" t="s">
        <v>2336</v>
      </c>
      <c r="I530" s="249">
        <v>40129</v>
      </c>
    </row>
    <row r="531" spans="1:9" ht="30">
      <c r="A531" s="247" t="s">
        <v>2337</v>
      </c>
      <c r="B531" s="247" t="s">
        <v>2338</v>
      </c>
      <c r="C531" s="247" t="s">
        <v>2339</v>
      </c>
      <c r="D531" s="250">
        <v>3874.15</v>
      </c>
      <c r="E531" s="248">
        <v>349.58</v>
      </c>
      <c r="F531" s="248">
        <v>0</v>
      </c>
      <c r="G531" s="247" t="s">
        <v>753</v>
      </c>
      <c r="H531" s="247" t="s">
        <v>774</v>
      </c>
      <c r="I531" s="249">
        <v>40024</v>
      </c>
    </row>
    <row r="532" spans="1:9" ht="30">
      <c r="A532" s="247" t="s">
        <v>2337</v>
      </c>
      <c r="B532" s="247" t="s">
        <v>2340</v>
      </c>
      <c r="C532" s="247" t="s">
        <v>2341</v>
      </c>
      <c r="D532" s="251"/>
      <c r="E532" s="248">
        <v>2365.49</v>
      </c>
      <c r="F532" s="248">
        <v>0</v>
      </c>
      <c r="G532" s="247" t="s">
        <v>753</v>
      </c>
      <c r="H532" s="247" t="s">
        <v>774</v>
      </c>
      <c r="I532" s="249">
        <v>40056</v>
      </c>
    </row>
    <row r="533" spans="1:9" ht="30">
      <c r="A533" s="247" t="s">
        <v>2337</v>
      </c>
      <c r="B533" s="247" t="s">
        <v>2342</v>
      </c>
      <c r="C533" s="247" t="s">
        <v>2343</v>
      </c>
      <c r="D533" s="252"/>
      <c r="E533" s="248">
        <v>560.53</v>
      </c>
      <c r="F533" s="248">
        <v>0</v>
      </c>
      <c r="G533" s="247" t="s">
        <v>753</v>
      </c>
      <c r="H533" s="247" t="s">
        <v>774</v>
      </c>
      <c r="I533" s="249">
        <v>40056</v>
      </c>
    </row>
    <row r="534" spans="1:9" ht="45">
      <c r="A534" s="247" t="s">
        <v>2344</v>
      </c>
      <c r="B534" s="247" t="s">
        <v>2345</v>
      </c>
      <c r="C534" s="247" t="s">
        <v>2346</v>
      </c>
      <c r="D534" s="248">
        <v>3869.78</v>
      </c>
      <c r="E534" s="248">
        <v>9216</v>
      </c>
      <c r="F534" s="248">
        <v>3869.78</v>
      </c>
      <c r="G534" s="247" t="s">
        <v>753</v>
      </c>
      <c r="H534" s="247" t="s">
        <v>2347</v>
      </c>
      <c r="I534" s="249">
        <v>40268</v>
      </c>
    </row>
    <row r="535" spans="1:9" ht="60">
      <c r="A535" s="247" t="s">
        <v>2348</v>
      </c>
      <c r="B535" s="247" t="s">
        <v>2349</v>
      </c>
      <c r="C535" s="247" t="s">
        <v>2350</v>
      </c>
      <c r="D535" s="248">
        <v>68044.44</v>
      </c>
      <c r="E535" s="248">
        <v>0</v>
      </c>
      <c r="F535" s="248">
        <v>0</v>
      </c>
      <c r="G535" s="247" t="s">
        <v>744</v>
      </c>
      <c r="H535" s="247" t="s">
        <v>2351</v>
      </c>
      <c r="I535" s="249">
        <v>40405</v>
      </c>
    </row>
    <row r="536" spans="1:9" ht="45">
      <c r="A536" s="247" t="s">
        <v>2352</v>
      </c>
      <c r="B536" s="247" t="s">
        <v>2353</v>
      </c>
      <c r="C536" s="247" t="s">
        <v>2354</v>
      </c>
      <c r="D536" s="248">
        <v>424.82</v>
      </c>
      <c r="E536" s="248">
        <v>1633.52</v>
      </c>
      <c r="F536" s="248">
        <v>424.82</v>
      </c>
      <c r="G536" s="247" t="s">
        <v>753</v>
      </c>
      <c r="H536" s="247" t="s">
        <v>774</v>
      </c>
      <c r="I536" s="249">
        <v>39965</v>
      </c>
    </row>
    <row r="537" spans="1:9" ht="135">
      <c r="A537" s="247" t="s">
        <v>2355</v>
      </c>
      <c r="B537" s="247" t="s">
        <v>2356</v>
      </c>
      <c r="C537" s="247" t="s">
        <v>2357</v>
      </c>
      <c r="D537" s="248">
        <v>6691.32</v>
      </c>
      <c r="E537" s="248">
        <v>142030.19</v>
      </c>
      <c r="F537" s="248">
        <v>6691.32</v>
      </c>
      <c r="G537" s="247" t="s">
        <v>753</v>
      </c>
      <c r="H537" s="247" t="s">
        <v>2358</v>
      </c>
      <c r="I537" s="249">
        <v>40037</v>
      </c>
    </row>
    <row r="538" spans="1:9" ht="15">
      <c r="A538" s="247" t="s">
        <v>2359</v>
      </c>
      <c r="B538" s="247" t="s">
        <v>2360</v>
      </c>
      <c r="C538" s="247" t="s">
        <v>2361</v>
      </c>
      <c r="D538" s="248">
        <v>324.3</v>
      </c>
      <c r="E538" s="248">
        <v>450</v>
      </c>
      <c r="F538" s="248">
        <v>324.3</v>
      </c>
      <c r="G538" s="247" t="s">
        <v>753</v>
      </c>
      <c r="H538" s="247" t="s">
        <v>774</v>
      </c>
      <c r="I538" s="249">
        <v>39641</v>
      </c>
    </row>
    <row r="539" spans="1:9" ht="180">
      <c r="A539" s="247" t="s">
        <v>2362</v>
      </c>
      <c r="B539" s="247" t="s">
        <v>2363</v>
      </c>
      <c r="C539" s="247" t="s">
        <v>2364</v>
      </c>
      <c r="D539" s="248">
        <v>4328.39</v>
      </c>
      <c r="E539" s="248">
        <v>4328.39</v>
      </c>
      <c r="F539" s="248">
        <v>4328.39</v>
      </c>
      <c r="G539" s="247" t="s">
        <v>753</v>
      </c>
      <c r="H539" s="247" t="s">
        <v>774</v>
      </c>
      <c r="I539" s="249">
        <v>40009</v>
      </c>
    </row>
    <row r="540" spans="1:9" ht="30">
      <c r="A540" s="247" t="s">
        <v>2365</v>
      </c>
      <c r="B540" s="247" t="s">
        <v>2366</v>
      </c>
      <c r="C540" s="247" t="s">
        <v>2367</v>
      </c>
      <c r="D540" s="250">
        <v>31574.12</v>
      </c>
      <c r="E540" s="248">
        <v>10230</v>
      </c>
      <c r="F540" s="248">
        <v>5262.35</v>
      </c>
      <c r="G540" s="247" t="s">
        <v>753</v>
      </c>
      <c r="H540" s="247" t="s">
        <v>2368</v>
      </c>
      <c r="I540" s="249">
        <v>40147</v>
      </c>
    </row>
    <row r="541" spans="1:9" ht="30">
      <c r="A541" s="247" t="s">
        <v>2365</v>
      </c>
      <c r="B541" s="247" t="s">
        <v>2369</v>
      </c>
      <c r="C541" s="247" t="s">
        <v>2370</v>
      </c>
      <c r="D541" s="251"/>
      <c r="E541" s="248">
        <v>32670</v>
      </c>
      <c r="F541" s="248">
        <v>5262.35</v>
      </c>
      <c r="G541" s="247" t="s">
        <v>753</v>
      </c>
      <c r="H541" s="247" t="s">
        <v>2368</v>
      </c>
      <c r="I541" s="249">
        <v>40147</v>
      </c>
    </row>
    <row r="542" spans="1:9" ht="30">
      <c r="A542" s="247" t="s">
        <v>2365</v>
      </c>
      <c r="B542" s="247" t="s">
        <v>2371</v>
      </c>
      <c r="C542" s="247" t="s">
        <v>2372</v>
      </c>
      <c r="D542" s="251"/>
      <c r="E542" s="248">
        <v>53077.75</v>
      </c>
      <c r="F542" s="248">
        <v>5262.35</v>
      </c>
      <c r="G542" s="247" t="s">
        <v>753</v>
      </c>
      <c r="H542" s="247" t="s">
        <v>2373</v>
      </c>
      <c r="I542" s="249">
        <v>40147</v>
      </c>
    </row>
    <row r="543" spans="1:9" ht="45">
      <c r="A543" s="247" t="s">
        <v>2365</v>
      </c>
      <c r="B543" s="247" t="s">
        <v>2374</v>
      </c>
      <c r="C543" s="247" t="s">
        <v>2375</v>
      </c>
      <c r="D543" s="251"/>
      <c r="E543" s="248">
        <v>54255.5</v>
      </c>
      <c r="F543" s="248">
        <v>5262.35</v>
      </c>
      <c r="G543" s="247" t="s">
        <v>753</v>
      </c>
      <c r="H543" s="247" t="s">
        <v>2373</v>
      </c>
      <c r="I543" s="249">
        <v>40147</v>
      </c>
    </row>
    <row r="544" spans="1:9" ht="45">
      <c r="A544" s="247" t="s">
        <v>2365</v>
      </c>
      <c r="B544" s="247" t="s">
        <v>2376</v>
      </c>
      <c r="C544" s="247" t="s">
        <v>2377</v>
      </c>
      <c r="D544" s="251"/>
      <c r="E544" s="248">
        <v>45613.75</v>
      </c>
      <c r="F544" s="248">
        <v>5262.35</v>
      </c>
      <c r="G544" s="247" t="s">
        <v>753</v>
      </c>
      <c r="H544" s="247" t="s">
        <v>2373</v>
      </c>
      <c r="I544" s="249">
        <v>40147</v>
      </c>
    </row>
    <row r="545" spans="1:9" ht="45">
      <c r="A545" s="247" t="s">
        <v>2365</v>
      </c>
      <c r="B545" s="247" t="s">
        <v>2378</v>
      </c>
      <c r="C545" s="247" t="s">
        <v>2379</v>
      </c>
      <c r="D545" s="252"/>
      <c r="E545" s="248">
        <v>27804.3</v>
      </c>
      <c r="F545" s="248">
        <v>5262.35</v>
      </c>
      <c r="G545" s="247" t="s">
        <v>753</v>
      </c>
      <c r="H545" s="247" t="s">
        <v>2373</v>
      </c>
      <c r="I545" s="249">
        <v>40147</v>
      </c>
    </row>
    <row r="546" spans="1:9" ht="15">
      <c r="A546" s="247" t="s">
        <v>2380</v>
      </c>
      <c r="B546" s="247" t="s">
        <v>2381</v>
      </c>
      <c r="C546" s="247" t="s">
        <v>1129</v>
      </c>
      <c r="D546" s="248">
        <v>197.06</v>
      </c>
      <c r="E546" s="248">
        <v>1794.5</v>
      </c>
      <c r="F546" s="248">
        <v>197.06</v>
      </c>
      <c r="G546" s="247" t="s">
        <v>753</v>
      </c>
      <c r="H546" s="247" t="s">
        <v>774</v>
      </c>
      <c r="I546" s="249">
        <v>40047</v>
      </c>
    </row>
    <row r="547" spans="1:9" ht="90">
      <c r="A547" s="247" t="s">
        <v>2382</v>
      </c>
      <c r="B547" s="247" t="s">
        <v>2383</v>
      </c>
      <c r="C547" s="247" t="s">
        <v>2384</v>
      </c>
      <c r="D547" s="248">
        <v>8953.79</v>
      </c>
      <c r="E547" s="248">
        <v>9047.13</v>
      </c>
      <c r="F547" s="248">
        <v>8953.79</v>
      </c>
      <c r="G547" s="247" t="s">
        <v>753</v>
      </c>
      <c r="H547" s="247" t="s">
        <v>2385</v>
      </c>
      <c r="I547" s="249">
        <v>40060</v>
      </c>
    </row>
    <row r="548" spans="1:9" ht="15">
      <c r="A548" s="247" t="s">
        <v>2386</v>
      </c>
      <c r="B548" s="247" t="s">
        <v>2387</v>
      </c>
      <c r="C548" s="247" t="s">
        <v>2388</v>
      </c>
      <c r="D548" s="248">
        <v>36103.43</v>
      </c>
      <c r="E548" s="248">
        <v>0</v>
      </c>
      <c r="F548" s="248">
        <v>0</v>
      </c>
      <c r="G548" s="247" t="s">
        <v>744</v>
      </c>
      <c r="H548" s="247" t="s">
        <v>774</v>
      </c>
      <c r="I548" s="249">
        <v>40329</v>
      </c>
    </row>
    <row r="549" spans="1:9" ht="30">
      <c r="A549" s="247" t="s">
        <v>2389</v>
      </c>
      <c r="B549" s="247" t="s">
        <v>2390</v>
      </c>
      <c r="C549" s="247" t="s">
        <v>2391</v>
      </c>
      <c r="D549" s="248">
        <v>332.36</v>
      </c>
      <c r="E549" s="248">
        <v>5338.27</v>
      </c>
      <c r="F549" s="248">
        <v>332.36</v>
      </c>
      <c r="G549" s="247" t="s">
        <v>753</v>
      </c>
      <c r="H549" s="247" t="s">
        <v>774</v>
      </c>
      <c r="I549" s="249">
        <v>40026</v>
      </c>
    </row>
    <row r="550" spans="1:9" ht="150">
      <c r="A550" s="247" t="s">
        <v>2392</v>
      </c>
      <c r="B550" s="247" t="s">
        <v>940</v>
      </c>
      <c r="C550" s="247" t="s">
        <v>2393</v>
      </c>
      <c r="D550" s="248">
        <v>6494.77</v>
      </c>
      <c r="E550" s="248">
        <v>122826.48</v>
      </c>
      <c r="F550" s="248">
        <v>6494.77</v>
      </c>
      <c r="G550" s="247" t="s">
        <v>753</v>
      </c>
      <c r="H550" s="247" t="s">
        <v>774</v>
      </c>
      <c r="I550" s="249">
        <v>40035</v>
      </c>
    </row>
    <row r="551" spans="1:9" ht="30">
      <c r="A551" s="247" t="s">
        <v>2394</v>
      </c>
      <c r="B551" s="247" t="s">
        <v>773</v>
      </c>
      <c r="C551" s="247" t="s">
        <v>773</v>
      </c>
      <c r="D551" s="248">
        <v>725.04</v>
      </c>
      <c r="E551" s="248">
        <v>0</v>
      </c>
      <c r="F551" s="248">
        <v>0</v>
      </c>
      <c r="G551" s="247" t="s">
        <v>744</v>
      </c>
      <c r="H551" s="247" t="s">
        <v>773</v>
      </c>
      <c r="I551" s="249">
        <v>40359</v>
      </c>
    </row>
    <row r="552" spans="1:9" ht="30">
      <c r="A552" s="247" t="s">
        <v>2395</v>
      </c>
      <c r="B552" s="247" t="s">
        <v>836</v>
      </c>
      <c r="C552" s="247" t="s">
        <v>836</v>
      </c>
      <c r="D552" s="248">
        <v>1614.67</v>
      </c>
      <c r="E552" s="248">
        <v>0</v>
      </c>
      <c r="F552" s="248">
        <v>0</v>
      </c>
      <c r="G552" s="247" t="s">
        <v>744</v>
      </c>
      <c r="H552" s="247" t="s">
        <v>836</v>
      </c>
      <c r="I552" s="249">
        <v>40178</v>
      </c>
    </row>
    <row r="553" spans="1:9" ht="15">
      <c r="A553" s="247" t="s">
        <v>2396</v>
      </c>
      <c r="B553" s="247" t="s">
        <v>2397</v>
      </c>
      <c r="C553" s="247" t="s">
        <v>2398</v>
      </c>
      <c r="D553" s="248">
        <v>2341.09</v>
      </c>
      <c r="E553" s="248">
        <v>26500</v>
      </c>
      <c r="F553" s="248">
        <v>0</v>
      </c>
      <c r="G553" s="247" t="s">
        <v>744</v>
      </c>
      <c r="H553" s="247" t="s">
        <v>759</v>
      </c>
      <c r="I553" s="249">
        <v>40390</v>
      </c>
    </row>
    <row r="554" spans="1:9" ht="105">
      <c r="A554" s="247" t="s">
        <v>2399</v>
      </c>
      <c r="B554" s="247" t="s">
        <v>2400</v>
      </c>
      <c r="C554" s="247" t="s">
        <v>2401</v>
      </c>
      <c r="D554" s="248">
        <v>5035.96</v>
      </c>
      <c r="E554" s="248">
        <v>36823.8</v>
      </c>
      <c r="F554" s="248">
        <v>5035.96</v>
      </c>
      <c r="G554" s="247" t="s">
        <v>753</v>
      </c>
      <c r="H554" s="247" t="s">
        <v>2402</v>
      </c>
      <c r="I554" s="249">
        <v>40023</v>
      </c>
    </row>
    <row r="555" spans="1:9" ht="15">
      <c r="A555" s="247" t="s">
        <v>2403</v>
      </c>
      <c r="B555" s="247" t="s">
        <v>2404</v>
      </c>
      <c r="C555" s="247" t="s">
        <v>2403</v>
      </c>
      <c r="D555" s="248">
        <v>29228.67</v>
      </c>
      <c r="E555" s="248">
        <v>0</v>
      </c>
      <c r="F555" s="248">
        <v>0</v>
      </c>
      <c r="G555" s="247" t="s">
        <v>744</v>
      </c>
      <c r="H555" s="247" t="s">
        <v>1825</v>
      </c>
      <c r="I555" s="249">
        <v>40147</v>
      </c>
    </row>
    <row r="556" spans="1:9" ht="60">
      <c r="A556" s="247" t="s">
        <v>2405</v>
      </c>
      <c r="B556" s="247" t="s">
        <v>2406</v>
      </c>
      <c r="C556" s="247" t="s">
        <v>2407</v>
      </c>
      <c r="D556" s="248">
        <v>8835.86</v>
      </c>
      <c r="E556" s="248">
        <v>8835.86</v>
      </c>
      <c r="F556" s="248">
        <v>8835.86</v>
      </c>
      <c r="G556" s="247" t="s">
        <v>753</v>
      </c>
      <c r="H556" s="247" t="s">
        <v>774</v>
      </c>
      <c r="I556" s="249">
        <v>40046</v>
      </c>
    </row>
    <row r="557" spans="1:9" ht="15">
      <c r="A557" s="247" t="s">
        <v>2408</v>
      </c>
      <c r="B557" s="247" t="s">
        <v>2409</v>
      </c>
      <c r="C557" s="247" t="s">
        <v>2410</v>
      </c>
      <c r="D557" s="250">
        <v>3581.52</v>
      </c>
      <c r="E557" s="248">
        <v>2158.33</v>
      </c>
      <c r="F557" s="248">
        <v>2158.33</v>
      </c>
      <c r="G557" s="247" t="s">
        <v>753</v>
      </c>
      <c r="H557" s="247" t="s">
        <v>959</v>
      </c>
      <c r="I557" s="249">
        <v>40009</v>
      </c>
    </row>
    <row r="558" spans="1:9" ht="15">
      <c r="A558" s="247" t="s">
        <v>2408</v>
      </c>
      <c r="B558" s="247" t="s">
        <v>2411</v>
      </c>
      <c r="C558" s="247" t="s">
        <v>2412</v>
      </c>
      <c r="D558" s="251"/>
      <c r="E558" s="248">
        <v>441.16</v>
      </c>
      <c r="F558" s="248">
        <v>282</v>
      </c>
      <c r="G558" s="247" t="s">
        <v>753</v>
      </c>
      <c r="H558" s="247" t="s">
        <v>959</v>
      </c>
      <c r="I558" s="249">
        <v>40050</v>
      </c>
    </row>
    <row r="559" spans="1:9" ht="15">
      <c r="A559" s="247" t="s">
        <v>2408</v>
      </c>
      <c r="B559" s="247" t="s">
        <v>2413</v>
      </c>
      <c r="C559" s="247" t="s">
        <v>2412</v>
      </c>
      <c r="D559" s="252"/>
      <c r="E559" s="248">
        <v>1141.19</v>
      </c>
      <c r="F559" s="248">
        <v>1141.19</v>
      </c>
      <c r="G559" s="247" t="s">
        <v>753</v>
      </c>
      <c r="H559" s="247" t="s">
        <v>959</v>
      </c>
      <c r="I559" s="249">
        <v>40076</v>
      </c>
    </row>
    <row r="560" spans="1:9" ht="15">
      <c r="A560" s="247" t="s">
        <v>2414</v>
      </c>
      <c r="B560" s="247" t="s">
        <v>2415</v>
      </c>
      <c r="C560" s="247" t="s">
        <v>2416</v>
      </c>
      <c r="D560" s="248">
        <v>600.49</v>
      </c>
      <c r="E560" s="248">
        <v>2500</v>
      </c>
      <c r="F560" s="248">
        <v>0</v>
      </c>
      <c r="G560" s="247" t="s">
        <v>744</v>
      </c>
      <c r="H560" s="247" t="s">
        <v>774</v>
      </c>
      <c r="I560" s="249">
        <v>40252</v>
      </c>
    </row>
    <row r="561" spans="1:9" ht="30">
      <c r="A561" s="247" t="s">
        <v>2417</v>
      </c>
      <c r="B561" s="247" t="s">
        <v>2418</v>
      </c>
      <c r="C561" s="247" t="s">
        <v>2417</v>
      </c>
      <c r="D561" s="248">
        <v>13500.57</v>
      </c>
      <c r="E561" s="248">
        <v>45000</v>
      </c>
      <c r="F561" s="248">
        <v>0</v>
      </c>
      <c r="G561" s="247" t="s">
        <v>794</v>
      </c>
      <c r="H561" s="247" t="s">
        <v>2419</v>
      </c>
      <c r="I561" s="249">
        <v>40358</v>
      </c>
    </row>
    <row r="562" spans="1:9" ht="75">
      <c r="A562" s="247" t="s">
        <v>2420</v>
      </c>
      <c r="B562" s="247" t="s">
        <v>2421</v>
      </c>
      <c r="C562" s="247" t="s">
        <v>2422</v>
      </c>
      <c r="D562" s="248">
        <v>800.47</v>
      </c>
      <c r="E562" s="248">
        <v>10083.4</v>
      </c>
      <c r="F562" s="248">
        <v>800.47</v>
      </c>
      <c r="G562" s="247" t="s">
        <v>753</v>
      </c>
      <c r="H562" s="247" t="s">
        <v>774</v>
      </c>
      <c r="I562" s="249">
        <v>40056</v>
      </c>
    </row>
    <row r="563" spans="1:9" ht="90">
      <c r="A563" s="247" t="s">
        <v>2423</v>
      </c>
      <c r="B563" s="247" t="s">
        <v>2424</v>
      </c>
      <c r="C563" s="247" t="s">
        <v>2425</v>
      </c>
      <c r="D563" s="248">
        <v>24411.09</v>
      </c>
      <c r="E563" s="248">
        <v>1400000</v>
      </c>
      <c r="F563" s="248">
        <v>0</v>
      </c>
      <c r="G563" s="247" t="s">
        <v>729</v>
      </c>
      <c r="H563" s="247" t="s">
        <v>2426</v>
      </c>
      <c r="I563" s="249">
        <v>40095</v>
      </c>
    </row>
    <row r="564" spans="1:9" ht="15">
      <c r="A564" s="247" t="s">
        <v>2427</v>
      </c>
      <c r="B564" s="247" t="s">
        <v>2428</v>
      </c>
      <c r="C564" s="247" t="s">
        <v>2429</v>
      </c>
      <c r="D564" s="248">
        <v>237.4</v>
      </c>
      <c r="E564" s="248">
        <v>500</v>
      </c>
      <c r="F564" s="248">
        <v>237.4</v>
      </c>
      <c r="G564" s="247" t="s">
        <v>753</v>
      </c>
      <c r="H564" s="247" t="s">
        <v>774</v>
      </c>
      <c r="I564" s="249">
        <v>40127</v>
      </c>
    </row>
    <row r="565" spans="1:9" ht="45">
      <c r="A565" s="247" t="s">
        <v>2430</v>
      </c>
      <c r="B565" s="247" t="s">
        <v>2431</v>
      </c>
      <c r="C565" s="247" t="s">
        <v>2432</v>
      </c>
      <c r="D565" s="248">
        <v>2738.55</v>
      </c>
      <c r="E565" s="248">
        <v>22750</v>
      </c>
      <c r="F565" s="248">
        <v>2738.55</v>
      </c>
      <c r="G565" s="247" t="s">
        <v>729</v>
      </c>
      <c r="H565" s="247" t="s">
        <v>2433</v>
      </c>
      <c r="I565" s="249">
        <v>40178</v>
      </c>
    </row>
    <row r="566" spans="1:9" ht="15">
      <c r="A566" s="247" t="s">
        <v>2434</v>
      </c>
      <c r="B566" s="247" t="s">
        <v>2435</v>
      </c>
      <c r="C566" s="247" t="s">
        <v>2436</v>
      </c>
      <c r="D566" s="248">
        <v>15120.99</v>
      </c>
      <c r="E566" s="248">
        <v>18000</v>
      </c>
      <c r="F566" s="248">
        <v>15120.99</v>
      </c>
      <c r="G566" s="247" t="s">
        <v>729</v>
      </c>
      <c r="H566" s="247" t="s">
        <v>774</v>
      </c>
      <c r="I566" s="249">
        <v>40118</v>
      </c>
    </row>
    <row r="567" spans="1:9" ht="60">
      <c r="A567" s="247" t="s">
        <v>195</v>
      </c>
      <c r="B567" s="247" t="s">
        <v>2437</v>
      </c>
      <c r="C567" s="247" t="s">
        <v>2438</v>
      </c>
      <c r="D567" s="248">
        <v>20349.13</v>
      </c>
      <c r="E567" s="248">
        <v>2750000</v>
      </c>
      <c r="F567" s="248">
        <v>0</v>
      </c>
      <c r="G567" s="247" t="s">
        <v>744</v>
      </c>
      <c r="H567" s="247" t="s">
        <v>2099</v>
      </c>
      <c r="I567" s="249">
        <v>40360</v>
      </c>
    </row>
    <row r="568" spans="1:9" ht="30">
      <c r="A568" s="247" t="s">
        <v>2439</v>
      </c>
      <c r="B568" s="247" t="s">
        <v>2440</v>
      </c>
      <c r="C568" s="247" t="s">
        <v>2441</v>
      </c>
      <c r="D568" s="248">
        <v>73096.28</v>
      </c>
      <c r="E568" s="248">
        <v>57350</v>
      </c>
      <c r="F568" s="248">
        <v>45259.28</v>
      </c>
      <c r="G568" s="247" t="s">
        <v>753</v>
      </c>
      <c r="H568" s="247" t="s">
        <v>977</v>
      </c>
      <c r="I568" s="249">
        <v>40122</v>
      </c>
    </row>
    <row r="569" spans="1:9" ht="30">
      <c r="A569" s="247" t="s">
        <v>131</v>
      </c>
      <c r="B569" s="247" t="s">
        <v>1100</v>
      </c>
      <c r="C569" s="247" t="s">
        <v>1100</v>
      </c>
      <c r="D569" s="248">
        <v>48206.34</v>
      </c>
      <c r="E569" s="248">
        <v>0</v>
      </c>
      <c r="F569" s="248">
        <v>0</v>
      </c>
      <c r="G569" s="247" t="s">
        <v>744</v>
      </c>
      <c r="H569" s="247" t="s">
        <v>1100</v>
      </c>
      <c r="I569" s="249">
        <v>40389</v>
      </c>
    </row>
    <row r="570" spans="1:9" ht="30">
      <c r="A570" s="247" t="s">
        <v>2442</v>
      </c>
      <c r="B570" s="247" t="s">
        <v>2443</v>
      </c>
      <c r="C570" s="247" t="s">
        <v>2444</v>
      </c>
      <c r="D570" s="248">
        <v>3725.65</v>
      </c>
      <c r="E570" s="248">
        <v>29321.5</v>
      </c>
      <c r="F570" s="248">
        <v>3725.65</v>
      </c>
      <c r="G570" s="247" t="s">
        <v>753</v>
      </c>
      <c r="H570" s="247" t="s">
        <v>774</v>
      </c>
      <c r="I570" s="249">
        <v>40042</v>
      </c>
    </row>
    <row r="571" spans="1:9" ht="15">
      <c r="A571" s="247" t="s">
        <v>2445</v>
      </c>
      <c r="B571" s="247" t="s">
        <v>2446</v>
      </c>
      <c r="C571" s="247" t="s">
        <v>836</v>
      </c>
      <c r="D571" s="248">
        <v>2493.96</v>
      </c>
      <c r="E571" s="248">
        <v>0</v>
      </c>
      <c r="F571" s="248">
        <v>0</v>
      </c>
      <c r="G571" s="247" t="s">
        <v>744</v>
      </c>
      <c r="H571" s="247" t="s">
        <v>1077</v>
      </c>
      <c r="I571" s="249">
        <v>40079</v>
      </c>
    </row>
    <row r="572" spans="1:9" ht="60">
      <c r="A572" s="247" t="s">
        <v>133</v>
      </c>
      <c r="B572" s="247" t="s">
        <v>2447</v>
      </c>
      <c r="C572" s="247" t="s">
        <v>2448</v>
      </c>
      <c r="D572" s="248">
        <v>109183.84</v>
      </c>
      <c r="E572" s="248">
        <v>383000</v>
      </c>
      <c r="F572" s="248">
        <v>5015</v>
      </c>
      <c r="G572" s="247" t="s">
        <v>794</v>
      </c>
      <c r="H572" s="247" t="s">
        <v>2449</v>
      </c>
      <c r="I572" s="249">
        <v>40178</v>
      </c>
    </row>
    <row r="573" spans="1:9" ht="45">
      <c r="A573" s="247" t="s">
        <v>2450</v>
      </c>
      <c r="B573" s="247" t="s">
        <v>1404</v>
      </c>
      <c r="C573" s="247" t="s">
        <v>1404</v>
      </c>
      <c r="D573" s="248">
        <v>2502.69</v>
      </c>
      <c r="E573" s="248">
        <v>0</v>
      </c>
      <c r="F573" s="248">
        <v>0</v>
      </c>
      <c r="G573" s="247" t="s">
        <v>744</v>
      </c>
      <c r="H573" s="247" t="s">
        <v>1404</v>
      </c>
      <c r="I573" s="249">
        <v>40391</v>
      </c>
    </row>
    <row r="574" spans="1:9" ht="15">
      <c r="A574" s="247" t="s">
        <v>2451</v>
      </c>
      <c r="B574" s="247" t="s">
        <v>2452</v>
      </c>
      <c r="C574" s="247" t="s">
        <v>2453</v>
      </c>
      <c r="D574" s="248">
        <v>453</v>
      </c>
      <c r="E574" s="248">
        <v>1991</v>
      </c>
      <c r="F574" s="248">
        <v>453</v>
      </c>
      <c r="G574" s="247" t="s">
        <v>753</v>
      </c>
      <c r="H574" s="247" t="s">
        <v>774</v>
      </c>
      <c r="I574" s="249">
        <v>40072</v>
      </c>
    </row>
    <row r="575" spans="1:9" ht="15">
      <c r="A575" s="247" t="s">
        <v>2454</v>
      </c>
      <c r="B575" s="247" t="s">
        <v>2455</v>
      </c>
      <c r="C575" s="247" t="s">
        <v>2456</v>
      </c>
      <c r="D575" s="248">
        <v>604.47</v>
      </c>
      <c r="E575" s="248">
        <v>750</v>
      </c>
      <c r="F575" s="248">
        <v>604.47</v>
      </c>
      <c r="G575" s="247" t="s">
        <v>753</v>
      </c>
      <c r="H575" s="247" t="s">
        <v>2242</v>
      </c>
      <c r="I575" s="249">
        <v>40086</v>
      </c>
    </row>
    <row r="576" spans="1:9" ht="45">
      <c r="A576" s="247" t="s">
        <v>2457</v>
      </c>
      <c r="B576" s="247" t="s">
        <v>2458</v>
      </c>
      <c r="C576" s="247" t="s">
        <v>2459</v>
      </c>
      <c r="D576" s="248">
        <v>95847.88</v>
      </c>
      <c r="E576" s="248">
        <v>106823.4</v>
      </c>
      <c r="F576" s="248">
        <v>95847.88</v>
      </c>
      <c r="G576" s="247" t="s">
        <v>753</v>
      </c>
      <c r="H576" s="247" t="s">
        <v>977</v>
      </c>
      <c r="I576" s="249">
        <v>40084</v>
      </c>
    </row>
    <row r="577" spans="1:9" ht="90">
      <c r="A577" s="247" t="s">
        <v>2460</v>
      </c>
      <c r="B577" s="247" t="s">
        <v>2461</v>
      </c>
      <c r="C577" s="247" t="s">
        <v>2462</v>
      </c>
      <c r="D577" s="248">
        <v>531.91</v>
      </c>
      <c r="E577" s="248">
        <v>1604</v>
      </c>
      <c r="F577" s="248">
        <v>531</v>
      </c>
      <c r="G577" s="247" t="s">
        <v>753</v>
      </c>
      <c r="H577" s="247" t="s">
        <v>2463</v>
      </c>
      <c r="I577" s="249">
        <v>40129</v>
      </c>
    </row>
    <row r="578" spans="1:9" ht="75">
      <c r="A578" s="247" t="s">
        <v>2464</v>
      </c>
      <c r="B578" s="247" t="s">
        <v>2465</v>
      </c>
      <c r="C578" s="247" t="s">
        <v>2466</v>
      </c>
      <c r="D578" s="248">
        <v>89474.35</v>
      </c>
      <c r="E578" s="248">
        <v>258188.4</v>
      </c>
      <c r="F578" s="248">
        <v>0</v>
      </c>
      <c r="G578" s="247" t="s">
        <v>794</v>
      </c>
      <c r="H578" s="247" t="s">
        <v>2467</v>
      </c>
      <c r="I578" s="249">
        <v>40483</v>
      </c>
    </row>
    <row r="579" spans="1:9" ht="90">
      <c r="A579" s="247" t="s">
        <v>2468</v>
      </c>
      <c r="B579" s="247" t="s">
        <v>2469</v>
      </c>
      <c r="C579" s="247" t="s">
        <v>2470</v>
      </c>
      <c r="D579" s="250">
        <v>925.95</v>
      </c>
      <c r="E579" s="248">
        <v>1207.74</v>
      </c>
      <c r="F579" s="248">
        <v>925.94</v>
      </c>
      <c r="G579" s="247" t="s">
        <v>794</v>
      </c>
      <c r="H579" s="247" t="s">
        <v>2471</v>
      </c>
      <c r="I579" s="249">
        <v>39933</v>
      </c>
    </row>
    <row r="580" spans="1:9" ht="90">
      <c r="A580" s="247" t="s">
        <v>2468</v>
      </c>
      <c r="B580" s="247" t="s">
        <v>2472</v>
      </c>
      <c r="C580" s="247" t="s">
        <v>2473</v>
      </c>
      <c r="D580" s="252"/>
      <c r="E580" s="248">
        <v>5000</v>
      </c>
      <c r="F580" s="248">
        <v>0</v>
      </c>
      <c r="G580" s="247" t="s">
        <v>744</v>
      </c>
      <c r="H580" s="247" t="s">
        <v>2474</v>
      </c>
      <c r="I580" s="249">
        <v>40359</v>
      </c>
    </row>
    <row r="581" spans="1:9" ht="45">
      <c r="A581" s="247" t="s">
        <v>2475</v>
      </c>
      <c r="B581" s="247" t="s">
        <v>2476</v>
      </c>
      <c r="C581" s="247" t="s">
        <v>2477</v>
      </c>
      <c r="D581" s="248">
        <v>5132.05</v>
      </c>
      <c r="E581" s="248">
        <v>0</v>
      </c>
      <c r="F581" s="248">
        <v>0</v>
      </c>
      <c r="G581" s="247" t="s">
        <v>744</v>
      </c>
      <c r="H581" s="247" t="s">
        <v>2478</v>
      </c>
      <c r="I581" s="249">
        <v>40392</v>
      </c>
    </row>
    <row r="582" spans="1:9" ht="150">
      <c r="A582" s="247" t="s">
        <v>2479</v>
      </c>
      <c r="B582" s="247" t="s">
        <v>2480</v>
      </c>
      <c r="C582" s="247" t="s">
        <v>2481</v>
      </c>
      <c r="D582" s="248">
        <v>946.21</v>
      </c>
      <c r="E582" s="248">
        <v>5100</v>
      </c>
      <c r="F582" s="248">
        <v>0</v>
      </c>
      <c r="G582" s="247" t="s">
        <v>753</v>
      </c>
      <c r="H582" s="247" t="s">
        <v>2482</v>
      </c>
      <c r="I582" s="249">
        <v>40115</v>
      </c>
    </row>
    <row r="583" spans="1:9" ht="210">
      <c r="A583" s="247" t="s">
        <v>2483</v>
      </c>
      <c r="B583" s="247" t="s">
        <v>2484</v>
      </c>
      <c r="C583" s="247" t="s">
        <v>2485</v>
      </c>
      <c r="D583" s="248">
        <v>4909.3</v>
      </c>
      <c r="E583" s="248">
        <v>83600</v>
      </c>
      <c r="F583" s="248">
        <v>4909.3</v>
      </c>
      <c r="G583" s="247" t="s">
        <v>753</v>
      </c>
      <c r="H583" s="247" t="s">
        <v>2486</v>
      </c>
      <c r="I583" s="249">
        <v>40074</v>
      </c>
    </row>
    <row r="584" spans="1:9" ht="45">
      <c r="A584" s="247" t="s">
        <v>2487</v>
      </c>
      <c r="B584" s="247" t="s">
        <v>2488</v>
      </c>
      <c r="C584" s="247" t="s">
        <v>2489</v>
      </c>
      <c r="D584" s="248">
        <v>43279.57</v>
      </c>
      <c r="E584" s="248">
        <v>99500</v>
      </c>
      <c r="F584" s="248">
        <v>0</v>
      </c>
      <c r="G584" s="247" t="s">
        <v>794</v>
      </c>
      <c r="H584" s="247" t="s">
        <v>2490</v>
      </c>
      <c r="I584" s="249">
        <v>40359</v>
      </c>
    </row>
    <row r="585" spans="1:9" ht="15">
      <c r="A585" s="247" t="s">
        <v>2491</v>
      </c>
      <c r="B585" s="247" t="s">
        <v>2492</v>
      </c>
      <c r="C585" s="247" t="s">
        <v>2493</v>
      </c>
      <c r="D585" s="248">
        <v>4594.82</v>
      </c>
      <c r="E585" s="248">
        <v>32700</v>
      </c>
      <c r="F585" s="248">
        <v>4594.82</v>
      </c>
      <c r="G585" s="247" t="s">
        <v>753</v>
      </c>
      <c r="H585" s="247" t="s">
        <v>759</v>
      </c>
      <c r="I585" s="249">
        <v>40101</v>
      </c>
    </row>
    <row r="586" spans="1:9" ht="45">
      <c r="A586" s="247" t="s">
        <v>2494</v>
      </c>
      <c r="B586" s="247" t="s">
        <v>2495</v>
      </c>
      <c r="C586" s="247" t="s">
        <v>2496</v>
      </c>
      <c r="D586" s="248">
        <v>33338.68</v>
      </c>
      <c r="E586" s="248">
        <v>245071</v>
      </c>
      <c r="F586" s="248">
        <v>33338.68</v>
      </c>
      <c r="G586" s="247" t="s">
        <v>729</v>
      </c>
      <c r="H586" s="247" t="s">
        <v>2497</v>
      </c>
      <c r="I586" s="249">
        <v>40147</v>
      </c>
    </row>
    <row r="587" spans="1:9" ht="60">
      <c r="A587" s="247" t="s">
        <v>2498</v>
      </c>
      <c r="B587" s="247" t="s">
        <v>2499</v>
      </c>
      <c r="C587" s="247" t="s">
        <v>2500</v>
      </c>
      <c r="D587" s="248">
        <v>1291.32</v>
      </c>
      <c r="E587" s="248">
        <v>2000</v>
      </c>
      <c r="F587" s="248">
        <v>1291.32</v>
      </c>
      <c r="G587" s="247" t="s">
        <v>753</v>
      </c>
      <c r="H587" s="247" t="s">
        <v>774</v>
      </c>
      <c r="I587" s="249">
        <v>40055</v>
      </c>
    </row>
    <row r="588" spans="1:9" ht="45">
      <c r="A588" s="247" t="s">
        <v>2501</v>
      </c>
      <c r="B588" s="247" t="s">
        <v>2502</v>
      </c>
      <c r="C588" s="247" t="s">
        <v>2503</v>
      </c>
      <c r="D588" s="248">
        <v>1913.05</v>
      </c>
      <c r="E588" s="248">
        <v>20000</v>
      </c>
      <c r="F588" s="248">
        <v>0</v>
      </c>
      <c r="G588" s="247" t="s">
        <v>744</v>
      </c>
      <c r="H588" s="247" t="s">
        <v>999</v>
      </c>
      <c r="I588" s="249">
        <v>40331</v>
      </c>
    </row>
    <row r="589" spans="1:9" ht="15">
      <c r="A589" s="247" t="s">
        <v>2504</v>
      </c>
      <c r="B589" s="247" t="s">
        <v>2505</v>
      </c>
      <c r="C589" s="247" t="s">
        <v>2506</v>
      </c>
      <c r="D589" s="248">
        <v>186.43</v>
      </c>
      <c r="E589" s="248">
        <v>1054</v>
      </c>
      <c r="F589" s="248">
        <v>186.43</v>
      </c>
      <c r="G589" s="247" t="s">
        <v>753</v>
      </c>
      <c r="H589" s="247" t="s">
        <v>774</v>
      </c>
      <c r="I589" s="249">
        <v>40035</v>
      </c>
    </row>
    <row r="590" spans="1:9" ht="60">
      <c r="A590" s="247" t="s">
        <v>684</v>
      </c>
      <c r="B590" s="247" t="s">
        <v>2507</v>
      </c>
      <c r="C590" s="247" t="s">
        <v>2508</v>
      </c>
      <c r="D590" s="248">
        <v>1253.59</v>
      </c>
      <c r="E590" s="248">
        <v>2000</v>
      </c>
      <c r="F590" s="248">
        <v>1253.59</v>
      </c>
      <c r="G590" s="247" t="s">
        <v>753</v>
      </c>
      <c r="H590" s="247" t="s">
        <v>2509</v>
      </c>
      <c r="I590" s="249">
        <v>40102</v>
      </c>
    </row>
    <row r="591" spans="1:9" ht="105">
      <c r="A591" s="247" t="s">
        <v>531</v>
      </c>
      <c r="B591" s="247" t="s">
        <v>2510</v>
      </c>
      <c r="C591" s="247" t="s">
        <v>2511</v>
      </c>
      <c r="D591" s="248">
        <v>8604.38</v>
      </c>
      <c r="E591" s="248">
        <v>8604.38</v>
      </c>
      <c r="F591" s="248">
        <v>0</v>
      </c>
      <c r="G591" s="247" t="s">
        <v>744</v>
      </c>
      <c r="H591" s="247" t="s">
        <v>2512</v>
      </c>
      <c r="I591" s="249">
        <v>40329</v>
      </c>
    </row>
    <row r="592" spans="1:9" ht="60">
      <c r="A592" s="247" t="s">
        <v>2513</v>
      </c>
      <c r="B592" s="247" t="s">
        <v>2514</v>
      </c>
      <c r="C592" s="247" t="s">
        <v>2515</v>
      </c>
      <c r="D592" s="250">
        <v>98259.31</v>
      </c>
      <c r="E592" s="248">
        <v>0</v>
      </c>
      <c r="F592" s="248">
        <v>0</v>
      </c>
      <c r="G592" s="247" t="s">
        <v>744</v>
      </c>
      <c r="H592" s="247" t="s">
        <v>774</v>
      </c>
      <c r="I592" s="249">
        <v>40451</v>
      </c>
    </row>
    <row r="593" spans="1:9" ht="30">
      <c r="A593" s="247" t="s">
        <v>2513</v>
      </c>
      <c r="B593" s="247" t="s">
        <v>2516</v>
      </c>
      <c r="C593" s="247" t="s">
        <v>2517</v>
      </c>
      <c r="D593" s="252"/>
      <c r="E593" s="248">
        <v>40000</v>
      </c>
      <c r="F593" s="248">
        <v>18281.3</v>
      </c>
      <c r="G593" s="247" t="s">
        <v>794</v>
      </c>
      <c r="H593" s="247" t="s">
        <v>774</v>
      </c>
      <c r="I593" s="249">
        <v>40119</v>
      </c>
    </row>
    <row r="594" spans="1:9" ht="60">
      <c r="A594" s="247" t="s">
        <v>2518</v>
      </c>
      <c r="B594" s="247" t="s">
        <v>2519</v>
      </c>
      <c r="C594" s="247" t="s">
        <v>2520</v>
      </c>
      <c r="D594" s="248">
        <v>177616.27</v>
      </c>
      <c r="E594" s="248">
        <v>880000</v>
      </c>
      <c r="F594" s="248">
        <v>0</v>
      </c>
      <c r="G594" s="247" t="s">
        <v>744</v>
      </c>
      <c r="H594" s="247" t="s">
        <v>2521</v>
      </c>
      <c r="I594" s="249">
        <v>40354</v>
      </c>
    </row>
    <row r="595" spans="1:9" ht="15">
      <c r="A595" s="247" t="s">
        <v>2522</v>
      </c>
      <c r="B595" s="247" t="s">
        <v>2523</v>
      </c>
      <c r="C595" s="247" t="s">
        <v>2524</v>
      </c>
      <c r="D595" s="248">
        <v>3101.07</v>
      </c>
      <c r="E595" s="248">
        <v>1500</v>
      </c>
      <c r="F595" s="248">
        <v>0</v>
      </c>
      <c r="G595" s="247" t="s">
        <v>744</v>
      </c>
      <c r="H595" s="247" t="s">
        <v>1825</v>
      </c>
      <c r="I595" s="249">
        <v>40268</v>
      </c>
    </row>
    <row r="596" spans="1:9" ht="30">
      <c r="A596" s="247" t="s">
        <v>2525</v>
      </c>
      <c r="B596" s="247" t="s">
        <v>2526</v>
      </c>
      <c r="C596" s="247" t="s">
        <v>2527</v>
      </c>
      <c r="D596" s="248">
        <v>217.6</v>
      </c>
      <c r="E596" s="248">
        <v>274.76</v>
      </c>
      <c r="F596" s="248">
        <v>217.6</v>
      </c>
      <c r="G596" s="247" t="s">
        <v>753</v>
      </c>
      <c r="H596" s="247" t="s">
        <v>2528</v>
      </c>
      <c r="I596" s="249">
        <v>40154</v>
      </c>
    </row>
    <row r="597" spans="1:9" ht="30">
      <c r="A597" s="247" t="s">
        <v>2529</v>
      </c>
      <c r="B597" s="247" t="s">
        <v>2530</v>
      </c>
      <c r="C597" s="247" t="s">
        <v>2531</v>
      </c>
      <c r="D597" s="248">
        <v>773.72</v>
      </c>
      <c r="E597" s="248">
        <v>25000</v>
      </c>
      <c r="F597" s="248">
        <v>773.72</v>
      </c>
      <c r="G597" s="247" t="s">
        <v>729</v>
      </c>
      <c r="H597" s="247" t="s">
        <v>774</v>
      </c>
      <c r="I597" s="249">
        <v>40077</v>
      </c>
    </row>
    <row r="598" spans="1:9" ht="15">
      <c r="A598" s="247" t="s">
        <v>2532</v>
      </c>
      <c r="B598" s="247" t="s">
        <v>1100</v>
      </c>
      <c r="C598" s="247" t="s">
        <v>2533</v>
      </c>
      <c r="D598" s="248">
        <v>9927.79</v>
      </c>
      <c r="E598" s="248">
        <v>0</v>
      </c>
      <c r="F598" s="248">
        <v>0</v>
      </c>
      <c r="G598" s="247" t="s">
        <v>744</v>
      </c>
      <c r="H598" s="247" t="s">
        <v>774</v>
      </c>
      <c r="I598" s="249">
        <v>40329</v>
      </c>
    </row>
    <row r="599" spans="1:9" ht="30">
      <c r="A599" s="247" t="s">
        <v>2534</v>
      </c>
      <c r="B599" s="247" t="s">
        <v>2535</v>
      </c>
      <c r="C599" s="247" t="s">
        <v>2536</v>
      </c>
      <c r="D599" s="248">
        <v>187947.3</v>
      </c>
      <c r="E599" s="248">
        <v>75000</v>
      </c>
      <c r="F599" s="248">
        <v>66947.3</v>
      </c>
      <c r="G599" s="247" t="s">
        <v>753</v>
      </c>
      <c r="H599" s="247" t="s">
        <v>2534</v>
      </c>
      <c r="I599" s="249">
        <v>40116</v>
      </c>
    </row>
    <row r="600" spans="1:9" ht="45">
      <c r="A600" s="247" t="s">
        <v>2537</v>
      </c>
      <c r="B600" s="247" t="s">
        <v>2538</v>
      </c>
      <c r="C600" s="247" t="s">
        <v>2539</v>
      </c>
      <c r="D600" s="248">
        <v>94967.05</v>
      </c>
      <c r="E600" s="248">
        <v>404000</v>
      </c>
      <c r="F600" s="248">
        <v>94967.05</v>
      </c>
      <c r="G600" s="247" t="s">
        <v>794</v>
      </c>
      <c r="H600" s="247" t="s">
        <v>2540</v>
      </c>
      <c r="I600" s="249">
        <v>40268</v>
      </c>
    </row>
    <row r="601" spans="1:9" ht="15">
      <c r="A601" s="247" t="s">
        <v>2541</v>
      </c>
      <c r="B601" s="247" t="s">
        <v>2542</v>
      </c>
      <c r="C601" s="247" t="s">
        <v>2541</v>
      </c>
      <c r="D601" s="250">
        <v>5961.91</v>
      </c>
      <c r="E601" s="248">
        <v>3000</v>
      </c>
      <c r="F601" s="248">
        <v>0</v>
      </c>
      <c r="G601" s="247" t="s">
        <v>744</v>
      </c>
      <c r="H601" s="247" t="s">
        <v>2543</v>
      </c>
      <c r="I601" s="249">
        <v>40527</v>
      </c>
    </row>
    <row r="602" spans="1:9" ht="45">
      <c r="A602" s="247" t="s">
        <v>2541</v>
      </c>
      <c r="B602" s="247" t="s">
        <v>2544</v>
      </c>
      <c r="C602" s="247" t="s">
        <v>2541</v>
      </c>
      <c r="D602" s="252"/>
      <c r="E602" s="248">
        <v>10000</v>
      </c>
      <c r="F602" s="248">
        <v>0</v>
      </c>
      <c r="G602" s="247" t="s">
        <v>744</v>
      </c>
      <c r="H602" s="247" t="s">
        <v>2545</v>
      </c>
      <c r="I602" s="249">
        <v>40908</v>
      </c>
    </row>
    <row r="603" spans="1:9" ht="30">
      <c r="A603" s="247" t="s">
        <v>2546</v>
      </c>
      <c r="B603" s="247" t="s">
        <v>2547</v>
      </c>
      <c r="C603" s="247" t="s">
        <v>2548</v>
      </c>
      <c r="D603" s="248">
        <v>1031.71</v>
      </c>
      <c r="E603" s="248">
        <v>5000</v>
      </c>
      <c r="F603" s="248">
        <v>1031.71</v>
      </c>
      <c r="G603" s="247" t="s">
        <v>753</v>
      </c>
      <c r="H603" s="247" t="s">
        <v>774</v>
      </c>
      <c r="I603" s="249">
        <v>39994</v>
      </c>
    </row>
    <row r="604" spans="1:9" ht="15">
      <c r="A604" s="247" t="s">
        <v>2549</v>
      </c>
      <c r="B604" s="247" t="s">
        <v>2550</v>
      </c>
      <c r="C604" s="247" t="s">
        <v>92</v>
      </c>
      <c r="D604" s="248">
        <v>3891.62</v>
      </c>
      <c r="E604" s="248">
        <v>190700</v>
      </c>
      <c r="F604" s="248">
        <v>3891.62</v>
      </c>
      <c r="G604" s="247" t="s">
        <v>794</v>
      </c>
      <c r="H604" s="247" t="s">
        <v>774</v>
      </c>
      <c r="I604" s="249">
        <v>40371</v>
      </c>
    </row>
    <row r="605" spans="1:9" ht="30">
      <c r="A605" s="247" t="s">
        <v>2551</v>
      </c>
      <c r="B605" s="247" t="s">
        <v>2552</v>
      </c>
      <c r="C605" s="247" t="s">
        <v>2553</v>
      </c>
      <c r="D605" s="248">
        <v>4131.85</v>
      </c>
      <c r="E605" s="248">
        <v>23000</v>
      </c>
      <c r="F605" s="248">
        <v>4131.85</v>
      </c>
      <c r="G605" s="247" t="s">
        <v>753</v>
      </c>
      <c r="H605" s="247" t="s">
        <v>2554</v>
      </c>
      <c r="I605" s="249">
        <v>40199</v>
      </c>
    </row>
    <row r="606" spans="1:9" ht="45">
      <c r="A606" s="247" t="s">
        <v>2555</v>
      </c>
      <c r="B606" s="247" t="s">
        <v>2556</v>
      </c>
      <c r="C606" s="247" t="s">
        <v>2557</v>
      </c>
      <c r="D606" s="248">
        <v>431.5</v>
      </c>
      <c r="E606" s="248">
        <v>3000</v>
      </c>
      <c r="F606" s="248">
        <v>0</v>
      </c>
      <c r="G606" s="247" t="s">
        <v>744</v>
      </c>
      <c r="H606" s="247" t="s">
        <v>2558</v>
      </c>
      <c r="I606" s="249">
        <v>40543</v>
      </c>
    </row>
    <row r="607" spans="1:9" ht="45">
      <c r="A607" s="247" t="s">
        <v>2559</v>
      </c>
      <c r="B607" s="247" t="s">
        <v>2560</v>
      </c>
      <c r="C607" s="247" t="s">
        <v>2561</v>
      </c>
      <c r="D607" s="248">
        <v>1346.07</v>
      </c>
      <c r="E607" s="248">
        <v>3147</v>
      </c>
      <c r="F607" s="248">
        <v>1346.07</v>
      </c>
      <c r="G607" s="247" t="s">
        <v>753</v>
      </c>
      <c r="H607" s="247" t="s">
        <v>2562</v>
      </c>
      <c r="I607" s="249">
        <v>40079</v>
      </c>
    </row>
    <row r="608" spans="1:9" ht="60">
      <c r="A608" s="247" t="s">
        <v>2563</v>
      </c>
      <c r="B608" s="247" t="s">
        <v>2564</v>
      </c>
      <c r="C608" s="247" t="s">
        <v>2565</v>
      </c>
      <c r="D608" s="248">
        <v>2651.2</v>
      </c>
      <c r="E608" s="248">
        <v>52787</v>
      </c>
      <c r="F608" s="248">
        <v>2651.2</v>
      </c>
      <c r="G608" s="247" t="s">
        <v>753</v>
      </c>
      <c r="H608" s="247" t="s">
        <v>2566</v>
      </c>
      <c r="I608" s="249">
        <v>40087</v>
      </c>
    </row>
    <row r="609" spans="1:9" ht="30">
      <c r="A609" s="247" t="s">
        <v>2567</v>
      </c>
      <c r="B609" s="247" t="s">
        <v>1512</v>
      </c>
      <c r="C609" s="247" t="s">
        <v>2568</v>
      </c>
      <c r="D609" s="248">
        <v>105.59</v>
      </c>
      <c r="E609" s="248">
        <v>0</v>
      </c>
      <c r="F609" s="248">
        <v>0</v>
      </c>
      <c r="G609" s="247" t="s">
        <v>744</v>
      </c>
      <c r="H609" s="247" t="s">
        <v>2569</v>
      </c>
      <c r="I609" s="249">
        <v>40391</v>
      </c>
    </row>
    <row r="610" spans="1:9" ht="30">
      <c r="A610" s="247" t="s">
        <v>2570</v>
      </c>
      <c r="B610" s="247" t="s">
        <v>2571</v>
      </c>
      <c r="C610" s="247" t="s">
        <v>2572</v>
      </c>
      <c r="D610" s="248">
        <v>364.91</v>
      </c>
      <c r="E610" s="248">
        <v>1500</v>
      </c>
      <c r="F610" s="248">
        <v>364.91</v>
      </c>
      <c r="G610" s="247" t="s">
        <v>753</v>
      </c>
      <c r="H610" s="247" t="s">
        <v>774</v>
      </c>
      <c r="I610" s="249">
        <v>40039</v>
      </c>
    </row>
    <row r="611" spans="1:9" ht="45">
      <c r="A611" s="247" t="s">
        <v>2573</v>
      </c>
      <c r="B611" s="247" t="s">
        <v>2574</v>
      </c>
      <c r="C611" s="247" t="s">
        <v>2575</v>
      </c>
      <c r="D611" s="248">
        <v>3433.01</v>
      </c>
      <c r="E611" s="248">
        <v>6691.44</v>
      </c>
      <c r="F611" s="248">
        <v>3433.01</v>
      </c>
      <c r="G611" s="247" t="s">
        <v>753</v>
      </c>
      <c r="H611" s="247" t="s">
        <v>2576</v>
      </c>
      <c r="I611" s="249">
        <v>40060</v>
      </c>
    </row>
    <row r="612" spans="1:9" ht="60">
      <c r="A612" s="247" t="s">
        <v>2577</v>
      </c>
      <c r="B612" s="247" t="s">
        <v>2578</v>
      </c>
      <c r="C612" s="247" t="s">
        <v>2579</v>
      </c>
      <c r="D612" s="248">
        <v>393.74</v>
      </c>
      <c r="E612" s="248">
        <v>7260</v>
      </c>
      <c r="F612" s="248">
        <v>393.74</v>
      </c>
      <c r="G612" s="247" t="s">
        <v>753</v>
      </c>
      <c r="H612" s="247" t="s">
        <v>999</v>
      </c>
      <c r="I612" s="249">
        <v>40052</v>
      </c>
    </row>
    <row r="613" spans="1:9" ht="90">
      <c r="A613" s="247" t="s">
        <v>91</v>
      </c>
      <c r="B613" s="247" t="s">
        <v>2580</v>
      </c>
      <c r="C613" s="247" t="s">
        <v>2581</v>
      </c>
      <c r="D613" s="248">
        <v>27066.65</v>
      </c>
      <c r="E613" s="248">
        <v>17600</v>
      </c>
      <c r="F613" s="248">
        <v>17600</v>
      </c>
      <c r="G613" s="247" t="s">
        <v>729</v>
      </c>
      <c r="H613" s="247" t="s">
        <v>2582</v>
      </c>
      <c r="I613" s="249">
        <v>40299</v>
      </c>
    </row>
    <row r="614" spans="1:9" ht="15">
      <c r="A614" s="247" t="s">
        <v>2583</v>
      </c>
      <c r="B614" s="247" t="s">
        <v>2584</v>
      </c>
      <c r="C614" s="247" t="s">
        <v>2585</v>
      </c>
      <c r="D614" s="248">
        <v>267.04</v>
      </c>
      <c r="E614" s="248">
        <v>1200</v>
      </c>
      <c r="F614" s="248">
        <v>0</v>
      </c>
      <c r="G614" s="247" t="s">
        <v>794</v>
      </c>
      <c r="H614" s="247" t="s">
        <v>2586</v>
      </c>
      <c r="I614" s="249">
        <v>40178</v>
      </c>
    </row>
    <row r="615" spans="1:9" ht="30">
      <c r="A615" s="247" t="s">
        <v>2587</v>
      </c>
      <c r="B615" s="247" t="s">
        <v>2588</v>
      </c>
      <c r="C615" s="247" t="s">
        <v>2589</v>
      </c>
      <c r="D615" s="248">
        <v>7647.85</v>
      </c>
      <c r="E615" s="248">
        <v>0</v>
      </c>
      <c r="F615" s="248">
        <v>0</v>
      </c>
      <c r="G615" s="247" t="s">
        <v>995</v>
      </c>
      <c r="H615" s="247" t="s">
        <v>774</v>
      </c>
      <c r="I615" s="249">
        <v>40115</v>
      </c>
    </row>
    <row r="616" spans="1:9" ht="15">
      <c r="A616" s="247" t="s">
        <v>2590</v>
      </c>
      <c r="B616" s="247" t="s">
        <v>2591</v>
      </c>
      <c r="C616" s="247" t="s">
        <v>2592</v>
      </c>
      <c r="D616" s="248">
        <v>795.89</v>
      </c>
      <c r="E616" s="248">
        <v>0</v>
      </c>
      <c r="F616" s="248">
        <v>0</v>
      </c>
      <c r="G616" s="247" t="s">
        <v>995</v>
      </c>
      <c r="H616" s="247" t="s">
        <v>774</v>
      </c>
      <c r="I616" s="249">
        <v>40359</v>
      </c>
    </row>
    <row r="617" spans="1:9" ht="30">
      <c r="A617" s="247" t="s">
        <v>2593</v>
      </c>
      <c r="B617" s="247" t="s">
        <v>2594</v>
      </c>
      <c r="C617" s="247" t="s">
        <v>2595</v>
      </c>
      <c r="D617" s="248">
        <v>1078.8</v>
      </c>
      <c r="E617" s="248">
        <v>19884</v>
      </c>
      <c r="F617" s="248">
        <v>1078.8</v>
      </c>
      <c r="G617" s="247" t="s">
        <v>753</v>
      </c>
      <c r="H617" s="247" t="s">
        <v>2596</v>
      </c>
      <c r="I617" s="249">
        <v>40074</v>
      </c>
    </row>
    <row r="618" spans="1:9" ht="15">
      <c r="A618" s="247" t="s">
        <v>2597</v>
      </c>
      <c r="B618" s="247" t="s">
        <v>2598</v>
      </c>
      <c r="C618" s="247" t="s">
        <v>2599</v>
      </c>
      <c r="D618" s="250">
        <v>925.85</v>
      </c>
      <c r="E618" s="248">
        <v>5000</v>
      </c>
      <c r="F618" s="248">
        <v>0</v>
      </c>
      <c r="G618" s="247" t="s">
        <v>744</v>
      </c>
      <c r="H618" s="247" t="s">
        <v>2600</v>
      </c>
      <c r="I618" s="249">
        <v>40329</v>
      </c>
    </row>
    <row r="619" spans="1:9" ht="30">
      <c r="A619" s="247" t="s">
        <v>2597</v>
      </c>
      <c r="B619" s="247" t="s">
        <v>2601</v>
      </c>
      <c r="C619" s="247" t="s">
        <v>2602</v>
      </c>
      <c r="D619" s="252"/>
      <c r="E619" s="248">
        <v>853.23</v>
      </c>
      <c r="F619" s="248">
        <v>853.23</v>
      </c>
      <c r="G619" s="247" t="s">
        <v>753</v>
      </c>
      <c r="H619" s="247" t="s">
        <v>2603</v>
      </c>
      <c r="I619" s="249">
        <v>40106</v>
      </c>
    </row>
    <row r="620" spans="1:9" ht="45">
      <c r="A620" s="247" t="s">
        <v>2604</v>
      </c>
      <c r="B620" s="247" t="s">
        <v>2605</v>
      </c>
      <c r="C620" s="247" t="s">
        <v>2606</v>
      </c>
      <c r="D620" s="248">
        <v>3668.87</v>
      </c>
      <c r="E620" s="248">
        <v>6500</v>
      </c>
      <c r="F620" s="248">
        <v>0</v>
      </c>
      <c r="G620" s="247" t="s">
        <v>744</v>
      </c>
      <c r="H620" s="247" t="s">
        <v>2607</v>
      </c>
      <c r="I620" s="249">
        <v>40148</v>
      </c>
    </row>
    <row r="621" spans="1:9" ht="15">
      <c r="A621" s="247" t="s">
        <v>2608</v>
      </c>
      <c r="B621" s="247" t="s">
        <v>2609</v>
      </c>
      <c r="C621" s="247" t="s">
        <v>836</v>
      </c>
      <c r="D621" s="248">
        <v>2563.84</v>
      </c>
      <c r="E621" s="248">
        <v>0</v>
      </c>
      <c r="F621" s="248">
        <v>0</v>
      </c>
      <c r="G621" s="247" t="s">
        <v>744</v>
      </c>
      <c r="H621" s="247" t="s">
        <v>1825</v>
      </c>
      <c r="I621" s="249">
        <v>40235</v>
      </c>
    </row>
    <row r="622" spans="1:9" ht="15">
      <c r="A622" s="247" t="s">
        <v>2610</v>
      </c>
      <c r="B622" s="247" t="s">
        <v>2611</v>
      </c>
      <c r="C622" s="247" t="s">
        <v>2612</v>
      </c>
      <c r="D622" s="248">
        <v>747.93</v>
      </c>
      <c r="E622" s="248">
        <v>0</v>
      </c>
      <c r="F622" s="248">
        <v>0</v>
      </c>
      <c r="G622" s="247" t="s">
        <v>744</v>
      </c>
      <c r="H622" s="247" t="s">
        <v>2612</v>
      </c>
      <c r="I622" s="249">
        <v>40359</v>
      </c>
    </row>
    <row r="623" spans="1:9" ht="60">
      <c r="A623" s="247" t="s">
        <v>2613</v>
      </c>
      <c r="B623" s="247" t="s">
        <v>2614</v>
      </c>
      <c r="C623" s="247" t="s">
        <v>2615</v>
      </c>
      <c r="D623" s="248">
        <v>400</v>
      </c>
      <c r="E623" s="248">
        <v>484</v>
      </c>
      <c r="F623" s="248">
        <v>400</v>
      </c>
      <c r="G623" s="247" t="s">
        <v>753</v>
      </c>
      <c r="H623" s="247" t="s">
        <v>2616</v>
      </c>
      <c r="I623" s="249">
        <v>40003</v>
      </c>
    </row>
    <row r="624" spans="1:9" ht="75">
      <c r="A624" s="247" t="s">
        <v>2617</v>
      </c>
      <c r="B624" s="247" t="s">
        <v>2618</v>
      </c>
      <c r="C624" s="247" t="s">
        <v>2619</v>
      </c>
      <c r="D624" s="248">
        <v>1632.27</v>
      </c>
      <c r="E624" s="248">
        <v>215000</v>
      </c>
      <c r="F624" s="248">
        <v>0</v>
      </c>
      <c r="G624" s="247" t="s">
        <v>753</v>
      </c>
      <c r="H624" s="247" t="s">
        <v>774</v>
      </c>
      <c r="I624" s="249">
        <v>40080</v>
      </c>
    </row>
    <row r="625" spans="1:9" ht="45">
      <c r="A625" s="247" t="s">
        <v>2620</v>
      </c>
      <c r="B625" s="247" t="s">
        <v>2621</v>
      </c>
      <c r="C625" s="247" t="s">
        <v>1404</v>
      </c>
      <c r="D625" s="248">
        <v>2852.11</v>
      </c>
      <c r="E625" s="248">
        <v>2852.11</v>
      </c>
      <c r="F625" s="248">
        <v>0</v>
      </c>
      <c r="G625" s="247" t="s">
        <v>744</v>
      </c>
      <c r="H625" s="247" t="s">
        <v>1404</v>
      </c>
      <c r="I625" s="249">
        <v>40358</v>
      </c>
    </row>
    <row r="626" spans="1:9" ht="105">
      <c r="A626" s="247" t="s">
        <v>92</v>
      </c>
      <c r="B626" s="247" t="s">
        <v>2622</v>
      </c>
      <c r="C626" s="247" t="s">
        <v>2623</v>
      </c>
      <c r="D626" s="248">
        <v>11238.1</v>
      </c>
      <c r="E626" s="248">
        <v>2362008.5</v>
      </c>
      <c r="F626" s="248">
        <v>11238.1</v>
      </c>
      <c r="G626" s="247" t="s">
        <v>753</v>
      </c>
      <c r="H626" s="247" t="s">
        <v>2624</v>
      </c>
      <c r="I626" s="249">
        <v>40056</v>
      </c>
    </row>
    <row r="627" spans="1:9" ht="60">
      <c r="A627" s="247" t="s">
        <v>2625</v>
      </c>
      <c r="B627" s="247" t="s">
        <v>2626</v>
      </c>
      <c r="C627" s="247" t="s">
        <v>2627</v>
      </c>
      <c r="D627" s="248">
        <v>11801.53</v>
      </c>
      <c r="E627" s="248">
        <v>15000</v>
      </c>
      <c r="F627" s="248">
        <v>8000</v>
      </c>
      <c r="G627" s="247" t="s">
        <v>729</v>
      </c>
      <c r="H627" s="247" t="s">
        <v>774</v>
      </c>
      <c r="I627" s="249">
        <v>40115</v>
      </c>
    </row>
    <row r="628" spans="1:9" ht="30">
      <c r="A628" s="247" t="s">
        <v>2628</v>
      </c>
      <c r="B628" s="247" t="s">
        <v>2629</v>
      </c>
      <c r="C628" s="247" t="s">
        <v>2630</v>
      </c>
      <c r="D628" s="248">
        <v>3961.51</v>
      </c>
      <c r="E628" s="248">
        <v>3900</v>
      </c>
      <c r="F628" s="248">
        <v>1769.93</v>
      </c>
      <c r="G628" s="247" t="s">
        <v>729</v>
      </c>
      <c r="H628" s="247" t="s">
        <v>2631</v>
      </c>
      <c r="I628" s="249">
        <v>40269</v>
      </c>
    </row>
    <row r="629" spans="1:9" ht="45">
      <c r="A629" s="247" t="s">
        <v>2632</v>
      </c>
      <c r="B629" s="247" t="s">
        <v>2633</v>
      </c>
      <c r="C629" s="247" t="s">
        <v>2634</v>
      </c>
      <c r="D629" s="248">
        <v>4319.66</v>
      </c>
      <c r="E629" s="248">
        <v>59958.15</v>
      </c>
      <c r="F629" s="248">
        <v>4319.66</v>
      </c>
      <c r="G629" s="247" t="s">
        <v>753</v>
      </c>
      <c r="H629" s="247" t="s">
        <v>2635</v>
      </c>
      <c r="I629" s="249">
        <v>40101</v>
      </c>
    </row>
    <row r="630" spans="1:9" ht="15">
      <c r="A630" s="247" t="s">
        <v>2636</v>
      </c>
      <c r="B630" s="247" t="s">
        <v>2637</v>
      </c>
      <c r="C630" s="247" t="s">
        <v>814</v>
      </c>
      <c r="D630" s="248">
        <v>159.79</v>
      </c>
      <c r="E630" s="248">
        <v>5000</v>
      </c>
      <c r="F630" s="248">
        <v>0</v>
      </c>
      <c r="G630" s="247" t="s">
        <v>744</v>
      </c>
      <c r="H630" s="247" t="s">
        <v>2638</v>
      </c>
      <c r="I630" s="249">
        <v>40388</v>
      </c>
    </row>
    <row r="631" spans="1:9" ht="15">
      <c r="A631" s="247" t="s">
        <v>2639</v>
      </c>
      <c r="B631" s="247" t="s">
        <v>2640</v>
      </c>
      <c r="C631" s="247" t="s">
        <v>2641</v>
      </c>
      <c r="D631" s="250">
        <v>5782.84</v>
      </c>
      <c r="E631" s="248">
        <v>4960</v>
      </c>
      <c r="F631" s="248">
        <v>4960</v>
      </c>
      <c r="G631" s="247" t="s">
        <v>753</v>
      </c>
      <c r="H631" s="247" t="s">
        <v>2642</v>
      </c>
      <c r="I631" s="249">
        <v>40000</v>
      </c>
    </row>
    <row r="632" spans="1:9" ht="30">
      <c r="A632" s="247" t="s">
        <v>2639</v>
      </c>
      <c r="B632" s="247" t="s">
        <v>2643</v>
      </c>
      <c r="C632" s="247" t="s">
        <v>2644</v>
      </c>
      <c r="D632" s="252"/>
      <c r="E632" s="248">
        <v>2300</v>
      </c>
      <c r="F632" s="248">
        <v>822.84</v>
      </c>
      <c r="G632" s="247" t="s">
        <v>753</v>
      </c>
      <c r="H632" s="247" t="s">
        <v>2645</v>
      </c>
      <c r="I632" s="249">
        <v>40134</v>
      </c>
    </row>
    <row r="633" spans="1:9" ht="30">
      <c r="A633" s="247" t="s">
        <v>2646</v>
      </c>
      <c r="B633" s="247" t="s">
        <v>2647</v>
      </c>
      <c r="C633" s="247" t="s">
        <v>2648</v>
      </c>
      <c r="D633" s="248">
        <v>2948.2</v>
      </c>
      <c r="E633" s="248">
        <v>0</v>
      </c>
      <c r="F633" s="248">
        <v>0</v>
      </c>
      <c r="G633" s="247" t="s">
        <v>744</v>
      </c>
      <c r="H633" s="247" t="s">
        <v>2649</v>
      </c>
      <c r="I633" s="249">
        <v>40421</v>
      </c>
    </row>
    <row r="634" spans="1:9" ht="45">
      <c r="A634" s="247" t="s">
        <v>2650</v>
      </c>
      <c r="B634" s="247" t="s">
        <v>2651</v>
      </c>
      <c r="C634" s="247" t="s">
        <v>2652</v>
      </c>
      <c r="D634" s="248">
        <v>336.03</v>
      </c>
      <c r="E634" s="248">
        <v>1370.42</v>
      </c>
      <c r="F634" s="248">
        <v>336.03</v>
      </c>
      <c r="G634" s="247" t="s">
        <v>753</v>
      </c>
      <c r="H634" s="247" t="s">
        <v>2653</v>
      </c>
      <c r="I634" s="249">
        <v>40055</v>
      </c>
    </row>
    <row r="635" spans="1:9" ht="60">
      <c r="A635" s="247" t="s">
        <v>2654</v>
      </c>
      <c r="B635" s="247" t="s">
        <v>2655</v>
      </c>
      <c r="C635" s="247" t="s">
        <v>2656</v>
      </c>
      <c r="D635" s="250">
        <v>723.44</v>
      </c>
      <c r="E635" s="248">
        <v>700</v>
      </c>
      <c r="F635" s="248">
        <v>700</v>
      </c>
      <c r="G635" s="247" t="s">
        <v>753</v>
      </c>
      <c r="H635" s="247" t="s">
        <v>2657</v>
      </c>
      <c r="I635" s="249">
        <v>40065</v>
      </c>
    </row>
    <row r="636" spans="1:9" ht="60">
      <c r="A636" s="247" t="s">
        <v>2654</v>
      </c>
      <c r="B636" s="247" t="s">
        <v>2658</v>
      </c>
      <c r="C636" s="247" t="s">
        <v>2659</v>
      </c>
      <c r="D636" s="252"/>
      <c r="E636" s="248">
        <v>400</v>
      </c>
      <c r="F636" s="248">
        <v>23.44</v>
      </c>
      <c r="G636" s="247" t="s">
        <v>794</v>
      </c>
      <c r="H636" s="247" t="s">
        <v>2657</v>
      </c>
      <c r="I636" s="249">
        <v>40147</v>
      </c>
    </row>
    <row r="637" spans="1:9" ht="30">
      <c r="A637" s="247" t="s">
        <v>2660</v>
      </c>
      <c r="B637" s="247" t="s">
        <v>2661</v>
      </c>
      <c r="C637" s="247" t="s">
        <v>2662</v>
      </c>
      <c r="D637" s="248">
        <v>906.97</v>
      </c>
      <c r="E637" s="248">
        <v>0</v>
      </c>
      <c r="F637" s="248">
        <v>0</v>
      </c>
      <c r="G637" s="247" t="s">
        <v>744</v>
      </c>
      <c r="H637" s="247" t="s">
        <v>2663</v>
      </c>
      <c r="I637" s="249">
        <v>40421</v>
      </c>
    </row>
    <row r="638" spans="1:9" ht="30">
      <c r="A638" s="247" t="s">
        <v>2664</v>
      </c>
      <c r="B638" s="247" t="s">
        <v>2665</v>
      </c>
      <c r="C638" s="247" t="s">
        <v>2666</v>
      </c>
      <c r="D638" s="248">
        <v>1335.25</v>
      </c>
      <c r="E638" s="248">
        <v>15500</v>
      </c>
      <c r="F638" s="248">
        <v>1335.25</v>
      </c>
      <c r="G638" s="247" t="s">
        <v>753</v>
      </c>
      <c r="H638" s="247" t="s">
        <v>2667</v>
      </c>
      <c r="I638" s="249">
        <v>40037</v>
      </c>
    </row>
    <row r="639" spans="1:9" ht="30">
      <c r="A639" s="247" t="s">
        <v>2668</v>
      </c>
      <c r="B639" s="247" t="s">
        <v>2669</v>
      </c>
      <c r="C639" s="247" t="s">
        <v>2670</v>
      </c>
      <c r="D639" s="248">
        <v>1537.43</v>
      </c>
      <c r="E639" s="248">
        <v>1250</v>
      </c>
      <c r="F639" s="248">
        <v>1250</v>
      </c>
      <c r="G639" s="247" t="s">
        <v>753</v>
      </c>
      <c r="H639" s="247" t="s">
        <v>774</v>
      </c>
      <c r="I639" s="249">
        <v>40040</v>
      </c>
    </row>
    <row r="640" spans="1:9" ht="15">
      <c r="A640" s="247" t="s">
        <v>2671</v>
      </c>
      <c r="B640" s="247" t="s">
        <v>2672</v>
      </c>
      <c r="C640" s="247" t="s">
        <v>2673</v>
      </c>
      <c r="D640" s="248">
        <v>2441.55</v>
      </c>
      <c r="E640" s="248">
        <v>0</v>
      </c>
      <c r="F640" s="248">
        <v>0</v>
      </c>
      <c r="G640" s="247" t="s">
        <v>744</v>
      </c>
      <c r="H640" s="247" t="s">
        <v>774</v>
      </c>
      <c r="I640" s="249">
        <v>40378</v>
      </c>
    </row>
    <row r="641" spans="1:9" ht="45">
      <c r="A641" s="247" t="s">
        <v>2674</v>
      </c>
      <c r="B641" s="247" t="s">
        <v>2675</v>
      </c>
      <c r="C641" s="247" t="s">
        <v>2676</v>
      </c>
      <c r="D641" s="248">
        <v>3341.29</v>
      </c>
      <c r="E641" s="248">
        <v>5800</v>
      </c>
      <c r="F641" s="248">
        <v>0</v>
      </c>
      <c r="G641" s="247" t="s">
        <v>744</v>
      </c>
      <c r="H641" s="247" t="s">
        <v>759</v>
      </c>
      <c r="I641" s="249">
        <v>40178</v>
      </c>
    </row>
    <row r="642" spans="1:9" ht="30">
      <c r="A642" s="247" t="s">
        <v>2677</v>
      </c>
      <c r="B642" s="247" t="s">
        <v>2678</v>
      </c>
      <c r="C642" s="247" t="s">
        <v>743</v>
      </c>
      <c r="D642" s="248">
        <v>1417.12</v>
      </c>
      <c r="E642" s="248">
        <v>0</v>
      </c>
      <c r="F642" s="248">
        <v>0</v>
      </c>
      <c r="G642" s="247" t="s">
        <v>744</v>
      </c>
      <c r="H642" s="247" t="s">
        <v>743</v>
      </c>
      <c r="I642" s="249">
        <v>40360</v>
      </c>
    </row>
    <row r="643" spans="1:9" ht="60">
      <c r="A643" s="247" t="s">
        <v>2679</v>
      </c>
      <c r="B643" s="247" t="s">
        <v>2680</v>
      </c>
      <c r="C643" s="247" t="s">
        <v>2681</v>
      </c>
      <c r="D643" s="248">
        <v>2926.36</v>
      </c>
      <c r="E643" s="248">
        <v>66342</v>
      </c>
      <c r="F643" s="248">
        <v>2926.36</v>
      </c>
      <c r="G643" s="247" t="s">
        <v>753</v>
      </c>
      <c r="H643" s="247" t="s">
        <v>774</v>
      </c>
      <c r="I643" s="249">
        <v>39994</v>
      </c>
    </row>
    <row r="644" spans="1:9" ht="165">
      <c r="A644" s="247" t="s">
        <v>2682</v>
      </c>
      <c r="B644" s="247" t="s">
        <v>2683</v>
      </c>
      <c r="C644" s="247" t="s">
        <v>2684</v>
      </c>
      <c r="D644" s="248">
        <v>10342.72</v>
      </c>
      <c r="E644" s="248">
        <v>7400000</v>
      </c>
      <c r="F644" s="248">
        <v>0</v>
      </c>
      <c r="G644" s="247" t="s">
        <v>794</v>
      </c>
      <c r="H644" s="247" t="s">
        <v>2685</v>
      </c>
      <c r="I644" s="249">
        <v>40908</v>
      </c>
    </row>
    <row r="645" spans="1:9" ht="45">
      <c r="A645" s="247" t="s">
        <v>2686</v>
      </c>
      <c r="B645" s="247" t="s">
        <v>2687</v>
      </c>
      <c r="C645" s="247" t="s">
        <v>2688</v>
      </c>
      <c r="D645" s="248">
        <v>97958.56</v>
      </c>
      <c r="E645" s="248">
        <v>282351.44</v>
      </c>
      <c r="F645" s="248">
        <v>97958.56</v>
      </c>
      <c r="G645" s="247" t="s">
        <v>753</v>
      </c>
      <c r="H645" s="247" t="s">
        <v>977</v>
      </c>
      <c r="I645" s="249">
        <v>40116</v>
      </c>
    </row>
    <row r="646" spans="1:9" ht="60">
      <c r="A646" s="247" t="s">
        <v>2689</v>
      </c>
      <c r="B646" s="247" t="s">
        <v>2690</v>
      </c>
      <c r="C646" s="247" t="s">
        <v>2691</v>
      </c>
      <c r="D646" s="248">
        <v>404.58</v>
      </c>
      <c r="E646" s="248">
        <v>15000</v>
      </c>
      <c r="F646" s="248">
        <v>0</v>
      </c>
      <c r="G646" s="247" t="s">
        <v>744</v>
      </c>
      <c r="H646" s="247" t="s">
        <v>2692</v>
      </c>
      <c r="I646" s="249">
        <v>40326</v>
      </c>
    </row>
    <row r="647" spans="1:9" ht="105">
      <c r="A647" s="247" t="s">
        <v>2693</v>
      </c>
      <c r="B647" s="247" t="s">
        <v>2694</v>
      </c>
      <c r="C647" s="247" t="s">
        <v>2695</v>
      </c>
      <c r="D647" s="248">
        <v>4503.1</v>
      </c>
      <c r="E647" s="248">
        <v>16020</v>
      </c>
      <c r="F647" s="248">
        <v>0</v>
      </c>
      <c r="G647" s="247" t="s">
        <v>744</v>
      </c>
      <c r="H647" s="247" t="s">
        <v>2696</v>
      </c>
      <c r="I647" s="249">
        <v>40339</v>
      </c>
    </row>
    <row r="648" spans="1:9" ht="45">
      <c r="A648" s="247" t="s">
        <v>2697</v>
      </c>
      <c r="B648" s="247" t="s">
        <v>2698</v>
      </c>
      <c r="C648" s="247" t="s">
        <v>2699</v>
      </c>
      <c r="D648" s="248">
        <v>237.27</v>
      </c>
      <c r="E648" s="248">
        <v>2548.57</v>
      </c>
      <c r="F648" s="248">
        <v>237.27</v>
      </c>
      <c r="G648" s="247" t="s">
        <v>753</v>
      </c>
      <c r="H648" s="247" t="s">
        <v>2700</v>
      </c>
      <c r="I648" s="249">
        <v>40452</v>
      </c>
    </row>
    <row r="649" spans="1:9" ht="30">
      <c r="A649" s="247" t="s">
        <v>2701</v>
      </c>
      <c r="B649" s="247" t="s">
        <v>2702</v>
      </c>
      <c r="C649" s="247" t="s">
        <v>2703</v>
      </c>
      <c r="D649" s="248">
        <v>2703.61</v>
      </c>
      <c r="E649" s="248">
        <v>7000</v>
      </c>
      <c r="F649" s="248">
        <v>1860.84</v>
      </c>
      <c r="G649" s="247" t="s">
        <v>753</v>
      </c>
      <c r="H649" s="247" t="s">
        <v>1077</v>
      </c>
      <c r="I649" s="249">
        <v>40147</v>
      </c>
    </row>
    <row r="650" spans="1:9" ht="30">
      <c r="A650" s="247" t="s">
        <v>2704</v>
      </c>
      <c r="B650" s="247" t="s">
        <v>2705</v>
      </c>
      <c r="C650" s="247" t="s">
        <v>2706</v>
      </c>
      <c r="D650" s="248">
        <v>124.64</v>
      </c>
      <c r="E650" s="248">
        <v>0</v>
      </c>
      <c r="F650" s="248">
        <v>0</v>
      </c>
      <c r="G650" s="247" t="s">
        <v>744</v>
      </c>
      <c r="H650" s="247" t="s">
        <v>2707</v>
      </c>
      <c r="I650" s="249">
        <v>40544</v>
      </c>
    </row>
    <row r="651" spans="1:9" ht="45">
      <c r="A651" s="247" t="s">
        <v>2708</v>
      </c>
      <c r="B651" s="247" t="s">
        <v>2709</v>
      </c>
      <c r="C651" s="247" t="s">
        <v>2710</v>
      </c>
      <c r="D651" s="248">
        <v>1242.76</v>
      </c>
      <c r="E651" s="248">
        <v>2496</v>
      </c>
      <c r="F651" s="248">
        <v>1242.76</v>
      </c>
      <c r="G651" s="247" t="s">
        <v>753</v>
      </c>
      <c r="H651" s="247" t="s">
        <v>774</v>
      </c>
      <c r="I651" s="249">
        <v>40027</v>
      </c>
    </row>
    <row r="652" spans="1:9" ht="135">
      <c r="A652" s="247" t="s">
        <v>2711</v>
      </c>
      <c r="B652" s="247" t="s">
        <v>2712</v>
      </c>
      <c r="C652" s="247" t="s">
        <v>2713</v>
      </c>
      <c r="D652" s="248">
        <v>5909.5</v>
      </c>
      <c r="E652" s="248">
        <v>31748</v>
      </c>
      <c r="F652" s="248">
        <v>5909.5</v>
      </c>
      <c r="G652" s="247" t="s">
        <v>753</v>
      </c>
      <c r="H652" s="247" t="s">
        <v>774</v>
      </c>
      <c r="I652" s="249">
        <v>40046</v>
      </c>
    </row>
    <row r="653" spans="1:9" ht="45">
      <c r="A653" s="247" t="s">
        <v>2714</v>
      </c>
      <c r="B653" s="247" t="s">
        <v>2715</v>
      </c>
      <c r="C653" s="247" t="s">
        <v>2716</v>
      </c>
      <c r="D653" s="248">
        <v>3402.44</v>
      </c>
      <c r="E653" s="248">
        <v>0</v>
      </c>
      <c r="F653" s="248">
        <v>0</v>
      </c>
      <c r="G653" s="247" t="s">
        <v>744</v>
      </c>
      <c r="H653" s="247" t="s">
        <v>2717</v>
      </c>
      <c r="I653" s="249">
        <v>40329</v>
      </c>
    </row>
    <row r="654" spans="1:9" ht="30">
      <c r="A654" s="247" t="s">
        <v>2718</v>
      </c>
      <c r="B654" s="247" t="s">
        <v>2719</v>
      </c>
      <c r="C654" s="247" t="s">
        <v>2720</v>
      </c>
      <c r="D654" s="248">
        <v>3638.3</v>
      </c>
      <c r="E654" s="248">
        <v>3638.3</v>
      </c>
      <c r="F654" s="248">
        <v>1271.06</v>
      </c>
      <c r="G654" s="247" t="s">
        <v>794</v>
      </c>
      <c r="H654" s="247" t="s">
        <v>1191</v>
      </c>
      <c r="I654" s="249">
        <v>40318</v>
      </c>
    </row>
    <row r="655" spans="1:9" ht="30">
      <c r="A655" s="247" t="s">
        <v>2721</v>
      </c>
      <c r="B655" s="247" t="s">
        <v>2722</v>
      </c>
      <c r="C655" s="247" t="s">
        <v>2723</v>
      </c>
      <c r="D655" s="248">
        <v>2638.09</v>
      </c>
      <c r="E655" s="248">
        <v>0</v>
      </c>
      <c r="F655" s="248">
        <v>0</v>
      </c>
      <c r="G655" s="247" t="s">
        <v>744</v>
      </c>
      <c r="H655" s="247" t="s">
        <v>2724</v>
      </c>
      <c r="I655" s="249">
        <v>40391</v>
      </c>
    </row>
    <row r="656" spans="1:9" ht="30">
      <c r="A656" s="247" t="s">
        <v>2725</v>
      </c>
      <c r="B656" s="247" t="s">
        <v>2726</v>
      </c>
      <c r="C656" s="247" t="s">
        <v>2727</v>
      </c>
      <c r="D656" s="248">
        <v>676.99</v>
      </c>
      <c r="E656" s="248">
        <v>600</v>
      </c>
      <c r="F656" s="248">
        <v>570.88</v>
      </c>
      <c r="G656" s="247" t="s">
        <v>753</v>
      </c>
      <c r="H656" s="247" t="s">
        <v>1787</v>
      </c>
      <c r="I656" s="249">
        <v>40101</v>
      </c>
    </row>
    <row r="657" spans="1:9" ht="45">
      <c r="A657" s="247" t="s">
        <v>2728</v>
      </c>
      <c r="B657" s="247" t="s">
        <v>2729</v>
      </c>
      <c r="C657" s="247" t="s">
        <v>2730</v>
      </c>
      <c r="D657" s="248">
        <v>14505.14</v>
      </c>
      <c r="E657" s="248">
        <v>30000</v>
      </c>
      <c r="F657" s="248">
        <v>0</v>
      </c>
      <c r="G657" s="247" t="s">
        <v>744</v>
      </c>
      <c r="H657" s="247" t="s">
        <v>2731</v>
      </c>
      <c r="I657" s="249">
        <v>40481</v>
      </c>
    </row>
    <row r="658" spans="1:9" ht="90">
      <c r="A658" s="247" t="s">
        <v>2732</v>
      </c>
      <c r="B658" s="247" t="s">
        <v>2733</v>
      </c>
      <c r="C658" s="247" t="s">
        <v>2734</v>
      </c>
      <c r="D658" s="248">
        <v>3537.84</v>
      </c>
      <c r="E658" s="248">
        <v>4000</v>
      </c>
      <c r="F658" s="248">
        <v>2508.87</v>
      </c>
      <c r="G658" s="247" t="s">
        <v>729</v>
      </c>
      <c r="H658" s="247" t="s">
        <v>759</v>
      </c>
      <c r="I658" s="249">
        <v>40543</v>
      </c>
    </row>
    <row r="659" spans="1:9" ht="15">
      <c r="A659" s="247" t="s">
        <v>2735</v>
      </c>
      <c r="B659" s="247" t="s">
        <v>836</v>
      </c>
      <c r="C659" s="247" t="s">
        <v>836</v>
      </c>
      <c r="D659" s="248">
        <v>4061.96</v>
      </c>
      <c r="E659" s="248">
        <v>0</v>
      </c>
      <c r="F659" s="248">
        <v>0</v>
      </c>
      <c r="G659" s="247" t="s">
        <v>744</v>
      </c>
      <c r="H659" s="247" t="s">
        <v>774</v>
      </c>
      <c r="I659" s="249">
        <v>40079</v>
      </c>
    </row>
    <row r="660" spans="1:9" ht="15">
      <c r="A660" s="247" t="s">
        <v>2736</v>
      </c>
      <c r="B660" s="247" t="s">
        <v>2737</v>
      </c>
      <c r="C660" s="247" t="s">
        <v>2738</v>
      </c>
      <c r="D660" s="248">
        <v>3039.92</v>
      </c>
      <c r="E660" s="248">
        <v>5000</v>
      </c>
      <c r="F660" s="248">
        <v>0</v>
      </c>
      <c r="G660" s="247" t="s">
        <v>744</v>
      </c>
      <c r="H660" s="247" t="s">
        <v>774</v>
      </c>
      <c r="I660" s="249">
        <v>40324</v>
      </c>
    </row>
    <row r="661" spans="1:9" ht="30">
      <c r="A661" s="247" t="s">
        <v>2739</v>
      </c>
      <c r="B661" s="247" t="s">
        <v>2740</v>
      </c>
      <c r="C661" s="247" t="s">
        <v>2741</v>
      </c>
      <c r="D661" s="248">
        <v>995.95</v>
      </c>
      <c r="E661" s="248">
        <v>900</v>
      </c>
      <c r="F661" s="248">
        <v>0</v>
      </c>
      <c r="G661" s="247" t="s">
        <v>744</v>
      </c>
      <c r="H661" s="247" t="s">
        <v>1077</v>
      </c>
      <c r="I661" s="249">
        <v>40228</v>
      </c>
    </row>
    <row r="662" spans="1:9" ht="45">
      <c r="A662" s="247" t="s">
        <v>2742</v>
      </c>
      <c r="B662" s="247" t="s">
        <v>2743</v>
      </c>
      <c r="C662" s="247" t="s">
        <v>2744</v>
      </c>
      <c r="D662" s="248">
        <v>21462.89</v>
      </c>
      <c r="E662" s="248">
        <v>102073.28</v>
      </c>
      <c r="F662" s="248">
        <v>21462.89</v>
      </c>
      <c r="G662" s="247" t="s">
        <v>753</v>
      </c>
      <c r="H662" s="247" t="s">
        <v>2745</v>
      </c>
      <c r="I662" s="249">
        <v>40095</v>
      </c>
    </row>
    <row r="663" spans="1:9" ht="45">
      <c r="A663" s="247" t="s">
        <v>2746</v>
      </c>
      <c r="B663" s="247" t="s">
        <v>2747</v>
      </c>
      <c r="C663" s="247" t="s">
        <v>2748</v>
      </c>
      <c r="D663" s="248">
        <v>5669.28</v>
      </c>
      <c r="E663" s="248">
        <v>13518.75</v>
      </c>
      <c r="F663" s="248">
        <v>5669.28</v>
      </c>
      <c r="G663" s="247" t="s">
        <v>753</v>
      </c>
      <c r="H663" s="247" t="s">
        <v>2749</v>
      </c>
      <c r="I663" s="249">
        <v>40107</v>
      </c>
    </row>
    <row r="664" spans="1:9" ht="30">
      <c r="A664" s="247" t="s">
        <v>93</v>
      </c>
      <c r="B664" s="247" t="s">
        <v>2750</v>
      </c>
      <c r="C664" s="247" t="s">
        <v>2751</v>
      </c>
      <c r="D664" s="248">
        <v>24223.28</v>
      </c>
      <c r="E664" s="248">
        <v>24223.28</v>
      </c>
      <c r="F664" s="248">
        <v>0</v>
      </c>
      <c r="G664" s="247" t="s">
        <v>744</v>
      </c>
      <c r="H664" s="247" t="s">
        <v>2752</v>
      </c>
      <c r="I664" s="249">
        <v>40724</v>
      </c>
    </row>
    <row r="665" spans="1:9" ht="15">
      <c r="A665" s="247" t="s">
        <v>2753</v>
      </c>
      <c r="B665" s="247" t="s">
        <v>2754</v>
      </c>
      <c r="C665" s="247" t="s">
        <v>2755</v>
      </c>
      <c r="D665" s="248">
        <v>422.4</v>
      </c>
      <c r="E665" s="248">
        <v>0</v>
      </c>
      <c r="F665" s="248">
        <v>0</v>
      </c>
      <c r="G665" s="247" t="s">
        <v>744</v>
      </c>
      <c r="H665" s="247" t="s">
        <v>1200</v>
      </c>
      <c r="I665" s="249">
        <v>40543</v>
      </c>
    </row>
    <row r="666" spans="1:9" ht="30">
      <c r="A666" s="247" t="s">
        <v>135</v>
      </c>
      <c r="B666" s="247" t="s">
        <v>2756</v>
      </c>
      <c r="C666" s="247" t="s">
        <v>2757</v>
      </c>
      <c r="D666" s="248">
        <v>12212.1</v>
      </c>
      <c r="E666" s="248">
        <v>23171.7</v>
      </c>
      <c r="F666" s="248">
        <v>12212.1</v>
      </c>
      <c r="G666" s="247" t="s">
        <v>753</v>
      </c>
      <c r="H666" s="247" t="s">
        <v>2758</v>
      </c>
      <c r="I666" s="249">
        <v>40086</v>
      </c>
    </row>
    <row r="667" spans="1:9" ht="30">
      <c r="A667" s="247" t="s">
        <v>2759</v>
      </c>
      <c r="B667" s="247" t="s">
        <v>2760</v>
      </c>
      <c r="C667" s="247" t="s">
        <v>2761</v>
      </c>
      <c r="D667" s="248">
        <v>9648.26</v>
      </c>
      <c r="E667" s="248">
        <v>0</v>
      </c>
      <c r="F667" s="248">
        <v>0</v>
      </c>
      <c r="G667" s="247" t="s">
        <v>744</v>
      </c>
      <c r="H667" s="247" t="s">
        <v>1077</v>
      </c>
      <c r="I667" s="249">
        <v>40451</v>
      </c>
    </row>
    <row r="668" spans="1:9" ht="30">
      <c r="A668" s="247" t="s">
        <v>2762</v>
      </c>
      <c r="B668" s="247" t="s">
        <v>2763</v>
      </c>
      <c r="C668" s="247" t="s">
        <v>2764</v>
      </c>
      <c r="D668" s="248">
        <v>27634.46</v>
      </c>
      <c r="E668" s="248">
        <v>690000</v>
      </c>
      <c r="F668" s="248">
        <v>27634.46</v>
      </c>
      <c r="G668" s="247" t="s">
        <v>729</v>
      </c>
      <c r="H668" s="247" t="s">
        <v>774</v>
      </c>
      <c r="I668" s="249">
        <v>40178</v>
      </c>
    </row>
    <row r="669" spans="1:9" ht="15">
      <c r="A669" s="247" t="s">
        <v>64</v>
      </c>
      <c r="B669" s="247" t="s">
        <v>2765</v>
      </c>
      <c r="C669" s="247" t="s">
        <v>2766</v>
      </c>
      <c r="D669" s="248">
        <v>371311.53</v>
      </c>
      <c r="E669" s="248">
        <v>4099840.99</v>
      </c>
      <c r="F669" s="248">
        <v>371311.53</v>
      </c>
      <c r="G669" s="247" t="s">
        <v>794</v>
      </c>
      <c r="H669" s="247" t="s">
        <v>774</v>
      </c>
      <c r="I669" s="249">
        <v>40078</v>
      </c>
    </row>
    <row r="670" spans="1:9" ht="30">
      <c r="A670" s="247" t="s">
        <v>2767</v>
      </c>
      <c r="B670" s="247" t="s">
        <v>2768</v>
      </c>
      <c r="C670" s="247" t="s">
        <v>2769</v>
      </c>
      <c r="D670" s="248">
        <v>156742.25</v>
      </c>
      <c r="E670" s="248">
        <v>61029</v>
      </c>
      <c r="F670" s="248">
        <v>50344.74</v>
      </c>
      <c r="G670" s="247" t="s">
        <v>753</v>
      </c>
      <c r="H670" s="247" t="s">
        <v>2229</v>
      </c>
      <c r="I670" s="249">
        <v>40159</v>
      </c>
    </row>
    <row r="671" spans="1:9" ht="135">
      <c r="A671" s="247" t="s">
        <v>2770</v>
      </c>
      <c r="B671" s="247" t="s">
        <v>2771</v>
      </c>
      <c r="C671" s="247" t="s">
        <v>2772</v>
      </c>
      <c r="D671" s="248">
        <v>3144.75</v>
      </c>
      <c r="E671" s="248">
        <v>15018.75</v>
      </c>
      <c r="F671" s="248">
        <v>3144.75</v>
      </c>
      <c r="G671" s="247" t="s">
        <v>753</v>
      </c>
      <c r="H671" s="247" t="s">
        <v>774</v>
      </c>
      <c r="I671" s="249">
        <v>40007</v>
      </c>
    </row>
    <row r="672" spans="1:9" ht="30">
      <c r="A672" s="247" t="s">
        <v>2773</v>
      </c>
      <c r="B672" s="247" t="s">
        <v>2774</v>
      </c>
      <c r="C672" s="247" t="s">
        <v>743</v>
      </c>
      <c r="D672" s="248">
        <v>5704.22</v>
      </c>
      <c r="E672" s="248">
        <v>0</v>
      </c>
      <c r="F672" s="248">
        <v>0</v>
      </c>
      <c r="G672" s="247" t="s">
        <v>744</v>
      </c>
      <c r="H672" s="247" t="s">
        <v>2775</v>
      </c>
      <c r="I672" s="249">
        <v>40359</v>
      </c>
    </row>
    <row r="673" spans="1:9" ht="30">
      <c r="A673" s="247" t="s">
        <v>2776</v>
      </c>
      <c r="B673" s="247" t="s">
        <v>2777</v>
      </c>
      <c r="C673" s="247" t="s">
        <v>2778</v>
      </c>
      <c r="D673" s="248">
        <v>4507.47</v>
      </c>
      <c r="E673" s="248">
        <v>4507.47</v>
      </c>
      <c r="F673" s="248">
        <v>4507.47</v>
      </c>
      <c r="G673" s="247" t="s">
        <v>794</v>
      </c>
      <c r="H673" s="247" t="s">
        <v>999</v>
      </c>
      <c r="I673" s="249">
        <v>40163</v>
      </c>
    </row>
    <row r="674" spans="1:9" ht="30">
      <c r="A674" s="247" t="s">
        <v>2779</v>
      </c>
      <c r="B674" s="247" t="s">
        <v>1404</v>
      </c>
      <c r="C674" s="247" t="s">
        <v>743</v>
      </c>
      <c r="D674" s="248">
        <v>806.08</v>
      </c>
      <c r="E674" s="248">
        <v>0</v>
      </c>
      <c r="F674" s="248">
        <v>0</v>
      </c>
      <c r="G674" s="247" t="s">
        <v>744</v>
      </c>
      <c r="H674" s="247" t="s">
        <v>999</v>
      </c>
      <c r="I674" s="249">
        <v>40116</v>
      </c>
    </row>
    <row r="675" spans="1:9" ht="15">
      <c r="A675" s="247" t="s">
        <v>2780</v>
      </c>
      <c r="B675" s="247" t="s">
        <v>2781</v>
      </c>
      <c r="C675" s="247" t="s">
        <v>2782</v>
      </c>
      <c r="D675" s="248">
        <v>904.11</v>
      </c>
      <c r="E675" s="248">
        <v>0</v>
      </c>
      <c r="F675" s="248">
        <v>0</v>
      </c>
      <c r="G675" s="247" t="s">
        <v>744</v>
      </c>
      <c r="H675" s="247" t="s">
        <v>2276</v>
      </c>
      <c r="I675" s="249">
        <v>40724</v>
      </c>
    </row>
    <row r="676" spans="1:9" ht="75">
      <c r="A676" s="247" t="s">
        <v>137</v>
      </c>
      <c r="B676" s="247" t="s">
        <v>2783</v>
      </c>
      <c r="C676" s="247" t="s">
        <v>2784</v>
      </c>
      <c r="D676" s="248">
        <v>49429.29</v>
      </c>
      <c r="E676" s="248">
        <v>0</v>
      </c>
      <c r="F676" s="248">
        <v>0</v>
      </c>
      <c r="G676" s="247" t="s">
        <v>744</v>
      </c>
      <c r="H676" s="247" t="s">
        <v>2785</v>
      </c>
      <c r="I676" s="249">
        <v>40422</v>
      </c>
    </row>
    <row r="677" spans="1:9" ht="30">
      <c r="A677" s="247" t="s">
        <v>2786</v>
      </c>
      <c r="B677" s="247" t="s">
        <v>2787</v>
      </c>
      <c r="C677" s="247" t="s">
        <v>2412</v>
      </c>
      <c r="D677" s="248">
        <v>18667.56</v>
      </c>
      <c r="E677" s="248">
        <v>71077</v>
      </c>
      <c r="F677" s="248">
        <v>18667</v>
      </c>
      <c r="G677" s="247" t="s">
        <v>753</v>
      </c>
      <c r="H677" s="247" t="s">
        <v>2788</v>
      </c>
      <c r="I677" s="249">
        <v>40116</v>
      </c>
    </row>
    <row r="678" spans="1:9" ht="15">
      <c r="A678" s="247" t="s">
        <v>2789</v>
      </c>
      <c r="B678" s="247" t="s">
        <v>2790</v>
      </c>
      <c r="C678" s="247" t="s">
        <v>2791</v>
      </c>
      <c r="D678" s="248">
        <v>171.77</v>
      </c>
      <c r="E678" s="248">
        <v>1874</v>
      </c>
      <c r="F678" s="248">
        <v>171.77</v>
      </c>
      <c r="G678" s="247" t="s">
        <v>753</v>
      </c>
      <c r="H678" s="247" t="s">
        <v>774</v>
      </c>
      <c r="I678" s="249">
        <v>40043</v>
      </c>
    </row>
    <row r="679" spans="1:9" ht="45">
      <c r="A679" s="247" t="s">
        <v>2792</v>
      </c>
      <c r="B679" s="247" t="s">
        <v>2793</v>
      </c>
      <c r="C679" s="247" t="s">
        <v>2794</v>
      </c>
      <c r="D679" s="248">
        <v>4765.16</v>
      </c>
      <c r="E679" s="248">
        <v>10572</v>
      </c>
      <c r="F679" s="248">
        <v>0</v>
      </c>
      <c r="G679" s="247" t="s">
        <v>744</v>
      </c>
      <c r="H679" s="247" t="s">
        <v>2795</v>
      </c>
      <c r="I679" s="249">
        <v>40482</v>
      </c>
    </row>
    <row r="680" spans="1:9" ht="30">
      <c r="A680" s="247" t="s">
        <v>2796</v>
      </c>
      <c r="B680" s="247" t="s">
        <v>2797</v>
      </c>
      <c r="C680" s="247" t="s">
        <v>2798</v>
      </c>
      <c r="D680" s="248">
        <v>1605.54</v>
      </c>
      <c r="E680" s="248">
        <v>635748</v>
      </c>
      <c r="F680" s="248">
        <v>1605.54</v>
      </c>
      <c r="G680" s="247" t="s">
        <v>729</v>
      </c>
      <c r="H680" s="247" t="s">
        <v>774</v>
      </c>
      <c r="I680" s="249">
        <v>40115</v>
      </c>
    </row>
    <row r="681" spans="1:9" ht="135">
      <c r="A681" s="247" t="s">
        <v>2799</v>
      </c>
      <c r="B681" s="247" t="s">
        <v>2800</v>
      </c>
      <c r="C681" s="247" t="s">
        <v>2801</v>
      </c>
      <c r="D681" s="248">
        <v>2131.44</v>
      </c>
      <c r="E681" s="248">
        <v>51874</v>
      </c>
      <c r="F681" s="248">
        <v>2131.44</v>
      </c>
      <c r="G681" s="247" t="s">
        <v>753</v>
      </c>
      <c r="H681" s="247" t="s">
        <v>774</v>
      </c>
      <c r="I681" s="249">
        <v>40023</v>
      </c>
    </row>
    <row r="682" spans="1:9" ht="30">
      <c r="A682" s="247" t="s">
        <v>2802</v>
      </c>
      <c r="B682" s="247" t="s">
        <v>2803</v>
      </c>
      <c r="C682" s="247" t="s">
        <v>2804</v>
      </c>
      <c r="D682" s="248">
        <v>3118.54</v>
      </c>
      <c r="E682" s="248">
        <v>3974.49</v>
      </c>
      <c r="F682" s="248">
        <v>3118.54</v>
      </c>
      <c r="G682" s="247" t="s">
        <v>753</v>
      </c>
      <c r="H682" s="247" t="s">
        <v>774</v>
      </c>
      <c r="I682" s="249">
        <v>40009</v>
      </c>
    </row>
    <row r="683" spans="1:9" ht="30">
      <c r="A683" s="247" t="s">
        <v>2805</v>
      </c>
      <c r="B683" s="247" t="s">
        <v>2806</v>
      </c>
      <c r="C683" s="247" t="s">
        <v>2807</v>
      </c>
      <c r="D683" s="248">
        <v>2970.04</v>
      </c>
      <c r="E683" s="248">
        <v>0</v>
      </c>
      <c r="F683" s="248">
        <v>0</v>
      </c>
      <c r="G683" s="247" t="s">
        <v>744</v>
      </c>
      <c r="H683" s="247" t="s">
        <v>2808</v>
      </c>
      <c r="I683" s="249">
        <v>40364</v>
      </c>
    </row>
    <row r="684" spans="1:9" ht="15">
      <c r="A684" s="247" t="s">
        <v>2809</v>
      </c>
      <c r="B684" s="247" t="s">
        <v>2810</v>
      </c>
      <c r="C684" s="247" t="s">
        <v>2811</v>
      </c>
      <c r="D684" s="248">
        <v>5892.03</v>
      </c>
      <c r="E684" s="248">
        <v>1750</v>
      </c>
      <c r="F684" s="248">
        <v>1750</v>
      </c>
      <c r="G684" s="247" t="s">
        <v>753</v>
      </c>
      <c r="H684" s="247" t="s">
        <v>1077</v>
      </c>
      <c r="I684" s="249">
        <v>40039</v>
      </c>
    </row>
    <row r="685" spans="1:9" ht="15">
      <c r="A685" s="247" t="s">
        <v>2812</v>
      </c>
      <c r="B685" s="247" t="s">
        <v>2813</v>
      </c>
      <c r="C685" s="247" t="s">
        <v>2814</v>
      </c>
      <c r="D685" s="248">
        <v>914.97</v>
      </c>
      <c r="E685" s="248">
        <v>15052.8</v>
      </c>
      <c r="F685" s="248">
        <v>0</v>
      </c>
      <c r="G685" s="247" t="s">
        <v>744</v>
      </c>
      <c r="H685" s="247" t="s">
        <v>774</v>
      </c>
      <c r="I685" s="249">
        <v>40086</v>
      </c>
    </row>
    <row r="686" spans="1:9" ht="30">
      <c r="A686" s="247" t="s">
        <v>2815</v>
      </c>
      <c r="B686" s="247" t="s">
        <v>2816</v>
      </c>
      <c r="C686" s="247" t="s">
        <v>773</v>
      </c>
      <c r="D686" s="248">
        <v>44035.18</v>
      </c>
      <c r="E686" s="248">
        <v>0</v>
      </c>
      <c r="F686" s="248">
        <v>0</v>
      </c>
      <c r="G686" s="247" t="s">
        <v>744</v>
      </c>
      <c r="H686" s="247" t="s">
        <v>2817</v>
      </c>
      <c r="I686" s="249">
        <v>40209</v>
      </c>
    </row>
    <row r="687" spans="1:9" ht="30">
      <c r="A687" s="247" t="s">
        <v>2818</v>
      </c>
      <c r="B687" s="247" t="s">
        <v>2819</v>
      </c>
      <c r="C687" s="247" t="s">
        <v>2820</v>
      </c>
      <c r="D687" s="250">
        <v>14098.94</v>
      </c>
      <c r="E687" s="248">
        <v>22275</v>
      </c>
      <c r="F687" s="248">
        <v>14098</v>
      </c>
      <c r="G687" s="247" t="s">
        <v>753</v>
      </c>
      <c r="H687" s="247" t="s">
        <v>2821</v>
      </c>
      <c r="I687" s="249">
        <v>40115</v>
      </c>
    </row>
    <row r="688" spans="1:9" ht="30">
      <c r="A688" s="247" t="s">
        <v>2818</v>
      </c>
      <c r="B688" s="247" t="s">
        <v>2822</v>
      </c>
      <c r="C688" s="247" t="s">
        <v>2818</v>
      </c>
      <c r="D688" s="252"/>
      <c r="E688" s="248">
        <v>36208</v>
      </c>
      <c r="F688" s="248">
        <v>0</v>
      </c>
      <c r="G688" s="247" t="s">
        <v>753</v>
      </c>
      <c r="H688" s="247" t="s">
        <v>2821</v>
      </c>
      <c r="I688" s="249">
        <v>40115</v>
      </c>
    </row>
    <row r="689" spans="1:9" ht="45">
      <c r="A689" s="247" t="s">
        <v>2823</v>
      </c>
      <c r="B689" s="247" t="s">
        <v>2824</v>
      </c>
      <c r="C689" s="247" t="s">
        <v>2825</v>
      </c>
      <c r="D689" s="248">
        <v>114759.79</v>
      </c>
      <c r="E689" s="248">
        <v>216635.9</v>
      </c>
      <c r="F689" s="248">
        <v>114759.79</v>
      </c>
      <c r="G689" s="247" t="s">
        <v>753</v>
      </c>
      <c r="H689" s="247" t="s">
        <v>2826</v>
      </c>
      <c r="I689" s="249">
        <v>40102</v>
      </c>
    </row>
    <row r="690" spans="1:9" ht="90">
      <c r="A690" s="247" t="s">
        <v>2827</v>
      </c>
      <c r="B690" s="247" t="s">
        <v>2828</v>
      </c>
      <c r="C690" s="247" t="s">
        <v>2829</v>
      </c>
      <c r="D690" s="248">
        <v>3258.31</v>
      </c>
      <c r="E690" s="248">
        <v>7100</v>
      </c>
      <c r="F690" s="248">
        <v>0</v>
      </c>
      <c r="G690" s="247" t="s">
        <v>744</v>
      </c>
      <c r="H690" s="247" t="s">
        <v>2830</v>
      </c>
      <c r="I690" s="249">
        <v>40128</v>
      </c>
    </row>
    <row r="691" spans="1:9" ht="45">
      <c r="A691" s="247" t="s">
        <v>2831</v>
      </c>
      <c r="B691" s="247" t="s">
        <v>2832</v>
      </c>
      <c r="C691" s="247" t="s">
        <v>2833</v>
      </c>
      <c r="D691" s="248">
        <v>6053.64</v>
      </c>
      <c r="E691" s="248">
        <v>33141</v>
      </c>
      <c r="F691" s="248">
        <v>5000</v>
      </c>
      <c r="G691" s="247" t="s">
        <v>794</v>
      </c>
      <c r="H691" s="247" t="s">
        <v>2834</v>
      </c>
      <c r="I691" s="249">
        <v>40149</v>
      </c>
    </row>
    <row r="692" spans="1:9" ht="75">
      <c r="A692" s="247" t="s">
        <v>2835</v>
      </c>
      <c r="B692" s="247" t="s">
        <v>2836</v>
      </c>
      <c r="C692" s="247" t="s">
        <v>2837</v>
      </c>
      <c r="D692" s="248">
        <v>7477.51</v>
      </c>
      <c r="E692" s="248">
        <v>40000</v>
      </c>
      <c r="F692" s="248">
        <v>7477.51</v>
      </c>
      <c r="G692" s="247" t="s">
        <v>753</v>
      </c>
      <c r="H692" s="247" t="s">
        <v>774</v>
      </c>
      <c r="I692" s="249">
        <v>40037</v>
      </c>
    </row>
    <row r="693" spans="1:9" ht="15">
      <c r="A693" s="247" t="s">
        <v>2838</v>
      </c>
      <c r="B693" s="247" t="s">
        <v>2839</v>
      </c>
      <c r="C693" s="247" t="s">
        <v>743</v>
      </c>
      <c r="D693" s="248">
        <v>3948.4</v>
      </c>
      <c r="E693" s="248">
        <v>0</v>
      </c>
      <c r="F693" s="248">
        <v>0</v>
      </c>
      <c r="G693" s="247" t="s">
        <v>744</v>
      </c>
      <c r="H693" s="247" t="s">
        <v>754</v>
      </c>
      <c r="I693" s="249">
        <v>40359</v>
      </c>
    </row>
    <row r="694" spans="1:9" ht="60">
      <c r="A694" s="247" t="s">
        <v>2840</v>
      </c>
      <c r="B694" s="247" t="s">
        <v>1404</v>
      </c>
      <c r="C694" s="247" t="s">
        <v>743</v>
      </c>
      <c r="D694" s="248">
        <v>566.56</v>
      </c>
      <c r="E694" s="248">
        <v>0</v>
      </c>
      <c r="F694" s="248">
        <v>0</v>
      </c>
      <c r="G694" s="247" t="s">
        <v>744</v>
      </c>
      <c r="H694" s="247" t="s">
        <v>2841</v>
      </c>
      <c r="I694" s="249">
        <v>40080</v>
      </c>
    </row>
    <row r="695" spans="1:9" ht="15">
      <c r="A695" s="247" t="s">
        <v>2842</v>
      </c>
      <c r="B695" s="247" t="s">
        <v>2843</v>
      </c>
      <c r="C695" s="247" t="s">
        <v>743</v>
      </c>
      <c r="D695" s="248">
        <v>640.49</v>
      </c>
      <c r="E695" s="248">
        <v>0</v>
      </c>
      <c r="F695" s="248">
        <v>0</v>
      </c>
      <c r="G695" s="247" t="s">
        <v>744</v>
      </c>
      <c r="H695" s="247" t="s">
        <v>759</v>
      </c>
      <c r="I695" s="249">
        <v>40481</v>
      </c>
    </row>
    <row r="696" spans="1:9" ht="165">
      <c r="A696" s="247" t="s">
        <v>2844</v>
      </c>
      <c r="B696" s="247" t="s">
        <v>2845</v>
      </c>
      <c r="C696" s="247" t="s">
        <v>2846</v>
      </c>
      <c r="D696" s="248">
        <v>3550.94</v>
      </c>
      <c r="E696" s="248">
        <v>8000</v>
      </c>
      <c r="F696" s="248">
        <v>0</v>
      </c>
      <c r="G696" s="247" t="s">
        <v>794</v>
      </c>
      <c r="H696" s="247" t="s">
        <v>774</v>
      </c>
      <c r="I696" s="249">
        <v>40092</v>
      </c>
    </row>
    <row r="697" spans="1:9" ht="30">
      <c r="A697" s="247" t="s">
        <v>2847</v>
      </c>
      <c r="B697" s="247" t="s">
        <v>2848</v>
      </c>
      <c r="C697" s="247" t="s">
        <v>2849</v>
      </c>
      <c r="D697" s="248">
        <v>4337.13</v>
      </c>
      <c r="E697" s="248">
        <v>4337.13</v>
      </c>
      <c r="F697" s="248">
        <v>0</v>
      </c>
      <c r="G697" s="247" t="s">
        <v>744</v>
      </c>
      <c r="H697" s="247" t="s">
        <v>774</v>
      </c>
      <c r="I697" s="249">
        <v>40177</v>
      </c>
    </row>
    <row r="698" spans="1:9" ht="45">
      <c r="A698" s="247" t="s">
        <v>2850</v>
      </c>
      <c r="B698" s="247" t="s">
        <v>2851</v>
      </c>
      <c r="C698" s="247" t="s">
        <v>2852</v>
      </c>
      <c r="D698" s="248">
        <v>11928.2</v>
      </c>
      <c r="E698" s="248">
        <v>15000</v>
      </c>
      <c r="F698" s="248">
        <v>0</v>
      </c>
      <c r="G698" s="247" t="s">
        <v>744</v>
      </c>
      <c r="H698" s="247" t="s">
        <v>2853</v>
      </c>
      <c r="I698" s="249">
        <v>40330</v>
      </c>
    </row>
    <row r="699" spans="1:9" ht="45">
      <c r="A699" s="247" t="s">
        <v>2854</v>
      </c>
      <c r="B699" s="247" t="s">
        <v>2855</v>
      </c>
      <c r="C699" s="247" t="s">
        <v>2539</v>
      </c>
      <c r="D699" s="248">
        <v>125302.35</v>
      </c>
      <c r="E699" s="248">
        <v>415782</v>
      </c>
      <c r="F699" s="248">
        <v>83752.34</v>
      </c>
      <c r="G699" s="247" t="s">
        <v>794</v>
      </c>
      <c r="H699" s="247" t="s">
        <v>2540</v>
      </c>
      <c r="I699" s="249">
        <v>40268</v>
      </c>
    </row>
    <row r="700" spans="1:9" ht="15">
      <c r="A700" s="247" t="s">
        <v>2856</v>
      </c>
      <c r="B700" s="247" t="s">
        <v>2857</v>
      </c>
      <c r="C700" s="247" t="s">
        <v>2858</v>
      </c>
      <c r="D700" s="248">
        <v>83710.94</v>
      </c>
      <c r="E700" s="248">
        <v>74685.82</v>
      </c>
      <c r="F700" s="248">
        <v>74685.82</v>
      </c>
      <c r="G700" s="247" t="s">
        <v>753</v>
      </c>
      <c r="H700" s="247" t="s">
        <v>774</v>
      </c>
      <c r="I700" s="249">
        <v>40025</v>
      </c>
    </row>
    <row r="701" spans="1:9" ht="75">
      <c r="A701" s="247" t="s">
        <v>2859</v>
      </c>
      <c r="B701" s="247" t="s">
        <v>2860</v>
      </c>
      <c r="C701" s="247" t="s">
        <v>2861</v>
      </c>
      <c r="D701" s="248">
        <v>1167.05</v>
      </c>
      <c r="E701" s="248">
        <v>2000</v>
      </c>
      <c r="F701" s="248">
        <v>1167.05</v>
      </c>
      <c r="G701" s="247" t="s">
        <v>753</v>
      </c>
      <c r="H701" s="247" t="s">
        <v>2862</v>
      </c>
      <c r="I701" s="249">
        <v>40092</v>
      </c>
    </row>
    <row r="702" spans="1:9" ht="60">
      <c r="A702" s="247" t="s">
        <v>2863</v>
      </c>
      <c r="B702" s="247" t="s">
        <v>1241</v>
      </c>
      <c r="C702" s="247" t="s">
        <v>1241</v>
      </c>
      <c r="D702" s="248">
        <v>1459.45</v>
      </c>
      <c r="E702" s="248">
        <v>0</v>
      </c>
      <c r="F702" s="248">
        <v>0</v>
      </c>
      <c r="G702" s="247" t="s">
        <v>744</v>
      </c>
      <c r="H702" s="247" t="s">
        <v>1241</v>
      </c>
      <c r="I702" s="249">
        <v>40193</v>
      </c>
    </row>
    <row r="703" spans="1:9" ht="180">
      <c r="A703" s="247" t="s">
        <v>2864</v>
      </c>
      <c r="B703" s="247" t="s">
        <v>2865</v>
      </c>
      <c r="C703" s="247" t="s">
        <v>2866</v>
      </c>
      <c r="D703" s="248">
        <v>2603.15</v>
      </c>
      <c r="E703" s="248">
        <v>9182.95</v>
      </c>
      <c r="F703" s="248">
        <v>2603.15</v>
      </c>
      <c r="G703" s="247" t="s">
        <v>753</v>
      </c>
      <c r="H703" s="247" t="s">
        <v>774</v>
      </c>
      <c r="I703" s="249">
        <v>40066</v>
      </c>
    </row>
    <row r="704" spans="1:9" ht="30">
      <c r="A704" s="247" t="s">
        <v>2867</v>
      </c>
      <c r="B704" s="247" t="s">
        <v>2868</v>
      </c>
      <c r="C704" s="247" t="s">
        <v>2867</v>
      </c>
      <c r="D704" s="248">
        <v>1611.65</v>
      </c>
      <c r="E704" s="248">
        <v>0</v>
      </c>
      <c r="F704" s="248">
        <v>0</v>
      </c>
      <c r="G704" s="247" t="s">
        <v>744</v>
      </c>
      <c r="H704" s="247" t="s">
        <v>2869</v>
      </c>
      <c r="I704" s="249">
        <v>40178</v>
      </c>
    </row>
    <row r="705" spans="1:9" ht="30">
      <c r="A705" s="247" t="s">
        <v>2870</v>
      </c>
      <c r="B705" s="247" t="s">
        <v>2871</v>
      </c>
      <c r="C705" s="247" t="s">
        <v>2872</v>
      </c>
      <c r="D705" s="248">
        <v>4507.47</v>
      </c>
      <c r="E705" s="248">
        <v>46024.3</v>
      </c>
      <c r="F705" s="248">
        <v>4507.47</v>
      </c>
      <c r="G705" s="247" t="s">
        <v>729</v>
      </c>
      <c r="H705" s="247" t="s">
        <v>774</v>
      </c>
      <c r="I705" s="249">
        <v>40116</v>
      </c>
    </row>
    <row r="706" spans="1:9" ht="30">
      <c r="A706" s="247" t="s">
        <v>139</v>
      </c>
      <c r="B706" s="247" t="s">
        <v>2873</v>
      </c>
      <c r="C706" s="247" t="s">
        <v>2874</v>
      </c>
      <c r="D706" s="248">
        <v>13780.1</v>
      </c>
      <c r="E706" s="248">
        <v>14758</v>
      </c>
      <c r="F706" s="248">
        <v>13780</v>
      </c>
      <c r="G706" s="247" t="s">
        <v>753</v>
      </c>
      <c r="H706" s="247" t="s">
        <v>774</v>
      </c>
      <c r="I706" s="249">
        <v>40063</v>
      </c>
    </row>
    <row r="707" spans="1:9" ht="45">
      <c r="A707" s="247" t="s">
        <v>2875</v>
      </c>
      <c r="B707" s="247" t="s">
        <v>2876</v>
      </c>
      <c r="C707" s="247" t="s">
        <v>2877</v>
      </c>
      <c r="D707" s="248">
        <v>2550.74</v>
      </c>
      <c r="E707" s="248">
        <v>2550.74</v>
      </c>
      <c r="F707" s="248">
        <v>0</v>
      </c>
      <c r="G707" s="247" t="s">
        <v>744</v>
      </c>
      <c r="H707" s="247" t="s">
        <v>784</v>
      </c>
      <c r="I707" s="249">
        <v>40389</v>
      </c>
    </row>
    <row r="708" spans="1:9" ht="30">
      <c r="A708" s="247" t="s">
        <v>2878</v>
      </c>
      <c r="B708" s="247" t="s">
        <v>2879</v>
      </c>
      <c r="C708" s="247" t="s">
        <v>2880</v>
      </c>
      <c r="D708" s="248">
        <v>432.48</v>
      </c>
      <c r="E708" s="248">
        <v>2370</v>
      </c>
      <c r="F708" s="248">
        <v>432.48</v>
      </c>
      <c r="G708" s="247" t="s">
        <v>753</v>
      </c>
      <c r="H708" s="247" t="s">
        <v>774</v>
      </c>
      <c r="I708" s="249">
        <v>40030</v>
      </c>
    </row>
    <row r="709" spans="1:9" ht="45">
      <c r="A709" s="247" t="s">
        <v>2881</v>
      </c>
      <c r="B709" s="247" t="s">
        <v>2882</v>
      </c>
      <c r="C709" s="247" t="s">
        <v>2883</v>
      </c>
      <c r="D709" s="248">
        <v>6962.12</v>
      </c>
      <c r="E709" s="248">
        <v>150000</v>
      </c>
      <c r="F709" s="248">
        <v>0</v>
      </c>
      <c r="G709" s="247" t="s">
        <v>729</v>
      </c>
      <c r="H709" s="247" t="s">
        <v>2884</v>
      </c>
      <c r="I709" s="249">
        <v>40451</v>
      </c>
    </row>
    <row r="710" spans="1:9" ht="45">
      <c r="A710" s="247" t="s">
        <v>2885</v>
      </c>
      <c r="B710" s="247" t="s">
        <v>2886</v>
      </c>
      <c r="C710" s="247" t="s">
        <v>2887</v>
      </c>
      <c r="D710" s="248">
        <v>4149.32</v>
      </c>
      <c r="E710" s="248">
        <v>7522</v>
      </c>
      <c r="F710" s="248">
        <v>4149.32</v>
      </c>
      <c r="G710" s="247" t="s">
        <v>753</v>
      </c>
      <c r="H710" s="247" t="s">
        <v>774</v>
      </c>
      <c r="I710" s="249">
        <v>40061</v>
      </c>
    </row>
    <row r="711" spans="1:9" ht="30">
      <c r="A711" s="247" t="s">
        <v>2888</v>
      </c>
      <c r="B711" s="247" t="s">
        <v>2889</v>
      </c>
      <c r="C711" s="247" t="s">
        <v>2888</v>
      </c>
      <c r="D711" s="248">
        <v>5721.69</v>
      </c>
      <c r="E711" s="248">
        <v>600000</v>
      </c>
      <c r="F711" s="248">
        <v>5721.69</v>
      </c>
      <c r="G711" s="247" t="s">
        <v>753</v>
      </c>
      <c r="H711" s="247" t="s">
        <v>774</v>
      </c>
      <c r="I711" s="249">
        <v>40086</v>
      </c>
    </row>
    <row r="712" spans="1:9" ht="15">
      <c r="A712" s="247" t="s">
        <v>2890</v>
      </c>
      <c r="B712" s="247" t="s">
        <v>940</v>
      </c>
      <c r="C712" s="247" t="s">
        <v>2891</v>
      </c>
      <c r="D712" s="248">
        <v>1551.16</v>
      </c>
      <c r="E712" s="248">
        <v>0</v>
      </c>
      <c r="F712" s="248">
        <v>0</v>
      </c>
      <c r="G712" s="247" t="s">
        <v>744</v>
      </c>
      <c r="H712" s="247" t="s">
        <v>774</v>
      </c>
      <c r="I712" s="249">
        <v>40359</v>
      </c>
    </row>
    <row r="713" spans="1:9" ht="30">
      <c r="A713" s="247" t="s">
        <v>2892</v>
      </c>
      <c r="B713" s="247" t="s">
        <v>2893</v>
      </c>
      <c r="C713" s="247" t="s">
        <v>2894</v>
      </c>
      <c r="D713" s="248">
        <v>69980.78</v>
      </c>
      <c r="E713" s="248">
        <v>60000</v>
      </c>
      <c r="F713" s="248">
        <v>54547.36</v>
      </c>
      <c r="G713" s="247" t="s">
        <v>753</v>
      </c>
      <c r="H713" s="247" t="s">
        <v>774</v>
      </c>
      <c r="I713" s="249">
        <v>40056</v>
      </c>
    </row>
    <row r="714" spans="1:9" ht="30">
      <c r="A714" s="247" t="s">
        <v>2895</v>
      </c>
      <c r="B714" s="247" t="s">
        <v>2896</v>
      </c>
      <c r="C714" s="247" t="s">
        <v>743</v>
      </c>
      <c r="D714" s="248">
        <v>4310.92</v>
      </c>
      <c r="E714" s="248">
        <v>0</v>
      </c>
      <c r="F714" s="248">
        <v>0</v>
      </c>
      <c r="G714" s="247" t="s">
        <v>744</v>
      </c>
      <c r="H714" s="247" t="s">
        <v>743</v>
      </c>
      <c r="I714" s="249">
        <v>40359</v>
      </c>
    </row>
    <row r="715" spans="1:9" ht="60">
      <c r="A715" s="247" t="s">
        <v>2897</v>
      </c>
      <c r="B715" s="247" t="s">
        <v>2898</v>
      </c>
      <c r="C715" s="247" t="s">
        <v>2899</v>
      </c>
      <c r="D715" s="248">
        <v>4450.69</v>
      </c>
      <c r="E715" s="248">
        <v>13524.54</v>
      </c>
      <c r="F715" s="248">
        <v>4450.69</v>
      </c>
      <c r="G715" s="247" t="s">
        <v>753</v>
      </c>
      <c r="H715" s="247" t="s">
        <v>774</v>
      </c>
      <c r="I715" s="249">
        <v>40056</v>
      </c>
    </row>
    <row r="716" spans="1:9" ht="165">
      <c r="A716" s="247" t="s">
        <v>2900</v>
      </c>
      <c r="B716" s="247" t="s">
        <v>2901</v>
      </c>
      <c r="C716" s="247" t="s">
        <v>2902</v>
      </c>
      <c r="D716" s="248">
        <v>156818.01</v>
      </c>
      <c r="E716" s="248">
        <v>500000</v>
      </c>
      <c r="F716" s="248">
        <v>0</v>
      </c>
      <c r="G716" s="247" t="s">
        <v>744</v>
      </c>
      <c r="H716" s="247" t="s">
        <v>2903</v>
      </c>
      <c r="I716" s="249">
        <v>40479</v>
      </c>
    </row>
    <row r="717" spans="1:9" ht="45">
      <c r="A717" s="247" t="s">
        <v>2904</v>
      </c>
      <c r="B717" s="247" t="s">
        <v>2905</v>
      </c>
      <c r="C717" s="247" t="s">
        <v>2906</v>
      </c>
      <c r="D717" s="248">
        <v>1650.99</v>
      </c>
      <c r="E717" s="248">
        <v>33900</v>
      </c>
      <c r="F717" s="248">
        <v>1650.99</v>
      </c>
      <c r="G717" s="247" t="s">
        <v>753</v>
      </c>
      <c r="H717" s="247" t="s">
        <v>774</v>
      </c>
      <c r="I717" s="249">
        <v>40023</v>
      </c>
    </row>
    <row r="718" spans="1:9" ht="15">
      <c r="A718" s="247" t="s">
        <v>2907</v>
      </c>
      <c r="B718" s="247" t="s">
        <v>2908</v>
      </c>
      <c r="C718" s="247" t="s">
        <v>2907</v>
      </c>
      <c r="D718" s="248">
        <v>3127.27</v>
      </c>
      <c r="E718" s="248">
        <v>17093</v>
      </c>
      <c r="F718" s="248">
        <v>3127.27</v>
      </c>
      <c r="G718" s="247" t="s">
        <v>753</v>
      </c>
      <c r="H718" s="247" t="s">
        <v>774</v>
      </c>
      <c r="I718" s="249">
        <v>40032</v>
      </c>
    </row>
    <row r="719" spans="1:9" ht="45">
      <c r="A719" s="247" t="s">
        <v>2909</v>
      </c>
      <c r="B719" s="247" t="s">
        <v>2910</v>
      </c>
      <c r="C719" s="247" t="s">
        <v>2911</v>
      </c>
      <c r="D719" s="248">
        <v>3782.43</v>
      </c>
      <c r="E719" s="248">
        <v>2000</v>
      </c>
      <c r="F719" s="248">
        <v>1981</v>
      </c>
      <c r="G719" s="247" t="s">
        <v>995</v>
      </c>
      <c r="H719" s="247" t="s">
        <v>774</v>
      </c>
      <c r="I719" s="249">
        <v>40070</v>
      </c>
    </row>
    <row r="720" spans="1:9" ht="60">
      <c r="A720" s="247" t="s">
        <v>2912</v>
      </c>
      <c r="B720" s="247" t="s">
        <v>2913</v>
      </c>
      <c r="C720" s="247" t="s">
        <v>2914</v>
      </c>
      <c r="D720" s="248">
        <v>2926.36</v>
      </c>
      <c r="E720" s="248">
        <v>37500</v>
      </c>
      <c r="F720" s="248">
        <v>2926.36</v>
      </c>
      <c r="G720" s="247" t="s">
        <v>753</v>
      </c>
      <c r="H720" s="247" t="s">
        <v>774</v>
      </c>
      <c r="I720" s="249">
        <v>40070</v>
      </c>
    </row>
    <row r="721" spans="1:9" ht="45">
      <c r="A721" s="247" t="s">
        <v>2915</v>
      </c>
      <c r="B721" s="247" t="s">
        <v>2916</v>
      </c>
      <c r="C721" s="247" t="s">
        <v>2917</v>
      </c>
      <c r="D721" s="248">
        <v>5870.19</v>
      </c>
      <c r="E721" s="248">
        <v>0</v>
      </c>
      <c r="F721" s="248">
        <v>0</v>
      </c>
      <c r="G721" s="247" t="s">
        <v>744</v>
      </c>
      <c r="H721" s="247" t="s">
        <v>2918</v>
      </c>
      <c r="I721" s="249">
        <v>40298</v>
      </c>
    </row>
    <row r="722" spans="1:9" ht="105">
      <c r="A722" s="247" t="s">
        <v>2919</v>
      </c>
      <c r="B722" s="247" t="s">
        <v>2920</v>
      </c>
      <c r="C722" s="247" t="s">
        <v>2921</v>
      </c>
      <c r="D722" s="248">
        <v>547.13</v>
      </c>
      <c r="E722" s="248">
        <v>5896</v>
      </c>
      <c r="F722" s="248">
        <v>0</v>
      </c>
      <c r="G722" s="247" t="s">
        <v>753</v>
      </c>
      <c r="H722" s="247" t="s">
        <v>2922</v>
      </c>
      <c r="I722" s="249">
        <v>40100</v>
      </c>
    </row>
    <row r="723" spans="1:9" ht="135">
      <c r="A723" s="247" t="s">
        <v>2923</v>
      </c>
      <c r="B723" s="247" t="s">
        <v>2924</v>
      </c>
      <c r="C723" s="247" t="s">
        <v>2925</v>
      </c>
      <c r="D723" s="248">
        <v>22284.02</v>
      </c>
      <c r="E723" s="248">
        <v>170000</v>
      </c>
      <c r="F723" s="248">
        <v>0</v>
      </c>
      <c r="G723" s="247" t="s">
        <v>744</v>
      </c>
      <c r="H723" s="247" t="s">
        <v>2926</v>
      </c>
      <c r="I723" s="249">
        <v>40301</v>
      </c>
    </row>
    <row r="724" spans="1:9" ht="15">
      <c r="A724" s="247" t="s">
        <v>2927</v>
      </c>
      <c r="B724" s="247" t="s">
        <v>2928</v>
      </c>
      <c r="C724" s="247" t="s">
        <v>2929</v>
      </c>
      <c r="D724" s="248">
        <v>748.19</v>
      </c>
      <c r="E724" s="248">
        <v>0</v>
      </c>
      <c r="F724" s="248">
        <v>0</v>
      </c>
      <c r="G724" s="247" t="s">
        <v>744</v>
      </c>
      <c r="H724" s="247" t="s">
        <v>2930</v>
      </c>
      <c r="I724" s="249">
        <v>40330</v>
      </c>
    </row>
    <row r="725" spans="1:9" ht="15">
      <c r="A725" s="247" t="s">
        <v>2931</v>
      </c>
      <c r="B725" s="247" t="s">
        <v>2932</v>
      </c>
      <c r="C725" s="247" t="s">
        <v>2933</v>
      </c>
      <c r="D725" s="248">
        <v>634.31</v>
      </c>
      <c r="E725" s="248">
        <v>634.31</v>
      </c>
      <c r="F725" s="248">
        <v>634.31</v>
      </c>
      <c r="G725" s="247" t="s">
        <v>753</v>
      </c>
      <c r="H725" s="247" t="s">
        <v>774</v>
      </c>
      <c r="I725" s="249">
        <v>40080</v>
      </c>
    </row>
    <row r="726" spans="1:9" ht="45">
      <c r="A726" s="247" t="s">
        <v>2934</v>
      </c>
      <c r="B726" s="247" t="s">
        <v>2935</v>
      </c>
      <c r="C726" s="247" t="s">
        <v>2936</v>
      </c>
      <c r="D726" s="248">
        <v>2001.59</v>
      </c>
      <c r="E726" s="248">
        <v>134185.3</v>
      </c>
      <c r="F726" s="248">
        <v>0</v>
      </c>
      <c r="G726" s="247" t="s">
        <v>744</v>
      </c>
      <c r="H726" s="247" t="s">
        <v>2937</v>
      </c>
      <c r="I726" s="249">
        <v>40312</v>
      </c>
    </row>
    <row r="727" spans="1:9" ht="60">
      <c r="A727" s="247" t="s">
        <v>2938</v>
      </c>
      <c r="B727" s="247" t="s">
        <v>2939</v>
      </c>
      <c r="C727" s="247" t="s">
        <v>2940</v>
      </c>
      <c r="D727" s="248">
        <v>6673.85</v>
      </c>
      <c r="E727" s="248">
        <v>1083810.2</v>
      </c>
      <c r="F727" s="248">
        <v>6673.85</v>
      </c>
      <c r="G727" s="247" t="s">
        <v>729</v>
      </c>
      <c r="H727" s="247" t="s">
        <v>2941</v>
      </c>
      <c r="I727" s="249">
        <v>40268</v>
      </c>
    </row>
    <row r="728" spans="1:9" ht="30">
      <c r="A728" s="247" t="s">
        <v>2942</v>
      </c>
      <c r="B728" s="247" t="s">
        <v>2943</v>
      </c>
      <c r="C728" s="247" t="s">
        <v>2944</v>
      </c>
      <c r="D728" s="248">
        <v>5346.07</v>
      </c>
      <c r="E728" s="248">
        <v>68503</v>
      </c>
      <c r="F728" s="248">
        <v>5346.07</v>
      </c>
      <c r="G728" s="247" t="s">
        <v>753</v>
      </c>
      <c r="H728" s="247" t="s">
        <v>2945</v>
      </c>
      <c r="I728" s="249">
        <v>40071</v>
      </c>
    </row>
    <row r="729" spans="1:9" ht="75">
      <c r="A729" s="247" t="s">
        <v>2946</v>
      </c>
      <c r="B729" s="247" t="s">
        <v>2947</v>
      </c>
      <c r="C729" s="247" t="s">
        <v>2948</v>
      </c>
      <c r="D729" s="248">
        <v>3275.78</v>
      </c>
      <c r="E729" s="248">
        <v>5000</v>
      </c>
      <c r="F729" s="248">
        <v>1198</v>
      </c>
      <c r="G729" s="247" t="s">
        <v>794</v>
      </c>
      <c r="H729" s="247" t="s">
        <v>2949</v>
      </c>
      <c r="I729" s="249">
        <v>40157</v>
      </c>
    </row>
    <row r="730" spans="1:9" ht="45">
      <c r="A730" s="247" t="s">
        <v>2950</v>
      </c>
      <c r="B730" s="247" t="s">
        <v>2951</v>
      </c>
      <c r="C730" s="247" t="s">
        <v>2952</v>
      </c>
      <c r="D730" s="248">
        <v>3673.24</v>
      </c>
      <c r="E730" s="248">
        <v>3900</v>
      </c>
      <c r="F730" s="248">
        <v>3673.24</v>
      </c>
      <c r="G730" s="247" t="s">
        <v>753</v>
      </c>
      <c r="H730" s="247" t="s">
        <v>774</v>
      </c>
      <c r="I730" s="249">
        <v>40024</v>
      </c>
    </row>
    <row r="731" spans="1:9" ht="30">
      <c r="A731" s="247" t="s">
        <v>2953</v>
      </c>
      <c r="B731" s="247" t="s">
        <v>2954</v>
      </c>
      <c r="C731" s="247" t="s">
        <v>2955</v>
      </c>
      <c r="D731" s="248">
        <v>549.68</v>
      </c>
      <c r="E731" s="248">
        <v>4000</v>
      </c>
      <c r="F731" s="248">
        <v>0</v>
      </c>
      <c r="G731" s="247" t="s">
        <v>794</v>
      </c>
      <c r="H731" s="247" t="s">
        <v>999</v>
      </c>
      <c r="I731" s="249">
        <v>40664</v>
      </c>
    </row>
    <row r="732" spans="1:9" ht="30">
      <c r="A732" s="247" t="s">
        <v>2956</v>
      </c>
      <c r="B732" s="247" t="s">
        <v>2957</v>
      </c>
      <c r="C732" s="247" t="s">
        <v>2958</v>
      </c>
      <c r="D732" s="248">
        <v>3830.48</v>
      </c>
      <c r="E732" s="248">
        <v>9287.45</v>
      </c>
      <c r="F732" s="248">
        <v>0</v>
      </c>
      <c r="G732" s="247" t="s">
        <v>753</v>
      </c>
      <c r="H732" s="247" t="s">
        <v>774</v>
      </c>
      <c r="I732" s="249">
        <v>40087</v>
      </c>
    </row>
    <row r="733" spans="1:9" ht="30">
      <c r="A733" s="247" t="s">
        <v>2959</v>
      </c>
      <c r="B733" s="247" t="s">
        <v>2960</v>
      </c>
      <c r="C733" s="247" t="s">
        <v>2961</v>
      </c>
      <c r="D733" s="248">
        <v>9277</v>
      </c>
      <c r="E733" s="248">
        <v>29670</v>
      </c>
      <c r="F733" s="248">
        <v>9277</v>
      </c>
      <c r="G733" s="247" t="s">
        <v>753</v>
      </c>
      <c r="H733" s="247" t="s">
        <v>815</v>
      </c>
      <c r="I733" s="249">
        <v>40032</v>
      </c>
    </row>
    <row r="734" spans="1:9" ht="45">
      <c r="A734" s="247" t="s">
        <v>2962</v>
      </c>
      <c r="B734" s="247" t="s">
        <v>2963</v>
      </c>
      <c r="C734" s="247" t="s">
        <v>2964</v>
      </c>
      <c r="D734" s="250">
        <v>88809.26</v>
      </c>
      <c r="E734" s="248">
        <v>77727.37</v>
      </c>
      <c r="F734" s="248">
        <v>77727.37</v>
      </c>
      <c r="G734" s="247" t="s">
        <v>753</v>
      </c>
      <c r="H734" s="247" t="s">
        <v>774</v>
      </c>
      <c r="I734" s="249">
        <v>40071</v>
      </c>
    </row>
    <row r="735" spans="1:9" ht="15">
      <c r="A735" s="247" t="s">
        <v>2962</v>
      </c>
      <c r="B735" s="247" t="s">
        <v>2965</v>
      </c>
      <c r="C735" s="247" t="s">
        <v>2966</v>
      </c>
      <c r="D735" s="252"/>
      <c r="E735" s="248">
        <v>70827.4</v>
      </c>
      <c r="F735" s="248">
        <v>11081.89</v>
      </c>
      <c r="G735" s="247" t="s">
        <v>753</v>
      </c>
      <c r="H735" s="247" t="s">
        <v>774</v>
      </c>
      <c r="I735" s="249">
        <v>40077</v>
      </c>
    </row>
    <row r="736" spans="1:9" ht="60">
      <c r="A736" s="247" t="s">
        <v>2967</v>
      </c>
      <c r="B736" s="247" t="s">
        <v>2968</v>
      </c>
      <c r="C736" s="247" t="s">
        <v>2969</v>
      </c>
      <c r="D736" s="248">
        <v>99933.71</v>
      </c>
      <c r="E736" s="248">
        <v>158715</v>
      </c>
      <c r="F736" s="248">
        <v>0</v>
      </c>
      <c r="G736" s="247" t="s">
        <v>744</v>
      </c>
      <c r="H736" s="247" t="s">
        <v>977</v>
      </c>
      <c r="I736" s="249">
        <v>40119</v>
      </c>
    </row>
    <row r="737" spans="1:9" ht="15">
      <c r="A737" s="247" t="s">
        <v>2970</v>
      </c>
      <c r="B737" s="247" t="s">
        <v>2971</v>
      </c>
      <c r="C737" s="247" t="s">
        <v>2972</v>
      </c>
      <c r="D737" s="248">
        <v>857.84</v>
      </c>
      <c r="E737" s="248">
        <v>19412.4</v>
      </c>
      <c r="F737" s="248">
        <v>857.84</v>
      </c>
      <c r="G737" s="247" t="s">
        <v>753</v>
      </c>
      <c r="H737" s="247" t="s">
        <v>774</v>
      </c>
      <c r="I737" s="249">
        <v>40024</v>
      </c>
    </row>
    <row r="738" spans="1:9" ht="15">
      <c r="A738" s="247" t="s">
        <v>2973</v>
      </c>
      <c r="B738" s="247" t="s">
        <v>2974</v>
      </c>
      <c r="C738" s="247" t="s">
        <v>773</v>
      </c>
      <c r="D738" s="248">
        <v>432.05</v>
      </c>
      <c r="E738" s="248">
        <v>0</v>
      </c>
      <c r="F738" s="248">
        <v>0</v>
      </c>
      <c r="G738" s="247" t="s">
        <v>744</v>
      </c>
      <c r="H738" s="247" t="s">
        <v>771</v>
      </c>
      <c r="I738" s="249">
        <v>40174</v>
      </c>
    </row>
    <row r="739" spans="1:9" ht="60">
      <c r="A739" s="247" t="s">
        <v>2975</v>
      </c>
      <c r="B739" s="247" t="s">
        <v>2976</v>
      </c>
      <c r="C739" s="247" t="s">
        <v>2977</v>
      </c>
      <c r="D739" s="248">
        <v>35518.16</v>
      </c>
      <c r="E739" s="248">
        <v>274500</v>
      </c>
      <c r="F739" s="248">
        <v>35518.16</v>
      </c>
      <c r="G739" s="247" t="s">
        <v>729</v>
      </c>
      <c r="H739" s="247" t="s">
        <v>2978</v>
      </c>
      <c r="I739" s="249">
        <v>40148</v>
      </c>
    </row>
    <row r="740" spans="1:9" ht="45">
      <c r="A740" s="247" t="s">
        <v>787</v>
      </c>
      <c r="B740" s="247" t="s">
        <v>2979</v>
      </c>
      <c r="C740" s="247" t="s">
        <v>2980</v>
      </c>
      <c r="D740" s="248">
        <v>18042.98</v>
      </c>
      <c r="E740" s="248">
        <v>23450</v>
      </c>
      <c r="F740" s="248">
        <v>18042.98</v>
      </c>
      <c r="G740" s="247" t="s">
        <v>753</v>
      </c>
      <c r="H740" s="247" t="s">
        <v>2981</v>
      </c>
      <c r="I740" s="249">
        <v>40133</v>
      </c>
    </row>
    <row r="741" spans="1:9" ht="30">
      <c r="A741" s="247" t="s">
        <v>2982</v>
      </c>
      <c r="B741" s="247" t="s">
        <v>2983</v>
      </c>
      <c r="C741" s="247" t="s">
        <v>2984</v>
      </c>
      <c r="D741" s="248">
        <v>39169.56</v>
      </c>
      <c r="E741" s="248">
        <v>125000</v>
      </c>
      <c r="F741" s="248">
        <v>39169.56</v>
      </c>
      <c r="G741" s="247" t="s">
        <v>753</v>
      </c>
      <c r="H741" s="247" t="s">
        <v>774</v>
      </c>
      <c r="I741" s="249">
        <v>40026</v>
      </c>
    </row>
    <row r="742" spans="1:9" ht="15">
      <c r="A742" s="247" t="s">
        <v>2985</v>
      </c>
      <c r="B742" s="247" t="s">
        <v>2986</v>
      </c>
      <c r="C742" s="247" t="s">
        <v>2987</v>
      </c>
      <c r="D742" s="248">
        <v>4127.48</v>
      </c>
      <c r="E742" s="248">
        <v>20000</v>
      </c>
      <c r="F742" s="248">
        <v>0</v>
      </c>
      <c r="G742" s="247" t="s">
        <v>744</v>
      </c>
      <c r="H742" s="247" t="s">
        <v>759</v>
      </c>
      <c r="I742" s="249">
        <v>40326</v>
      </c>
    </row>
    <row r="743" spans="1:9" ht="15">
      <c r="A743" s="247" t="s">
        <v>2988</v>
      </c>
      <c r="B743" s="247" t="s">
        <v>2989</v>
      </c>
      <c r="C743" s="247" t="s">
        <v>2990</v>
      </c>
      <c r="D743" s="250">
        <v>75238.94</v>
      </c>
      <c r="E743" s="248">
        <v>49350</v>
      </c>
      <c r="F743" s="248">
        <v>49350</v>
      </c>
      <c r="G743" s="247" t="s">
        <v>753</v>
      </c>
      <c r="H743" s="247" t="s">
        <v>774</v>
      </c>
      <c r="I743" s="249">
        <v>40052</v>
      </c>
    </row>
    <row r="744" spans="1:9" ht="15">
      <c r="A744" s="247" t="s">
        <v>2988</v>
      </c>
      <c r="B744" s="247" t="s">
        <v>2991</v>
      </c>
      <c r="C744" s="247" t="s">
        <v>2992</v>
      </c>
      <c r="D744" s="251"/>
      <c r="E744" s="248">
        <v>7349.89</v>
      </c>
      <c r="F744" s="248">
        <v>7349.89</v>
      </c>
      <c r="G744" s="247" t="s">
        <v>753</v>
      </c>
      <c r="H744" s="247" t="s">
        <v>774</v>
      </c>
      <c r="I744" s="249">
        <v>40071</v>
      </c>
    </row>
    <row r="745" spans="1:9" ht="15">
      <c r="A745" s="247" t="s">
        <v>2988</v>
      </c>
      <c r="B745" s="247" t="s">
        <v>2993</v>
      </c>
      <c r="C745" s="247" t="s">
        <v>2994</v>
      </c>
      <c r="D745" s="252"/>
      <c r="E745" s="248">
        <v>13997.63</v>
      </c>
      <c r="F745" s="248">
        <v>13997.63</v>
      </c>
      <c r="G745" s="247" t="s">
        <v>753</v>
      </c>
      <c r="H745" s="247" t="s">
        <v>774</v>
      </c>
      <c r="I745" s="249">
        <v>40035</v>
      </c>
    </row>
    <row r="746" spans="1:9" ht="45">
      <c r="A746" s="247" t="s">
        <v>2995</v>
      </c>
      <c r="B746" s="247" t="s">
        <v>2996</v>
      </c>
      <c r="C746" s="247" t="s">
        <v>2997</v>
      </c>
      <c r="D746" s="250">
        <v>392.8</v>
      </c>
      <c r="E746" s="248">
        <v>201.73</v>
      </c>
      <c r="F746" s="248">
        <v>201.73</v>
      </c>
      <c r="G746" s="247" t="s">
        <v>753</v>
      </c>
      <c r="H746" s="247" t="s">
        <v>771</v>
      </c>
      <c r="I746" s="249">
        <v>40086</v>
      </c>
    </row>
    <row r="747" spans="1:9" ht="30">
      <c r="A747" s="247" t="s">
        <v>2995</v>
      </c>
      <c r="B747" s="247" t="s">
        <v>2998</v>
      </c>
      <c r="C747" s="247" t="s">
        <v>2999</v>
      </c>
      <c r="D747" s="252"/>
      <c r="E747" s="248">
        <v>220</v>
      </c>
      <c r="F747" s="248">
        <v>191.07</v>
      </c>
      <c r="G747" s="247" t="s">
        <v>753</v>
      </c>
      <c r="H747" s="247" t="s">
        <v>1577</v>
      </c>
      <c r="I747" s="249">
        <v>40148</v>
      </c>
    </row>
    <row r="748" spans="1:9" ht="30">
      <c r="A748" s="247" t="s">
        <v>3000</v>
      </c>
      <c r="B748" s="247" t="s">
        <v>3001</v>
      </c>
      <c r="C748" s="247" t="s">
        <v>3002</v>
      </c>
      <c r="D748" s="248">
        <v>142993.57</v>
      </c>
      <c r="E748" s="248">
        <v>225900</v>
      </c>
      <c r="F748" s="248">
        <v>26250</v>
      </c>
      <c r="G748" s="247" t="s">
        <v>794</v>
      </c>
      <c r="H748" s="247" t="s">
        <v>1809</v>
      </c>
      <c r="I748" s="249">
        <v>40359</v>
      </c>
    </row>
    <row r="749" spans="1:9" ht="15">
      <c r="A749" s="247" t="s">
        <v>3003</v>
      </c>
      <c r="B749" s="247" t="s">
        <v>3004</v>
      </c>
      <c r="C749" s="247" t="s">
        <v>3003</v>
      </c>
      <c r="D749" s="248">
        <v>6084.21</v>
      </c>
      <c r="E749" s="248">
        <v>6084.21</v>
      </c>
      <c r="F749" s="248">
        <v>0</v>
      </c>
      <c r="G749" s="247" t="s">
        <v>744</v>
      </c>
      <c r="H749" s="247" t="s">
        <v>3005</v>
      </c>
      <c r="I749" s="249">
        <v>40344</v>
      </c>
    </row>
    <row r="750" spans="1:9" ht="30">
      <c r="A750" s="247" t="s">
        <v>3006</v>
      </c>
      <c r="B750" s="247" t="s">
        <v>3007</v>
      </c>
      <c r="C750" s="247" t="s">
        <v>3008</v>
      </c>
      <c r="D750" s="248">
        <v>3127.27</v>
      </c>
      <c r="E750" s="248">
        <v>29700</v>
      </c>
      <c r="F750" s="248">
        <v>3127.27</v>
      </c>
      <c r="G750" s="247" t="s">
        <v>753</v>
      </c>
      <c r="H750" s="247" t="s">
        <v>774</v>
      </c>
      <c r="I750" s="249">
        <v>40080</v>
      </c>
    </row>
    <row r="751" spans="1:9" ht="15">
      <c r="A751" s="247" t="s">
        <v>3009</v>
      </c>
      <c r="B751" s="247" t="s">
        <v>3010</v>
      </c>
      <c r="C751" s="247" t="s">
        <v>3011</v>
      </c>
      <c r="D751" s="248">
        <v>694.47</v>
      </c>
      <c r="E751" s="248">
        <v>1577.53</v>
      </c>
      <c r="F751" s="248">
        <v>694.47</v>
      </c>
      <c r="G751" s="247" t="s">
        <v>753</v>
      </c>
      <c r="H751" s="247" t="s">
        <v>774</v>
      </c>
      <c r="I751" s="249">
        <v>40043</v>
      </c>
    </row>
    <row r="752" spans="1:9" ht="15">
      <c r="A752" s="247" t="s">
        <v>3012</v>
      </c>
      <c r="B752" s="247" t="s">
        <v>3013</v>
      </c>
      <c r="C752" s="247" t="s">
        <v>3014</v>
      </c>
      <c r="D752" s="248">
        <v>1841.3</v>
      </c>
      <c r="E752" s="248">
        <v>0</v>
      </c>
      <c r="F752" s="248">
        <v>0</v>
      </c>
      <c r="G752" s="247" t="s">
        <v>744</v>
      </c>
      <c r="H752" s="247" t="s">
        <v>774</v>
      </c>
      <c r="I752" s="249">
        <v>40079</v>
      </c>
    </row>
    <row r="753" spans="1:9" ht="90">
      <c r="A753" s="247" t="s">
        <v>3015</v>
      </c>
      <c r="B753" s="247" t="s">
        <v>3016</v>
      </c>
      <c r="C753" s="247" t="s">
        <v>3017</v>
      </c>
      <c r="D753" s="248">
        <v>3642.66</v>
      </c>
      <c r="E753" s="248">
        <v>14064.9</v>
      </c>
      <c r="F753" s="248">
        <v>3642.66</v>
      </c>
      <c r="G753" s="247" t="s">
        <v>753</v>
      </c>
      <c r="H753" s="247" t="s">
        <v>774</v>
      </c>
      <c r="I753" s="249">
        <v>40028</v>
      </c>
    </row>
    <row r="754" spans="1:9" ht="45">
      <c r="A754" s="247" t="s">
        <v>3018</v>
      </c>
      <c r="B754" s="247" t="s">
        <v>3019</v>
      </c>
      <c r="C754" s="247" t="s">
        <v>3020</v>
      </c>
      <c r="D754" s="248">
        <v>9556.53</v>
      </c>
      <c r="E754" s="248">
        <v>19000</v>
      </c>
      <c r="F754" s="248">
        <v>7837.24</v>
      </c>
      <c r="G754" s="247" t="s">
        <v>794</v>
      </c>
      <c r="H754" s="247" t="s">
        <v>3021</v>
      </c>
      <c r="I754" s="249">
        <v>40359</v>
      </c>
    </row>
    <row r="755" spans="1:9" ht="60">
      <c r="A755" s="247" t="s">
        <v>3022</v>
      </c>
      <c r="B755" s="247" t="s">
        <v>3023</v>
      </c>
      <c r="C755" s="247" t="s">
        <v>3024</v>
      </c>
      <c r="D755" s="250">
        <v>13806.31</v>
      </c>
      <c r="E755" s="248">
        <v>8096.38</v>
      </c>
      <c r="F755" s="248">
        <v>8096.38</v>
      </c>
      <c r="G755" s="247" t="s">
        <v>753</v>
      </c>
      <c r="H755" s="247" t="s">
        <v>3025</v>
      </c>
      <c r="I755" s="249">
        <v>40116</v>
      </c>
    </row>
    <row r="756" spans="1:9" ht="45">
      <c r="A756" s="247" t="s">
        <v>3022</v>
      </c>
      <c r="B756" s="247" t="s">
        <v>3026</v>
      </c>
      <c r="C756" s="247" t="s">
        <v>3027</v>
      </c>
      <c r="D756" s="252"/>
      <c r="E756" s="248">
        <v>24000</v>
      </c>
      <c r="F756" s="248">
        <v>0</v>
      </c>
      <c r="G756" s="247" t="s">
        <v>744</v>
      </c>
      <c r="H756" s="247" t="s">
        <v>3028</v>
      </c>
      <c r="I756" s="249">
        <v>40451</v>
      </c>
    </row>
    <row r="757" spans="1:9" ht="30">
      <c r="A757" s="247" t="s">
        <v>3029</v>
      </c>
      <c r="B757" s="247" t="s">
        <v>3030</v>
      </c>
      <c r="C757" s="247" t="s">
        <v>3031</v>
      </c>
      <c r="D757" s="248">
        <v>226260.11</v>
      </c>
      <c r="E757" s="248">
        <v>616059.58</v>
      </c>
      <c r="F757" s="248">
        <v>226260.11</v>
      </c>
      <c r="G757" s="247" t="s">
        <v>729</v>
      </c>
      <c r="H757" s="247" t="s">
        <v>3032</v>
      </c>
      <c r="I757" s="249">
        <v>40137</v>
      </c>
    </row>
    <row r="758" spans="1:9" ht="30">
      <c r="A758" s="247" t="s">
        <v>3033</v>
      </c>
      <c r="B758" s="247" t="s">
        <v>3034</v>
      </c>
      <c r="C758" s="247" t="s">
        <v>3035</v>
      </c>
      <c r="D758" s="250">
        <v>14553.19</v>
      </c>
      <c r="E758" s="248">
        <v>6825</v>
      </c>
      <c r="F758" s="248">
        <v>0</v>
      </c>
      <c r="G758" s="247" t="s">
        <v>753</v>
      </c>
      <c r="H758" s="247" t="s">
        <v>759</v>
      </c>
      <c r="I758" s="249">
        <v>40130</v>
      </c>
    </row>
    <row r="759" spans="1:9" ht="45">
      <c r="A759" s="247" t="s">
        <v>3033</v>
      </c>
      <c r="B759" s="247" t="s">
        <v>3036</v>
      </c>
      <c r="C759" s="247" t="s">
        <v>3037</v>
      </c>
      <c r="D759" s="252"/>
      <c r="E759" s="248">
        <v>10700</v>
      </c>
      <c r="F759" s="248">
        <v>0</v>
      </c>
      <c r="G759" s="247" t="s">
        <v>753</v>
      </c>
      <c r="H759" s="247" t="s">
        <v>759</v>
      </c>
      <c r="I759" s="249">
        <v>40132</v>
      </c>
    </row>
    <row r="760" spans="1:9" ht="30">
      <c r="A760" s="247" t="s">
        <v>3038</v>
      </c>
      <c r="B760" s="247" t="s">
        <v>3039</v>
      </c>
      <c r="C760" s="247" t="s">
        <v>743</v>
      </c>
      <c r="D760" s="248">
        <v>4280.35</v>
      </c>
      <c r="E760" s="248">
        <v>0</v>
      </c>
      <c r="F760" s="248">
        <v>0</v>
      </c>
      <c r="G760" s="247" t="s">
        <v>744</v>
      </c>
      <c r="H760" s="247" t="s">
        <v>743</v>
      </c>
      <c r="I760" s="249">
        <v>40330</v>
      </c>
    </row>
    <row r="761" spans="1:9" ht="15">
      <c r="A761" s="247" t="s">
        <v>3040</v>
      </c>
      <c r="B761" s="247" t="s">
        <v>3041</v>
      </c>
      <c r="C761" s="247" t="s">
        <v>3042</v>
      </c>
      <c r="D761" s="248">
        <v>11133.28</v>
      </c>
      <c r="E761" s="248">
        <v>150000</v>
      </c>
      <c r="F761" s="248">
        <v>0</v>
      </c>
      <c r="G761" s="247" t="s">
        <v>753</v>
      </c>
      <c r="H761" s="247" t="s">
        <v>774</v>
      </c>
      <c r="I761" s="249">
        <v>40724</v>
      </c>
    </row>
    <row r="762" spans="1:9" ht="15">
      <c r="A762" s="247" t="s">
        <v>3043</v>
      </c>
      <c r="B762" s="247" t="s">
        <v>3044</v>
      </c>
      <c r="C762" s="247" t="s">
        <v>3045</v>
      </c>
      <c r="D762" s="248">
        <v>1027.97</v>
      </c>
      <c r="E762" s="248">
        <v>9073</v>
      </c>
      <c r="F762" s="248">
        <v>1027.97</v>
      </c>
      <c r="G762" s="247" t="s">
        <v>753</v>
      </c>
      <c r="H762" s="247" t="s">
        <v>774</v>
      </c>
      <c r="I762" s="249">
        <v>40050</v>
      </c>
    </row>
    <row r="763" spans="1:9" ht="75">
      <c r="A763" s="247" t="s">
        <v>3046</v>
      </c>
      <c r="B763" s="247" t="s">
        <v>3047</v>
      </c>
      <c r="C763" s="247" t="s">
        <v>3048</v>
      </c>
      <c r="D763" s="248">
        <v>554.7</v>
      </c>
      <c r="E763" s="248">
        <v>12000</v>
      </c>
      <c r="F763" s="248">
        <v>0</v>
      </c>
      <c r="G763" s="247" t="s">
        <v>744</v>
      </c>
      <c r="H763" s="247" t="s">
        <v>3049</v>
      </c>
      <c r="I763" s="249">
        <v>40451</v>
      </c>
    </row>
    <row r="764" spans="1:9" ht="90">
      <c r="A764" s="247" t="s">
        <v>3050</v>
      </c>
      <c r="B764" s="247" t="s">
        <v>3051</v>
      </c>
      <c r="C764" s="247" t="s">
        <v>3052</v>
      </c>
      <c r="D764" s="248">
        <v>2961.3</v>
      </c>
      <c r="E764" s="248">
        <v>3924.24</v>
      </c>
      <c r="F764" s="248">
        <v>2961.3</v>
      </c>
      <c r="G764" s="247" t="s">
        <v>753</v>
      </c>
      <c r="H764" s="247" t="s">
        <v>774</v>
      </c>
      <c r="I764" s="249">
        <v>40057</v>
      </c>
    </row>
    <row r="765" spans="1:9" ht="30">
      <c r="A765" s="247" t="s">
        <v>3053</v>
      </c>
      <c r="B765" s="247" t="s">
        <v>3054</v>
      </c>
      <c r="C765" s="247" t="s">
        <v>3055</v>
      </c>
      <c r="D765" s="248">
        <v>3498.53</v>
      </c>
      <c r="E765" s="248">
        <v>4261</v>
      </c>
      <c r="F765" s="248">
        <v>3498.53</v>
      </c>
      <c r="G765" s="247" t="s">
        <v>753</v>
      </c>
      <c r="H765" s="247" t="s">
        <v>774</v>
      </c>
      <c r="I765" s="249">
        <v>40014</v>
      </c>
    </row>
    <row r="766" spans="1:9" ht="15">
      <c r="A766" s="247" t="s">
        <v>3056</v>
      </c>
      <c r="B766" s="247" t="s">
        <v>3057</v>
      </c>
      <c r="C766" s="247" t="s">
        <v>3058</v>
      </c>
      <c r="D766" s="248">
        <v>2314.88</v>
      </c>
      <c r="E766" s="248">
        <v>3500</v>
      </c>
      <c r="F766" s="248">
        <v>2314.88</v>
      </c>
      <c r="G766" s="247" t="s">
        <v>753</v>
      </c>
      <c r="H766" s="247" t="s">
        <v>759</v>
      </c>
      <c r="I766" s="249">
        <v>40157</v>
      </c>
    </row>
    <row r="767" spans="1:9" ht="30">
      <c r="A767" s="247" t="s">
        <v>3059</v>
      </c>
      <c r="B767" s="247" t="s">
        <v>3060</v>
      </c>
      <c r="C767" s="247" t="s">
        <v>1188</v>
      </c>
      <c r="D767" s="248">
        <v>434.89</v>
      </c>
      <c r="E767" s="248">
        <v>1778.15</v>
      </c>
      <c r="F767" s="248">
        <v>434.89</v>
      </c>
      <c r="G767" s="247" t="s">
        <v>753</v>
      </c>
      <c r="H767" s="247" t="s">
        <v>999</v>
      </c>
      <c r="I767" s="249">
        <v>40121</v>
      </c>
    </row>
    <row r="768" spans="1:9" ht="30">
      <c r="A768" s="247" t="s">
        <v>3061</v>
      </c>
      <c r="B768" s="247" t="s">
        <v>3062</v>
      </c>
      <c r="C768" s="247" t="s">
        <v>3063</v>
      </c>
      <c r="D768" s="248">
        <v>1865.01</v>
      </c>
      <c r="E768" s="248">
        <v>0</v>
      </c>
      <c r="F768" s="248">
        <v>0</v>
      </c>
      <c r="G768" s="247" t="s">
        <v>744</v>
      </c>
      <c r="H768" s="247" t="s">
        <v>999</v>
      </c>
      <c r="I768" s="249">
        <v>40117</v>
      </c>
    </row>
    <row r="769" spans="1:9" ht="30">
      <c r="A769" s="247" t="s">
        <v>3064</v>
      </c>
      <c r="B769" s="247" t="s">
        <v>3065</v>
      </c>
      <c r="C769" s="247" t="s">
        <v>3066</v>
      </c>
      <c r="D769" s="248">
        <v>11452.12</v>
      </c>
      <c r="E769" s="248">
        <v>20000</v>
      </c>
      <c r="F769" s="248">
        <v>0</v>
      </c>
      <c r="G769" s="247" t="s">
        <v>744</v>
      </c>
      <c r="H769" s="247" t="s">
        <v>774</v>
      </c>
      <c r="I769" s="249">
        <v>40451</v>
      </c>
    </row>
    <row r="770" spans="1:9" ht="45">
      <c r="A770" s="247" t="s">
        <v>3067</v>
      </c>
      <c r="B770" s="247" t="s">
        <v>3068</v>
      </c>
      <c r="C770" s="247" t="s">
        <v>3069</v>
      </c>
      <c r="D770" s="248">
        <v>612.92</v>
      </c>
      <c r="E770" s="248">
        <v>4760</v>
      </c>
      <c r="F770" s="248">
        <v>612.92</v>
      </c>
      <c r="G770" s="247" t="s">
        <v>753</v>
      </c>
      <c r="H770" s="247" t="s">
        <v>3070</v>
      </c>
      <c r="I770" s="249">
        <v>40060</v>
      </c>
    </row>
    <row r="771" spans="1:9" ht="30">
      <c r="A771" s="247" t="s">
        <v>3071</v>
      </c>
      <c r="B771" s="247" t="s">
        <v>3072</v>
      </c>
      <c r="C771" s="247" t="s">
        <v>3073</v>
      </c>
      <c r="D771" s="250">
        <v>12356.23</v>
      </c>
      <c r="E771" s="248">
        <v>6500</v>
      </c>
      <c r="F771" s="248">
        <v>6450.97</v>
      </c>
      <c r="G771" s="247" t="s">
        <v>753</v>
      </c>
      <c r="H771" s="247" t="s">
        <v>3074</v>
      </c>
      <c r="I771" s="249">
        <v>40074</v>
      </c>
    </row>
    <row r="772" spans="1:9" ht="30">
      <c r="A772" s="247" t="s">
        <v>3071</v>
      </c>
      <c r="B772" s="247" t="s">
        <v>3075</v>
      </c>
      <c r="C772" s="247" t="s">
        <v>3076</v>
      </c>
      <c r="D772" s="252"/>
      <c r="E772" s="248">
        <v>19000</v>
      </c>
      <c r="F772" s="248">
        <v>5905.26</v>
      </c>
      <c r="G772" s="247" t="s">
        <v>753</v>
      </c>
      <c r="H772" s="247" t="s">
        <v>3074</v>
      </c>
      <c r="I772" s="249">
        <v>40151</v>
      </c>
    </row>
    <row r="773" spans="1:9" ht="60">
      <c r="A773" s="247" t="s">
        <v>3077</v>
      </c>
      <c r="B773" s="247" t="s">
        <v>3078</v>
      </c>
      <c r="C773" s="247" t="s">
        <v>3079</v>
      </c>
      <c r="D773" s="248">
        <v>21362.44</v>
      </c>
      <c r="E773" s="248">
        <v>18991</v>
      </c>
      <c r="F773" s="248">
        <v>18991</v>
      </c>
      <c r="G773" s="247" t="s">
        <v>753</v>
      </c>
      <c r="H773" s="247" t="s">
        <v>3080</v>
      </c>
      <c r="I773" s="249">
        <v>40119</v>
      </c>
    </row>
    <row r="774" spans="1:9" ht="15">
      <c r="A774" s="247" t="s">
        <v>3081</v>
      </c>
      <c r="B774" s="247" t="s">
        <v>3082</v>
      </c>
      <c r="C774" s="247" t="s">
        <v>2929</v>
      </c>
      <c r="D774" s="248">
        <v>4939.87</v>
      </c>
      <c r="E774" s="248">
        <v>0</v>
      </c>
      <c r="F774" s="248">
        <v>0</v>
      </c>
      <c r="G774" s="247" t="s">
        <v>744</v>
      </c>
      <c r="H774" s="247" t="s">
        <v>3083</v>
      </c>
      <c r="I774" s="249">
        <v>40359</v>
      </c>
    </row>
    <row r="775" spans="1:9" ht="75">
      <c r="A775" s="247" t="s">
        <v>3084</v>
      </c>
      <c r="B775" s="247" t="s">
        <v>3085</v>
      </c>
      <c r="C775" s="247" t="s">
        <v>3086</v>
      </c>
      <c r="D775" s="248">
        <v>69102.85</v>
      </c>
      <c r="E775" s="248">
        <v>0</v>
      </c>
      <c r="F775" s="248">
        <v>0</v>
      </c>
      <c r="G775" s="247" t="s">
        <v>744</v>
      </c>
      <c r="H775" s="247" t="s">
        <v>774</v>
      </c>
      <c r="I775" s="249">
        <v>40107</v>
      </c>
    </row>
    <row r="776" spans="1:9" ht="120">
      <c r="A776" s="247" t="s">
        <v>3087</v>
      </c>
      <c r="B776" s="247" t="s">
        <v>3088</v>
      </c>
      <c r="C776" s="247" t="s">
        <v>3089</v>
      </c>
      <c r="D776" s="248">
        <v>132592.95</v>
      </c>
      <c r="E776" s="248">
        <v>150000</v>
      </c>
      <c r="F776" s="248">
        <v>132592.95</v>
      </c>
      <c r="G776" s="247" t="s">
        <v>753</v>
      </c>
      <c r="H776" s="247" t="s">
        <v>774</v>
      </c>
      <c r="I776" s="249">
        <v>40029</v>
      </c>
    </row>
    <row r="777" spans="1:9" ht="90">
      <c r="A777" s="247" t="s">
        <v>3090</v>
      </c>
      <c r="B777" s="247" t="s">
        <v>3091</v>
      </c>
      <c r="C777" s="247" t="s">
        <v>3092</v>
      </c>
      <c r="D777" s="248">
        <v>20825.21</v>
      </c>
      <c r="E777" s="248">
        <v>42850</v>
      </c>
      <c r="F777" s="248">
        <v>20825.21</v>
      </c>
      <c r="G777" s="247" t="s">
        <v>753</v>
      </c>
      <c r="H777" s="247" t="s">
        <v>3093</v>
      </c>
      <c r="I777" s="249">
        <v>40148</v>
      </c>
    </row>
    <row r="778" spans="1:9" ht="30">
      <c r="A778" s="247" t="s">
        <v>3094</v>
      </c>
      <c r="B778" s="247" t="s">
        <v>3095</v>
      </c>
      <c r="C778" s="247" t="s">
        <v>3096</v>
      </c>
      <c r="D778" s="248">
        <v>3371.87</v>
      </c>
      <c r="E778" s="248">
        <v>0</v>
      </c>
      <c r="F778" s="248">
        <v>0</v>
      </c>
      <c r="G778" s="247" t="s">
        <v>744</v>
      </c>
      <c r="H778" s="247" t="s">
        <v>1100</v>
      </c>
      <c r="I778" s="249">
        <v>40543</v>
      </c>
    </row>
    <row r="779" spans="1:9" ht="60">
      <c r="A779" s="247" t="s">
        <v>3097</v>
      </c>
      <c r="B779" s="247" t="s">
        <v>3098</v>
      </c>
      <c r="C779" s="247" t="s">
        <v>3099</v>
      </c>
      <c r="D779" s="248">
        <v>825.49</v>
      </c>
      <c r="E779" s="248">
        <v>2000</v>
      </c>
      <c r="F779" s="248">
        <v>720</v>
      </c>
      <c r="G779" s="247" t="s">
        <v>794</v>
      </c>
      <c r="H779" s="247" t="s">
        <v>3100</v>
      </c>
      <c r="I779" s="249">
        <v>40312</v>
      </c>
    </row>
    <row r="780" spans="1:9" ht="15">
      <c r="A780" s="247" t="s">
        <v>3101</v>
      </c>
      <c r="B780" s="247" t="s">
        <v>1404</v>
      </c>
      <c r="C780" s="247" t="s">
        <v>743</v>
      </c>
      <c r="D780" s="248">
        <v>967.69</v>
      </c>
      <c r="E780" s="248">
        <v>0</v>
      </c>
      <c r="F780" s="248">
        <v>0</v>
      </c>
      <c r="G780" s="247" t="s">
        <v>744</v>
      </c>
      <c r="H780" s="247" t="s">
        <v>959</v>
      </c>
      <c r="I780" s="249">
        <v>40359</v>
      </c>
    </row>
    <row r="781" spans="1:9" ht="105">
      <c r="A781" s="247" t="s">
        <v>3102</v>
      </c>
      <c r="B781" s="247" t="s">
        <v>3103</v>
      </c>
      <c r="C781" s="247" t="s">
        <v>3104</v>
      </c>
      <c r="D781" s="248">
        <v>163617.76</v>
      </c>
      <c r="E781" s="248">
        <v>133645.75</v>
      </c>
      <c r="F781" s="248">
        <v>131883.9</v>
      </c>
      <c r="G781" s="247" t="s">
        <v>753</v>
      </c>
      <c r="H781" s="247" t="s">
        <v>3105</v>
      </c>
      <c r="I781" s="249">
        <v>40132</v>
      </c>
    </row>
    <row r="782" spans="1:9" ht="45">
      <c r="A782" s="247" t="s">
        <v>3106</v>
      </c>
      <c r="B782" s="247" t="s">
        <v>3107</v>
      </c>
      <c r="C782" s="247" t="s">
        <v>3108</v>
      </c>
      <c r="D782" s="248">
        <v>5241.24</v>
      </c>
      <c r="E782" s="248">
        <v>5300</v>
      </c>
      <c r="F782" s="248">
        <v>0</v>
      </c>
      <c r="G782" s="247" t="s">
        <v>744</v>
      </c>
      <c r="H782" s="247" t="s">
        <v>3109</v>
      </c>
      <c r="I782" s="249">
        <v>40359</v>
      </c>
    </row>
    <row r="783" spans="1:9" ht="30">
      <c r="A783" s="247" t="s">
        <v>3110</v>
      </c>
      <c r="B783" s="247" t="s">
        <v>3111</v>
      </c>
      <c r="C783" s="247" t="s">
        <v>3112</v>
      </c>
      <c r="D783" s="248">
        <v>70734.43</v>
      </c>
      <c r="E783" s="248">
        <v>285740</v>
      </c>
      <c r="F783" s="248">
        <v>70734.43</v>
      </c>
      <c r="G783" s="247" t="s">
        <v>729</v>
      </c>
      <c r="H783" s="247" t="s">
        <v>1876</v>
      </c>
      <c r="I783" s="249">
        <v>40057</v>
      </c>
    </row>
    <row r="784" spans="1:9" ht="60">
      <c r="A784" s="247" t="s">
        <v>3113</v>
      </c>
      <c r="B784" s="247" t="s">
        <v>3114</v>
      </c>
      <c r="C784" s="247" t="s">
        <v>3115</v>
      </c>
      <c r="D784" s="248">
        <v>1131.83</v>
      </c>
      <c r="E784" s="248">
        <v>14000</v>
      </c>
      <c r="F784" s="248">
        <v>0</v>
      </c>
      <c r="G784" s="247" t="s">
        <v>753</v>
      </c>
      <c r="H784" s="247" t="s">
        <v>3116</v>
      </c>
      <c r="I784" s="249">
        <v>40074</v>
      </c>
    </row>
    <row r="785" spans="1:9" ht="30">
      <c r="A785" s="247" t="s">
        <v>3117</v>
      </c>
      <c r="B785" s="247" t="s">
        <v>3118</v>
      </c>
      <c r="C785" s="247" t="s">
        <v>3119</v>
      </c>
      <c r="D785" s="248">
        <v>2734.18</v>
      </c>
      <c r="E785" s="248">
        <v>22328.6</v>
      </c>
      <c r="F785" s="248">
        <v>2734.18</v>
      </c>
      <c r="G785" s="247" t="s">
        <v>753</v>
      </c>
      <c r="H785" s="247" t="s">
        <v>774</v>
      </c>
      <c r="I785" s="249">
        <v>40067</v>
      </c>
    </row>
    <row r="786" spans="1:9" ht="75">
      <c r="A786" s="247" t="s">
        <v>3120</v>
      </c>
      <c r="B786" s="247" t="s">
        <v>3121</v>
      </c>
      <c r="C786" s="247" t="s">
        <v>3122</v>
      </c>
      <c r="D786" s="248">
        <v>1078.54</v>
      </c>
      <c r="E786" s="248">
        <v>22000</v>
      </c>
      <c r="F786" s="248">
        <v>1078.54</v>
      </c>
      <c r="G786" s="247" t="s">
        <v>753</v>
      </c>
      <c r="H786" s="247" t="s">
        <v>3123</v>
      </c>
      <c r="I786" s="249">
        <v>40086</v>
      </c>
    </row>
    <row r="787" spans="1:9" ht="30">
      <c r="A787" s="247" t="s">
        <v>3124</v>
      </c>
      <c r="B787" s="247" t="s">
        <v>3125</v>
      </c>
      <c r="C787" s="247" t="s">
        <v>3126</v>
      </c>
      <c r="D787" s="248">
        <v>109.44</v>
      </c>
      <c r="E787" s="248">
        <v>109.44</v>
      </c>
      <c r="F787" s="248">
        <v>109.44</v>
      </c>
      <c r="G787" s="247" t="s">
        <v>753</v>
      </c>
      <c r="H787" s="247" t="s">
        <v>3127</v>
      </c>
      <c r="I787" s="249">
        <v>40164</v>
      </c>
    </row>
    <row r="788" spans="1:9" ht="45">
      <c r="A788" s="247" t="s">
        <v>3128</v>
      </c>
      <c r="B788" s="247" t="s">
        <v>3129</v>
      </c>
      <c r="C788" s="247" t="s">
        <v>3130</v>
      </c>
      <c r="D788" s="248">
        <v>332.41</v>
      </c>
      <c r="E788" s="248">
        <v>860</v>
      </c>
      <c r="F788" s="248">
        <v>332.41</v>
      </c>
      <c r="G788" s="247" t="s">
        <v>753</v>
      </c>
      <c r="H788" s="247" t="s">
        <v>3131</v>
      </c>
      <c r="I788" s="249">
        <v>40079</v>
      </c>
    </row>
    <row r="789" spans="1:9" ht="12.75" customHeight="1">
      <c r="A789" s="254"/>
      <c r="B789" s="255"/>
      <c r="C789" s="255"/>
      <c r="D789" s="256"/>
      <c r="E789" s="256"/>
      <c r="F789" s="256"/>
      <c r="G789" s="255"/>
      <c r="H789" s="255"/>
      <c r="I789" s="257"/>
    </row>
    <row r="790" spans="1:9" s="260" customFormat="1" ht="12.75">
      <c r="A790" s="258" t="s">
        <v>3637</v>
      </c>
      <c r="B790" s="259"/>
      <c r="C790" s="259"/>
      <c r="D790" s="259"/>
      <c r="E790" s="259"/>
      <c r="F790" s="259"/>
      <c r="G790" s="259"/>
      <c r="H790" s="259"/>
      <c r="I790" s="259"/>
    </row>
    <row r="791" spans="1:4" s="261" customFormat="1" ht="15">
      <c r="A791" s="247" t="s">
        <v>3638</v>
      </c>
      <c r="D791" s="248">
        <v>4603.56</v>
      </c>
    </row>
    <row r="792" spans="1:4" s="261" customFormat="1" ht="15">
      <c r="A792" s="247" t="s">
        <v>3639</v>
      </c>
      <c r="D792" s="248">
        <v>29080.17</v>
      </c>
    </row>
    <row r="793" spans="1:9" s="261" customFormat="1" ht="15">
      <c r="A793" s="426"/>
      <c r="B793" s="427"/>
      <c r="C793" s="427"/>
      <c r="D793" s="427"/>
      <c r="E793" s="427"/>
      <c r="F793" s="427"/>
      <c r="G793" s="427"/>
      <c r="H793" s="427"/>
      <c r="I793" s="427"/>
    </row>
    <row r="794" spans="1:9" s="261" customFormat="1" ht="12.75">
      <c r="A794" s="258" t="s">
        <v>3132</v>
      </c>
      <c r="B794" s="259"/>
      <c r="C794" s="259"/>
      <c r="D794" s="259"/>
      <c r="E794" s="259"/>
      <c r="F794" s="259"/>
      <c r="G794" s="259"/>
      <c r="H794" s="259"/>
      <c r="I794" s="259"/>
    </row>
    <row r="795" spans="1:9" s="261" customFormat="1" ht="15">
      <c r="A795" s="247" t="s">
        <v>3133</v>
      </c>
      <c r="B795" s="260"/>
      <c r="C795" s="247"/>
      <c r="D795" s="248">
        <v>371.25</v>
      </c>
      <c r="E795" s="248"/>
      <c r="F795" s="248"/>
      <c r="G795" s="247"/>
      <c r="H795" s="247"/>
      <c r="I795" s="249"/>
    </row>
    <row r="796" spans="1:9" s="261" customFormat="1" ht="15">
      <c r="A796" s="247" t="s">
        <v>472</v>
      </c>
      <c r="C796" s="262"/>
      <c r="D796" s="248">
        <v>3664.5</v>
      </c>
      <c r="E796" s="262"/>
      <c r="F796" s="262"/>
      <c r="G796" s="262"/>
      <c r="H796" s="262"/>
      <c r="I796" s="262"/>
    </row>
    <row r="797" spans="1:9" s="261" customFormat="1" ht="15">
      <c r="A797" s="247" t="s">
        <v>3134</v>
      </c>
      <c r="C797" s="262"/>
      <c r="D797" s="248">
        <v>2441.55</v>
      </c>
      <c r="E797" s="262"/>
      <c r="F797" s="262"/>
      <c r="G797" s="262"/>
      <c r="H797" s="262"/>
      <c r="I797" s="262"/>
    </row>
    <row r="798" spans="1:4" s="261" customFormat="1" ht="15">
      <c r="A798" s="247" t="s">
        <v>3135</v>
      </c>
      <c r="D798" s="248">
        <v>3948.4</v>
      </c>
    </row>
    <row r="799" spans="1:4" s="261" customFormat="1" ht="15">
      <c r="A799" s="247" t="s">
        <v>3136</v>
      </c>
      <c r="D799" s="248">
        <v>486.19</v>
      </c>
    </row>
    <row r="800" spans="1:4" s="261" customFormat="1" ht="15">
      <c r="A800" s="247" t="s">
        <v>3137</v>
      </c>
      <c r="D800" s="248">
        <v>1004.36</v>
      </c>
    </row>
    <row r="801" spans="1:4" s="261" customFormat="1" ht="15">
      <c r="A801" s="247" t="s">
        <v>3138</v>
      </c>
      <c r="D801" s="248">
        <v>4393.91</v>
      </c>
    </row>
    <row r="802" spans="1:4" s="261" customFormat="1" ht="15">
      <c r="A802" s="247" t="s">
        <v>3139</v>
      </c>
      <c r="D802" s="248">
        <v>664.75</v>
      </c>
    </row>
    <row r="803" spans="1:4" s="261" customFormat="1" ht="15">
      <c r="A803" s="247" t="s">
        <v>3140</v>
      </c>
      <c r="D803" s="248">
        <v>1816.04</v>
      </c>
    </row>
    <row r="804" spans="1:4" s="261" customFormat="1" ht="15">
      <c r="A804" s="247" t="s">
        <v>3141</v>
      </c>
      <c r="D804" s="248">
        <v>452.69</v>
      </c>
    </row>
    <row r="805" spans="1:4" s="261" customFormat="1" ht="15">
      <c r="A805" s="247" t="s">
        <v>3142</v>
      </c>
      <c r="D805" s="248">
        <v>242.48</v>
      </c>
    </row>
    <row r="806" spans="1:4" s="261" customFormat="1" ht="15">
      <c r="A806" s="247" t="s">
        <v>3143</v>
      </c>
      <c r="D806" s="248">
        <v>1216.02</v>
      </c>
    </row>
    <row r="807" spans="1:4" s="261" customFormat="1" ht="15">
      <c r="A807" s="247" t="s">
        <v>3144</v>
      </c>
      <c r="D807" s="248">
        <v>5664.91</v>
      </c>
    </row>
    <row r="808" spans="1:4" s="261" customFormat="1" ht="15">
      <c r="A808" s="247" t="s">
        <v>3145</v>
      </c>
      <c r="D808" s="248">
        <v>478.61</v>
      </c>
    </row>
    <row r="809" spans="1:4" s="261" customFormat="1" ht="15">
      <c r="A809" s="247" t="s">
        <v>3146</v>
      </c>
      <c r="D809" s="248">
        <v>7032</v>
      </c>
    </row>
    <row r="810" spans="1:4" s="261" customFormat="1" ht="15">
      <c r="A810" s="247" t="s">
        <v>3147</v>
      </c>
      <c r="D810" s="248">
        <v>391.18</v>
      </c>
    </row>
    <row r="811" spans="1:4" s="261" customFormat="1" ht="15">
      <c r="A811" s="247" t="s">
        <v>3148</v>
      </c>
      <c r="D811" s="248">
        <v>3529.1</v>
      </c>
    </row>
    <row r="812" spans="1:4" s="261" customFormat="1" ht="15">
      <c r="A812" s="247" t="s">
        <v>3149</v>
      </c>
      <c r="D812" s="248">
        <v>58.96</v>
      </c>
    </row>
    <row r="813" spans="1:4" s="261" customFormat="1" ht="15">
      <c r="A813" s="247" t="s">
        <v>3150</v>
      </c>
      <c r="D813" s="248">
        <v>150.06</v>
      </c>
    </row>
    <row r="814" spans="1:4" s="261" customFormat="1" ht="15">
      <c r="A814" s="247" t="s">
        <v>3151</v>
      </c>
      <c r="D814" s="248">
        <v>2262.47</v>
      </c>
    </row>
    <row r="815" spans="1:4" s="261" customFormat="1" ht="15">
      <c r="A815" s="247" t="s">
        <v>3152</v>
      </c>
      <c r="D815" s="248">
        <v>32.85</v>
      </c>
    </row>
    <row r="816" spans="1:4" s="261" customFormat="1" ht="15">
      <c r="A816" s="247" t="s">
        <v>3153</v>
      </c>
      <c r="D816" s="248">
        <v>193.91</v>
      </c>
    </row>
    <row r="817" spans="1:4" s="261" customFormat="1" ht="15">
      <c r="A817" s="247" t="s">
        <v>3154</v>
      </c>
      <c r="D817" s="248">
        <v>10264.1</v>
      </c>
    </row>
    <row r="818" spans="1:4" s="261" customFormat="1" ht="15">
      <c r="A818" s="247" t="s">
        <v>3155</v>
      </c>
      <c r="D818" s="248">
        <v>1497.68</v>
      </c>
    </row>
    <row r="819" spans="1:4" s="261" customFormat="1" ht="15">
      <c r="A819" s="247" t="s">
        <v>3156</v>
      </c>
      <c r="D819" s="248">
        <v>59.67</v>
      </c>
    </row>
    <row r="820" spans="1:4" s="261" customFormat="1" ht="15">
      <c r="A820" s="247" t="s">
        <v>3157</v>
      </c>
      <c r="D820" s="248">
        <v>238.8</v>
      </c>
    </row>
    <row r="821" spans="1:4" s="261" customFormat="1" ht="15">
      <c r="A821" s="247" t="s">
        <v>3158</v>
      </c>
      <c r="D821" s="248">
        <v>1157.44</v>
      </c>
    </row>
    <row r="822" spans="1:4" s="261" customFormat="1" ht="15">
      <c r="A822" s="247" t="s">
        <v>3159</v>
      </c>
      <c r="D822" s="248">
        <v>200.71</v>
      </c>
    </row>
    <row r="823" spans="1:4" s="261" customFormat="1" ht="15">
      <c r="A823" s="247" t="s">
        <v>3160</v>
      </c>
      <c r="D823" s="248">
        <v>1353.97</v>
      </c>
    </row>
    <row r="824" spans="1:4" s="261" customFormat="1" ht="15">
      <c r="A824" s="247" t="s">
        <v>3161</v>
      </c>
      <c r="D824" s="248">
        <v>173.81</v>
      </c>
    </row>
    <row r="825" spans="1:4" s="261" customFormat="1" ht="15">
      <c r="A825" s="247" t="s">
        <v>3162</v>
      </c>
      <c r="D825" s="248">
        <v>731.74</v>
      </c>
    </row>
    <row r="826" spans="1:4" s="261" customFormat="1" ht="15">
      <c r="A826" s="247" t="s">
        <v>3163</v>
      </c>
      <c r="D826" s="248">
        <v>5105.84</v>
      </c>
    </row>
    <row r="827" spans="1:4" s="261" customFormat="1" ht="15">
      <c r="A827" s="247" t="s">
        <v>3164</v>
      </c>
      <c r="D827" s="248">
        <v>1018.89</v>
      </c>
    </row>
    <row r="828" spans="1:4" s="261" customFormat="1" ht="15">
      <c r="A828" s="247" t="s">
        <v>3165</v>
      </c>
      <c r="D828" s="248">
        <v>1489.75</v>
      </c>
    </row>
    <row r="829" spans="1:4" s="261" customFormat="1" ht="15">
      <c r="A829" s="247" t="s">
        <v>3166</v>
      </c>
      <c r="D829" s="248">
        <v>405.5</v>
      </c>
    </row>
    <row r="830" spans="1:4" s="261" customFormat="1" ht="15">
      <c r="A830" s="247" t="s">
        <v>3167</v>
      </c>
      <c r="D830" s="248">
        <v>809.36</v>
      </c>
    </row>
    <row r="831" spans="1:4" s="261" customFormat="1" ht="15">
      <c r="A831" s="247" t="s">
        <v>3168</v>
      </c>
      <c r="D831" s="248">
        <v>679.11</v>
      </c>
    </row>
    <row r="832" spans="1:4" s="261" customFormat="1" ht="15">
      <c r="A832" s="247" t="s">
        <v>3169</v>
      </c>
      <c r="D832" s="248">
        <v>281.07</v>
      </c>
    </row>
    <row r="833" spans="1:4" s="261" customFormat="1" ht="15">
      <c r="A833" s="247" t="s">
        <v>3170</v>
      </c>
      <c r="D833" s="248">
        <v>1097.97</v>
      </c>
    </row>
    <row r="834" spans="1:4" s="261" customFormat="1" ht="15">
      <c r="A834" s="247" t="s">
        <v>3171</v>
      </c>
      <c r="D834" s="248">
        <v>5970.65</v>
      </c>
    </row>
    <row r="835" spans="1:4" s="261" customFormat="1" ht="15">
      <c r="A835" s="247" t="s">
        <v>3172</v>
      </c>
      <c r="D835" s="248">
        <v>154.25</v>
      </c>
    </row>
    <row r="836" spans="1:4" s="261" customFormat="1" ht="15">
      <c r="A836" s="247" t="s">
        <v>3173</v>
      </c>
      <c r="D836" s="248">
        <v>337.3</v>
      </c>
    </row>
    <row r="837" spans="1:4" s="261" customFormat="1" ht="15">
      <c r="A837" s="247" t="s">
        <v>3174</v>
      </c>
      <c r="D837" s="248">
        <v>5769.74</v>
      </c>
    </row>
    <row r="838" spans="1:4" s="261" customFormat="1" ht="15">
      <c r="A838" s="247" t="s">
        <v>3175</v>
      </c>
      <c r="D838" s="248">
        <v>4206.1</v>
      </c>
    </row>
    <row r="839" spans="1:4" s="261" customFormat="1" ht="15">
      <c r="A839" s="247" t="s">
        <v>3176</v>
      </c>
      <c r="D839" s="248">
        <v>1316.84</v>
      </c>
    </row>
    <row r="840" spans="1:4" s="261" customFormat="1" ht="15">
      <c r="A840" s="247" t="s">
        <v>3177</v>
      </c>
      <c r="D840" s="248">
        <v>3577.15</v>
      </c>
    </row>
    <row r="841" spans="1:4" s="261" customFormat="1" ht="15">
      <c r="A841" s="247" t="s">
        <v>3178</v>
      </c>
      <c r="D841" s="248">
        <v>867.96</v>
      </c>
    </row>
    <row r="842" spans="1:4" s="261" customFormat="1" ht="15">
      <c r="A842" s="247" t="s">
        <v>3179</v>
      </c>
      <c r="D842" s="248">
        <v>15273.86</v>
      </c>
    </row>
    <row r="843" spans="1:4" s="261" customFormat="1" ht="15">
      <c r="A843" s="247" t="s">
        <v>3180</v>
      </c>
      <c r="D843" s="248">
        <v>1987.07</v>
      </c>
    </row>
    <row r="844" spans="1:4" s="261" customFormat="1" ht="15">
      <c r="A844" s="247" t="s">
        <v>3181</v>
      </c>
      <c r="D844" s="248">
        <v>472.61</v>
      </c>
    </row>
    <row r="845" spans="1:4" s="261" customFormat="1" ht="15">
      <c r="A845" s="247" t="s">
        <v>3182</v>
      </c>
      <c r="D845" s="248">
        <v>667.66</v>
      </c>
    </row>
    <row r="846" spans="1:4" s="261" customFormat="1" ht="15">
      <c r="A846" s="247" t="s">
        <v>3183</v>
      </c>
      <c r="D846" s="248">
        <v>572.17</v>
      </c>
    </row>
    <row r="847" spans="1:4" s="261" customFormat="1" ht="15">
      <c r="A847" s="247" t="s">
        <v>3184</v>
      </c>
      <c r="D847" s="248">
        <v>8765.98</v>
      </c>
    </row>
    <row r="848" spans="1:4" s="261" customFormat="1" ht="15">
      <c r="A848" s="247" t="s">
        <v>3185</v>
      </c>
      <c r="D848" s="248">
        <v>174.48</v>
      </c>
    </row>
    <row r="849" spans="1:4" s="261" customFormat="1" ht="15">
      <c r="A849" s="247" t="s">
        <v>3186</v>
      </c>
      <c r="D849" s="248">
        <v>19973.51</v>
      </c>
    </row>
    <row r="850" spans="1:4" s="261" customFormat="1" ht="15">
      <c r="A850" s="247" t="s">
        <v>124</v>
      </c>
      <c r="D850" s="248">
        <v>34120.49</v>
      </c>
    </row>
    <row r="851" spans="1:4" s="261" customFormat="1" ht="15">
      <c r="A851" s="247" t="s">
        <v>3187</v>
      </c>
      <c r="D851" s="248">
        <v>1296.2</v>
      </c>
    </row>
    <row r="852" spans="1:4" s="261" customFormat="1" ht="15">
      <c r="A852" s="247" t="s">
        <v>3188</v>
      </c>
      <c r="D852" s="248">
        <v>360</v>
      </c>
    </row>
    <row r="853" spans="1:4" s="261" customFormat="1" ht="15">
      <c r="A853" s="247" t="s">
        <v>3189</v>
      </c>
      <c r="D853" s="248">
        <v>741.69</v>
      </c>
    </row>
    <row r="854" spans="1:4" s="261" customFormat="1" ht="15">
      <c r="A854" s="247" t="s">
        <v>3190</v>
      </c>
      <c r="D854" s="248">
        <v>365.39</v>
      </c>
    </row>
    <row r="855" spans="1:4" s="261" customFormat="1" ht="15">
      <c r="A855" s="247" t="s">
        <v>3191</v>
      </c>
      <c r="D855" s="248">
        <v>1381.1</v>
      </c>
    </row>
    <row r="856" spans="1:4" s="261" customFormat="1" ht="15">
      <c r="A856" s="247" t="s">
        <v>3192</v>
      </c>
      <c r="D856" s="248">
        <v>356.58</v>
      </c>
    </row>
    <row r="857" spans="1:4" s="261" customFormat="1" ht="15">
      <c r="A857" s="247" t="s">
        <v>3193</v>
      </c>
      <c r="D857" s="248">
        <v>172.96</v>
      </c>
    </row>
    <row r="858" spans="1:4" s="261" customFormat="1" ht="15">
      <c r="A858" s="247" t="s">
        <v>3194</v>
      </c>
      <c r="D858" s="248">
        <v>215.74</v>
      </c>
    </row>
    <row r="859" spans="1:4" s="261" customFormat="1" ht="15">
      <c r="A859" s="247" t="s">
        <v>3195</v>
      </c>
      <c r="D859" s="248">
        <v>654.08</v>
      </c>
    </row>
    <row r="860" spans="1:4" s="261" customFormat="1" ht="15">
      <c r="A860" s="247" t="s">
        <v>3196</v>
      </c>
      <c r="D860" s="248">
        <v>103.37</v>
      </c>
    </row>
    <row r="861" spans="1:4" s="261" customFormat="1" ht="15">
      <c r="A861" s="247" t="s">
        <v>3197</v>
      </c>
      <c r="D861" s="248">
        <v>1426.19</v>
      </c>
    </row>
    <row r="862" spans="1:4" s="261" customFormat="1" ht="15">
      <c r="A862" s="247" t="s">
        <v>3198</v>
      </c>
      <c r="D862" s="248">
        <v>799.4</v>
      </c>
    </row>
    <row r="863" spans="1:4" s="261" customFormat="1" ht="15">
      <c r="A863" s="247" t="s">
        <v>3199</v>
      </c>
      <c r="D863" s="248">
        <v>1309.78</v>
      </c>
    </row>
    <row r="864" spans="1:4" s="261" customFormat="1" ht="15">
      <c r="A864" s="247" t="s">
        <v>3200</v>
      </c>
      <c r="D864" s="248">
        <v>145.23</v>
      </c>
    </row>
    <row r="865" spans="1:4" s="261" customFormat="1" ht="15">
      <c r="A865" s="247" t="s">
        <v>3201</v>
      </c>
      <c r="D865" s="248">
        <v>1772.77</v>
      </c>
    </row>
    <row r="866" spans="1:4" s="261" customFormat="1" ht="15">
      <c r="A866" s="247" t="s">
        <v>3202</v>
      </c>
      <c r="D866" s="248">
        <v>176.31</v>
      </c>
    </row>
    <row r="867" spans="1:4" s="261" customFormat="1" ht="15">
      <c r="A867" s="247" t="s">
        <v>3203</v>
      </c>
      <c r="D867" s="248">
        <v>814.33</v>
      </c>
    </row>
    <row r="868" spans="1:4" s="261" customFormat="1" ht="15">
      <c r="A868" s="247" t="s">
        <v>3204</v>
      </c>
      <c r="D868" s="248">
        <v>958.44</v>
      </c>
    </row>
    <row r="869" spans="1:4" s="261" customFormat="1" ht="15">
      <c r="A869" s="247" t="s">
        <v>3205</v>
      </c>
      <c r="D869" s="248">
        <v>2345.46</v>
      </c>
    </row>
    <row r="870" spans="1:4" s="261" customFormat="1" ht="15">
      <c r="A870" s="247" t="s">
        <v>3206</v>
      </c>
      <c r="D870" s="248">
        <v>865.78</v>
      </c>
    </row>
    <row r="871" spans="1:4" s="261" customFormat="1" ht="15">
      <c r="A871" s="247" t="s">
        <v>3207</v>
      </c>
      <c r="D871" s="248">
        <v>408.29</v>
      </c>
    </row>
    <row r="872" spans="1:4" s="261" customFormat="1" ht="15">
      <c r="A872" s="247" t="s">
        <v>3208</v>
      </c>
      <c r="D872" s="248">
        <v>97.21</v>
      </c>
    </row>
    <row r="873" spans="1:4" s="261" customFormat="1" ht="15">
      <c r="A873" s="247" t="s">
        <v>3209</v>
      </c>
      <c r="D873" s="248">
        <v>1156.71</v>
      </c>
    </row>
    <row r="874" spans="1:4" s="261" customFormat="1" ht="15">
      <c r="A874" s="247" t="s">
        <v>3210</v>
      </c>
      <c r="D874" s="248">
        <v>392.9</v>
      </c>
    </row>
    <row r="875" spans="1:4" s="261" customFormat="1" ht="15">
      <c r="A875" s="247" t="s">
        <v>3211</v>
      </c>
      <c r="D875" s="248">
        <v>728.78</v>
      </c>
    </row>
    <row r="876" spans="1:4" s="261" customFormat="1" ht="15">
      <c r="A876" s="247" t="s">
        <v>3212</v>
      </c>
      <c r="D876" s="248">
        <v>914.16</v>
      </c>
    </row>
    <row r="877" spans="1:4" s="261" customFormat="1" ht="15">
      <c r="A877" s="247" t="s">
        <v>3213</v>
      </c>
      <c r="D877" s="248">
        <v>1146.15</v>
      </c>
    </row>
    <row r="878" spans="1:4" s="261" customFormat="1" ht="15">
      <c r="A878" s="247" t="s">
        <v>3214</v>
      </c>
      <c r="D878" s="248">
        <v>1367.02</v>
      </c>
    </row>
    <row r="879" spans="1:4" s="261" customFormat="1" ht="15">
      <c r="A879" s="247" t="s">
        <v>3215</v>
      </c>
      <c r="D879" s="248">
        <v>821.13</v>
      </c>
    </row>
    <row r="880" spans="1:4" s="261" customFormat="1" ht="15">
      <c r="A880" s="247" t="s">
        <v>3216</v>
      </c>
      <c r="D880" s="248">
        <v>2245</v>
      </c>
    </row>
    <row r="881" spans="1:4" s="261" customFormat="1" ht="15">
      <c r="A881" s="247" t="s">
        <v>3217</v>
      </c>
      <c r="D881" s="248">
        <v>7106.25</v>
      </c>
    </row>
    <row r="882" spans="1:4" s="261" customFormat="1" ht="15">
      <c r="A882" s="247" t="s">
        <v>3218</v>
      </c>
      <c r="D882" s="248">
        <v>1090.18</v>
      </c>
    </row>
    <row r="883" spans="1:4" s="261" customFormat="1" ht="15">
      <c r="A883" s="247" t="s">
        <v>3219</v>
      </c>
      <c r="D883" s="248">
        <v>607.04</v>
      </c>
    </row>
    <row r="884" spans="1:4" s="261" customFormat="1" ht="15">
      <c r="A884" s="247" t="s">
        <v>3220</v>
      </c>
      <c r="D884" s="248">
        <v>833.7</v>
      </c>
    </row>
    <row r="885" spans="1:4" s="261" customFormat="1" ht="15">
      <c r="A885" s="247" t="s">
        <v>3221</v>
      </c>
      <c r="D885" s="248">
        <v>719.85</v>
      </c>
    </row>
    <row r="886" spans="1:4" s="261" customFormat="1" ht="15">
      <c r="A886" s="247" t="s">
        <v>3222</v>
      </c>
      <c r="D886" s="248">
        <v>2327.99</v>
      </c>
    </row>
    <row r="887" spans="1:4" s="261" customFormat="1" ht="15">
      <c r="A887" s="247" t="s">
        <v>3223</v>
      </c>
      <c r="D887" s="248">
        <v>2948.2</v>
      </c>
    </row>
    <row r="888" spans="1:4" s="261" customFormat="1" ht="15">
      <c r="A888" s="247" t="s">
        <v>3224</v>
      </c>
      <c r="D888" s="248">
        <v>1496.27</v>
      </c>
    </row>
    <row r="889" spans="1:4" s="261" customFormat="1" ht="15">
      <c r="A889" s="247" t="s">
        <v>3225</v>
      </c>
      <c r="D889" s="248">
        <v>516.25</v>
      </c>
    </row>
    <row r="890" spans="1:4" s="261" customFormat="1" ht="15">
      <c r="A890" s="247" t="s">
        <v>3226</v>
      </c>
      <c r="D890" s="248">
        <v>65.52</v>
      </c>
    </row>
    <row r="891" spans="1:4" s="261" customFormat="1" ht="15">
      <c r="A891" s="247" t="s">
        <v>3227</v>
      </c>
      <c r="D891" s="248">
        <v>17623.68</v>
      </c>
    </row>
    <row r="892" spans="1:4" s="261" customFormat="1" ht="15">
      <c r="A892" s="247" t="s">
        <v>3228</v>
      </c>
      <c r="D892" s="248">
        <v>1744.84</v>
      </c>
    </row>
    <row r="893" spans="1:4" s="261" customFormat="1" ht="15">
      <c r="A893" s="247" t="s">
        <v>3229</v>
      </c>
      <c r="D893" s="248">
        <v>223.33</v>
      </c>
    </row>
    <row r="894" spans="1:4" s="261" customFormat="1" ht="15">
      <c r="A894" s="247" t="s">
        <v>3230</v>
      </c>
      <c r="D894" s="248">
        <v>20995.55</v>
      </c>
    </row>
    <row r="895" spans="1:4" s="261" customFormat="1" ht="15">
      <c r="A895" s="247" t="s">
        <v>3231</v>
      </c>
      <c r="D895" s="248">
        <v>2952.57</v>
      </c>
    </row>
    <row r="896" spans="1:4" s="261" customFormat="1" ht="15">
      <c r="A896" s="247" t="s">
        <v>3232</v>
      </c>
      <c r="D896" s="248">
        <v>189.1</v>
      </c>
    </row>
    <row r="897" spans="1:4" s="261" customFormat="1" ht="15">
      <c r="A897" s="247" t="s">
        <v>3233</v>
      </c>
      <c r="D897" s="248">
        <v>161.66</v>
      </c>
    </row>
    <row r="898" spans="1:4" s="261" customFormat="1" ht="15">
      <c r="A898" s="247" t="s">
        <v>3234</v>
      </c>
      <c r="D898" s="248">
        <v>2611.89</v>
      </c>
    </row>
    <row r="899" spans="1:4" s="261" customFormat="1" ht="15">
      <c r="A899" s="247" t="s">
        <v>3235</v>
      </c>
      <c r="D899" s="248">
        <v>3861.05</v>
      </c>
    </row>
    <row r="900" spans="1:4" s="261" customFormat="1" ht="15">
      <c r="A900" s="247" t="s">
        <v>3236</v>
      </c>
      <c r="D900" s="248">
        <v>29071.43</v>
      </c>
    </row>
    <row r="901" spans="1:4" s="261" customFormat="1" ht="15">
      <c r="A901" s="247" t="s">
        <v>3237</v>
      </c>
      <c r="D901" s="248">
        <v>41938.68</v>
      </c>
    </row>
    <row r="902" spans="1:4" s="261" customFormat="1" ht="15">
      <c r="A902" s="247" t="s">
        <v>3238</v>
      </c>
      <c r="D902" s="248">
        <v>3301.98</v>
      </c>
    </row>
    <row r="903" spans="1:4" s="261" customFormat="1" ht="15">
      <c r="A903" s="247" t="s">
        <v>3239</v>
      </c>
      <c r="D903" s="248">
        <v>1578.87</v>
      </c>
    </row>
    <row r="904" spans="1:4" s="261" customFormat="1" ht="15">
      <c r="A904" s="247" t="s">
        <v>3240</v>
      </c>
      <c r="D904" s="248">
        <v>390.02</v>
      </c>
    </row>
    <row r="905" spans="1:4" s="261" customFormat="1" ht="15">
      <c r="A905" s="247" t="s">
        <v>3241</v>
      </c>
      <c r="D905" s="248">
        <v>809.35</v>
      </c>
    </row>
    <row r="906" spans="1:4" s="261" customFormat="1" ht="15">
      <c r="A906" s="247" t="s">
        <v>3242</v>
      </c>
      <c r="D906" s="248">
        <v>511.59</v>
      </c>
    </row>
    <row r="907" spans="1:4" s="261" customFormat="1" ht="15">
      <c r="A907" s="247" t="s">
        <v>3243</v>
      </c>
      <c r="D907" s="248">
        <v>365.2</v>
      </c>
    </row>
    <row r="908" spans="1:4" s="261" customFormat="1" ht="15">
      <c r="A908" s="247" t="s">
        <v>3244</v>
      </c>
      <c r="D908" s="248">
        <v>624.64</v>
      </c>
    </row>
    <row r="909" spans="1:4" s="261" customFormat="1" ht="15">
      <c r="A909" s="247" t="s">
        <v>3245</v>
      </c>
      <c r="D909" s="248">
        <v>944.71</v>
      </c>
    </row>
    <row r="910" spans="1:4" s="261" customFormat="1" ht="15">
      <c r="A910" s="247" t="s">
        <v>3246</v>
      </c>
      <c r="D910" s="248">
        <v>3070.49</v>
      </c>
    </row>
    <row r="911" spans="1:4" s="261" customFormat="1" ht="15">
      <c r="A911" s="247" t="s">
        <v>3247</v>
      </c>
      <c r="D911" s="248">
        <v>97.88</v>
      </c>
    </row>
    <row r="912" spans="1:4" s="261" customFormat="1" ht="15">
      <c r="A912" s="247" t="s">
        <v>3248</v>
      </c>
      <c r="D912" s="248">
        <v>312.24</v>
      </c>
    </row>
    <row r="913" spans="1:4" s="261" customFormat="1" ht="15">
      <c r="A913" s="247" t="s">
        <v>3249</v>
      </c>
      <c r="D913" s="248">
        <v>961.16</v>
      </c>
    </row>
    <row r="914" spans="1:4" s="261" customFormat="1" ht="15">
      <c r="A914" s="247" t="s">
        <v>3250</v>
      </c>
      <c r="D914" s="248">
        <v>4590.46</v>
      </c>
    </row>
    <row r="915" spans="1:4" s="261" customFormat="1" ht="15">
      <c r="A915" s="247" t="s">
        <v>3251</v>
      </c>
      <c r="D915" s="248">
        <v>137.93</v>
      </c>
    </row>
    <row r="916" spans="1:4" s="261" customFormat="1" ht="15">
      <c r="A916" s="247" t="s">
        <v>3252</v>
      </c>
      <c r="D916" s="248">
        <v>2620.62</v>
      </c>
    </row>
    <row r="917" spans="1:4" s="261" customFormat="1" ht="15">
      <c r="A917" s="247" t="s">
        <v>3253</v>
      </c>
      <c r="D917" s="248">
        <v>4210.47</v>
      </c>
    </row>
    <row r="918" spans="1:4" s="261" customFormat="1" ht="15">
      <c r="A918" s="247" t="s">
        <v>3254</v>
      </c>
      <c r="D918" s="248">
        <v>803.85</v>
      </c>
    </row>
    <row r="919" spans="1:4" s="261" customFormat="1" ht="15">
      <c r="A919" s="247" t="s">
        <v>3255</v>
      </c>
      <c r="D919" s="248">
        <v>2546.37</v>
      </c>
    </row>
    <row r="920" spans="1:4" s="261" customFormat="1" ht="15">
      <c r="A920" s="247" t="s">
        <v>3256</v>
      </c>
      <c r="D920" s="248">
        <v>201.88</v>
      </c>
    </row>
    <row r="921" spans="1:4" s="261" customFormat="1" ht="15">
      <c r="A921" s="247" t="s">
        <v>3257</v>
      </c>
      <c r="D921" s="248">
        <v>1205.49</v>
      </c>
    </row>
    <row r="922" spans="1:4" s="261" customFormat="1" ht="15">
      <c r="A922" s="247" t="s">
        <v>3258</v>
      </c>
      <c r="D922" s="248">
        <v>298.61</v>
      </c>
    </row>
    <row r="923" spans="1:4" s="261" customFormat="1" ht="15">
      <c r="A923" s="247" t="s">
        <v>3259</v>
      </c>
      <c r="D923" s="248">
        <v>440.64</v>
      </c>
    </row>
    <row r="924" spans="1:4" s="261" customFormat="1" ht="15">
      <c r="A924" s="247" t="s">
        <v>3260</v>
      </c>
      <c r="D924" s="248">
        <v>206.79</v>
      </c>
    </row>
    <row r="925" spans="1:4" s="261" customFormat="1" ht="15">
      <c r="A925" s="247" t="s">
        <v>3261</v>
      </c>
      <c r="D925" s="248">
        <v>5415.95</v>
      </c>
    </row>
    <row r="926" spans="1:4" s="261" customFormat="1" ht="15">
      <c r="A926" s="247" t="s">
        <v>3262</v>
      </c>
      <c r="D926" s="248">
        <v>387.61</v>
      </c>
    </row>
    <row r="927" spans="1:4" s="261" customFormat="1" ht="15">
      <c r="A927" s="247" t="s">
        <v>3263</v>
      </c>
      <c r="D927" s="248">
        <v>820.24</v>
      </c>
    </row>
    <row r="928" spans="1:4" s="261" customFormat="1" ht="15">
      <c r="A928" s="247" t="s">
        <v>3264</v>
      </c>
      <c r="D928" s="248">
        <v>125.01</v>
      </c>
    </row>
    <row r="929" spans="1:4" s="261" customFormat="1" ht="15">
      <c r="A929" s="247" t="s">
        <v>3265</v>
      </c>
      <c r="D929" s="248">
        <v>3315.09</v>
      </c>
    </row>
    <row r="930" spans="1:4" s="261" customFormat="1" ht="15">
      <c r="A930" s="247" t="s">
        <v>3266</v>
      </c>
      <c r="D930" s="248">
        <v>3529.1</v>
      </c>
    </row>
    <row r="931" spans="1:4" s="261" customFormat="1" ht="15">
      <c r="A931" s="247" t="s">
        <v>3267</v>
      </c>
      <c r="D931" s="248">
        <v>6420.52</v>
      </c>
    </row>
    <row r="932" spans="1:4" s="261" customFormat="1" ht="15">
      <c r="A932" s="247" t="s">
        <v>3268</v>
      </c>
      <c r="D932" s="248">
        <v>942.9</v>
      </c>
    </row>
    <row r="933" spans="1:4" s="261" customFormat="1" ht="15">
      <c r="A933" s="247" t="s">
        <v>3269</v>
      </c>
      <c r="D933" s="248">
        <v>932.91</v>
      </c>
    </row>
    <row r="934" spans="1:4" s="261" customFormat="1" ht="15">
      <c r="A934" s="247" t="s">
        <v>3270</v>
      </c>
      <c r="D934" s="248">
        <v>3865.42</v>
      </c>
    </row>
    <row r="935" spans="1:4" s="261" customFormat="1" ht="15">
      <c r="A935" s="247" t="s">
        <v>3271</v>
      </c>
      <c r="D935" s="248">
        <v>231.46</v>
      </c>
    </row>
    <row r="936" spans="1:4" s="261" customFormat="1" ht="15">
      <c r="A936" s="247" t="s">
        <v>177</v>
      </c>
      <c r="D936" s="248">
        <v>26477.01</v>
      </c>
    </row>
    <row r="937" spans="1:4" s="261" customFormat="1" ht="15">
      <c r="A937" s="247" t="s">
        <v>3272</v>
      </c>
      <c r="D937" s="248">
        <v>3821.74</v>
      </c>
    </row>
    <row r="938" spans="1:4" s="261" customFormat="1" ht="15">
      <c r="A938" s="247" t="s">
        <v>3273</v>
      </c>
      <c r="D938" s="248">
        <v>759.53</v>
      </c>
    </row>
    <row r="939" spans="1:4" s="261" customFormat="1" ht="15">
      <c r="A939" s="247" t="s">
        <v>3274</v>
      </c>
      <c r="D939" s="248">
        <v>252.26</v>
      </c>
    </row>
    <row r="940" spans="1:4" s="261" customFormat="1" ht="15">
      <c r="A940" s="247" t="s">
        <v>3275</v>
      </c>
      <c r="D940" s="248">
        <v>866.7</v>
      </c>
    </row>
    <row r="941" spans="1:4" s="261" customFormat="1" ht="15">
      <c r="A941" s="247" t="s">
        <v>3276</v>
      </c>
      <c r="D941" s="248">
        <v>2646.83</v>
      </c>
    </row>
    <row r="942" spans="1:4" s="261" customFormat="1" ht="15">
      <c r="A942" s="247" t="s">
        <v>3277</v>
      </c>
      <c r="D942" s="248">
        <v>4655.97</v>
      </c>
    </row>
    <row r="943" spans="1:4" s="261" customFormat="1" ht="15">
      <c r="A943" s="247" t="s">
        <v>3278</v>
      </c>
      <c r="D943" s="248">
        <v>4476.9</v>
      </c>
    </row>
    <row r="944" spans="1:4" s="261" customFormat="1" ht="15">
      <c r="A944" s="247" t="s">
        <v>3279</v>
      </c>
      <c r="D944" s="248">
        <v>3000.61</v>
      </c>
    </row>
    <row r="945" spans="1:4" s="261" customFormat="1" ht="15">
      <c r="A945" s="247" t="s">
        <v>3280</v>
      </c>
      <c r="D945" s="248">
        <v>1352.83</v>
      </c>
    </row>
    <row r="946" spans="1:4" s="261" customFormat="1" ht="15">
      <c r="A946" s="247" t="s">
        <v>3281</v>
      </c>
      <c r="D946" s="248">
        <v>262.65</v>
      </c>
    </row>
    <row r="947" spans="1:4" s="261" customFormat="1" ht="15">
      <c r="A947" s="247" t="s">
        <v>3282</v>
      </c>
      <c r="D947" s="248">
        <v>169.51</v>
      </c>
    </row>
    <row r="948" spans="1:4" s="261" customFormat="1" ht="15">
      <c r="A948" s="247" t="s">
        <v>3283</v>
      </c>
      <c r="D948" s="248">
        <v>597.16</v>
      </c>
    </row>
    <row r="949" spans="1:4" s="261" customFormat="1" ht="15">
      <c r="A949" s="247" t="s">
        <v>3284</v>
      </c>
      <c r="D949" s="248">
        <v>2590.05</v>
      </c>
    </row>
    <row r="950" spans="1:4" s="261" customFormat="1" ht="15">
      <c r="A950" s="247" t="s">
        <v>3285</v>
      </c>
      <c r="D950" s="248">
        <v>154.88</v>
      </c>
    </row>
    <row r="951" spans="1:4" s="261" customFormat="1" ht="15">
      <c r="A951" s="247" t="s">
        <v>3286</v>
      </c>
      <c r="D951" s="248">
        <v>382.95</v>
      </c>
    </row>
    <row r="952" spans="1:4" s="261" customFormat="1" ht="15">
      <c r="A952" s="247" t="s">
        <v>3287</v>
      </c>
      <c r="D952" s="248">
        <v>1293.68</v>
      </c>
    </row>
    <row r="953" spans="1:4" s="261" customFormat="1" ht="15">
      <c r="A953" s="247" t="s">
        <v>3288</v>
      </c>
      <c r="D953" s="248">
        <v>1007.94</v>
      </c>
    </row>
    <row r="954" spans="1:4" s="261" customFormat="1" ht="15">
      <c r="A954" s="247" t="s">
        <v>3289</v>
      </c>
      <c r="D954" s="248">
        <v>872.17</v>
      </c>
    </row>
    <row r="955" spans="1:4" s="261" customFormat="1" ht="15">
      <c r="A955" s="247" t="s">
        <v>3290</v>
      </c>
      <c r="D955" s="248">
        <v>10674.67</v>
      </c>
    </row>
    <row r="956" spans="1:4" s="261" customFormat="1" ht="15">
      <c r="A956" s="247" t="s">
        <v>3291</v>
      </c>
      <c r="D956" s="248">
        <v>534.45</v>
      </c>
    </row>
    <row r="957" spans="1:4" s="261" customFormat="1" ht="15">
      <c r="A957" s="247" t="s">
        <v>3292</v>
      </c>
      <c r="D957" s="248">
        <v>6446.73</v>
      </c>
    </row>
    <row r="958" spans="1:4" s="261" customFormat="1" ht="15">
      <c r="A958" s="247" t="s">
        <v>3293</v>
      </c>
      <c r="D958" s="248">
        <v>1704.65</v>
      </c>
    </row>
    <row r="959" spans="1:4" s="261" customFormat="1" ht="15">
      <c r="A959" s="247" t="s">
        <v>3294</v>
      </c>
      <c r="D959" s="248">
        <v>1812.33</v>
      </c>
    </row>
    <row r="960" spans="1:4" s="261" customFormat="1" ht="15">
      <c r="A960" s="247" t="s">
        <v>3295</v>
      </c>
      <c r="D960" s="248">
        <v>421.81</v>
      </c>
    </row>
    <row r="961" spans="1:4" s="261" customFormat="1" ht="15">
      <c r="A961" s="247" t="s">
        <v>3296</v>
      </c>
      <c r="D961" s="248">
        <v>1381.22</v>
      </c>
    </row>
    <row r="962" spans="1:4" s="261" customFormat="1" ht="15">
      <c r="A962" s="247" t="s">
        <v>3297</v>
      </c>
      <c r="D962" s="248">
        <v>437.93</v>
      </c>
    </row>
    <row r="963" spans="1:4" s="261" customFormat="1" ht="15">
      <c r="A963" s="247" t="s">
        <v>3298</v>
      </c>
      <c r="D963" s="248">
        <v>963.7</v>
      </c>
    </row>
    <row r="964" spans="1:4" s="261" customFormat="1" ht="15">
      <c r="A964" s="247" t="s">
        <v>3299</v>
      </c>
      <c r="D964" s="248">
        <v>0</v>
      </c>
    </row>
    <row r="965" spans="1:4" s="261" customFormat="1" ht="15">
      <c r="A965" s="247" t="s">
        <v>3300</v>
      </c>
      <c r="D965" s="248">
        <v>681.59</v>
      </c>
    </row>
    <row r="966" spans="1:4" s="261" customFormat="1" ht="15">
      <c r="A966" s="247" t="s">
        <v>3301</v>
      </c>
      <c r="D966" s="248">
        <v>587.3</v>
      </c>
    </row>
    <row r="967" spans="1:4" s="261" customFormat="1" ht="15">
      <c r="A967" s="247" t="s">
        <v>3302</v>
      </c>
      <c r="D967" s="248">
        <v>5027.23</v>
      </c>
    </row>
    <row r="968" spans="1:4" s="261" customFormat="1" ht="15">
      <c r="A968" s="247" t="s">
        <v>3303</v>
      </c>
      <c r="D968" s="248">
        <v>2607.52</v>
      </c>
    </row>
    <row r="969" spans="1:4" s="261" customFormat="1" ht="15">
      <c r="A969" s="247" t="s">
        <v>3304</v>
      </c>
      <c r="D969" s="248">
        <v>745.32</v>
      </c>
    </row>
    <row r="970" spans="1:4" s="261" customFormat="1" ht="15">
      <c r="A970" s="247" t="s">
        <v>3305</v>
      </c>
      <c r="D970" s="248">
        <v>1475.91</v>
      </c>
    </row>
    <row r="971" spans="1:4" s="261" customFormat="1" ht="15">
      <c r="A971" s="247" t="s">
        <v>3306</v>
      </c>
      <c r="D971" s="248">
        <v>1172.46</v>
      </c>
    </row>
    <row r="972" spans="1:4" s="261" customFormat="1" ht="15">
      <c r="A972" s="247" t="s">
        <v>3307</v>
      </c>
      <c r="D972" s="248">
        <v>1309.01</v>
      </c>
    </row>
    <row r="973" spans="1:4" s="261" customFormat="1" ht="15">
      <c r="A973" s="247" t="s">
        <v>3308</v>
      </c>
      <c r="D973" s="248">
        <v>79.04</v>
      </c>
    </row>
    <row r="974" spans="1:4" s="261" customFormat="1" ht="15">
      <c r="A974" s="247" t="s">
        <v>3309</v>
      </c>
      <c r="D974" s="248">
        <v>3664.5</v>
      </c>
    </row>
    <row r="975" spans="1:4" s="261" customFormat="1" ht="15">
      <c r="A975" s="247" t="s">
        <v>3310</v>
      </c>
      <c r="D975" s="248">
        <v>4974.81</v>
      </c>
    </row>
    <row r="976" spans="1:4" s="261" customFormat="1" ht="15">
      <c r="A976" s="247" t="s">
        <v>3311</v>
      </c>
      <c r="D976" s="248">
        <v>11072.13</v>
      </c>
    </row>
    <row r="977" spans="1:4" s="261" customFormat="1" ht="15">
      <c r="A977" s="247" t="s">
        <v>3312</v>
      </c>
      <c r="D977" s="248">
        <v>468.57</v>
      </c>
    </row>
    <row r="978" spans="1:4" s="261" customFormat="1" ht="15">
      <c r="A978" s="247" t="s">
        <v>3313</v>
      </c>
      <c r="D978" s="248">
        <v>2039.72</v>
      </c>
    </row>
    <row r="979" spans="1:4" s="261" customFormat="1" ht="15">
      <c r="A979" s="247" t="s">
        <v>3314</v>
      </c>
      <c r="D979" s="248">
        <v>405.14</v>
      </c>
    </row>
    <row r="980" spans="1:4" s="261" customFormat="1" ht="15">
      <c r="A980" s="247" t="s">
        <v>63</v>
      </c>
      <c r="D980" s="248">
        <v>127414.63</v>
      </c>
    </row>
    <row r="981" spans="1:4" s="261" customFormat="1" ht="15">
      <c r="A981" s="247" t="s">
        <v>3315</v>
      </c>
      <c r="D981" s="248">
        <v>3524.74</v>
      </c>
    </row>
    <row r="982" spans="1:4" s="261" customFormat="1" ht="15">
      <c r="A982" s="247" t="s">
        <v>3316</v>
      </c>
      <c r="D982" s="248">
        <v>547.65</v>
      </c>
    </row>
    <row r="983" spans="1:4" s="261" customFormat="1" ht="15">
      <c r="A983" s="247" t="s">
        <v>3317</v>
      </c>
      <c r="D983" s="248">
        <v>975.41</v>
      </c>
    </row>
    <row r="984" spans="1:4" s="261" customFormat="1" ht="15">
      <c r="A984" s="247" t="s">
        <v>3318</v>
      </c>
      <c r="D984" s="248">
        <v>444.69</v>
      </c>
    </row>
    <row r="985" spans="1:4" s="261" customFormat="1" ht="15">
      <c r="A985" s="247" t="s">
        <v>3319</v>
      </c>
      <c r="D985" s="248">
        <v>507.08</v>
      </c>
    </row>
    <row r="986" spans="1:4" s="261" customFormat="1" ht="15">
      <c r="A986" s="247" t="s">
        <v>3320</v>
      </c>
      <c r="D986" s="248">
        <v>335.61</v>
      </c>
    </row>
    <row r="987" spans="1:4" s="261" customFormat="1" ht="15">
      <c r="A987" s="247" t="s">
        <v>3321</v>
      </c>
      <c r="D987" s="248">
        <v>749.79</v>
      </c>
    </row>
    <row r="988" spans="1:4" s="261" customFormat="1" ht="15">
      <c r="A988" s="247" t="s">
        <v>3322</v>
      </c>
      <c r="D988" s="248">
        <v>10805.7</v>
      </c>
    </row>
    <row r="989" spans="1:4" s="261" customFormat="1" ht="15">
      <c r="A989" s="247" t="s">
        <v>3323</v>
      </c>
      <c r="D989" s="248">
        <v>158.65</v>
      </c>
    </row>
    <row r="990" spans="1:4" s="261" customFormat="1" ht="15">
      <c r="A990" s="247" t="s">
        <v>3324</v>
      </c>
      <c r="D990" s="248">
        <v>2402.24</v>
      </c>
    </row>
    <row r="991" spans="1:4" s="261" customFormat="1" ht="15">
      <c r="A991" s="247" t="s">
        <v>3325</v>
      </c>
      <c r="D991" s="248">
        <v>1270.69</v>
      </c>
    </row>
    <row r="992" spans="1:4" s="261" customFormat="1" ht="15">
      <c r="A992" s="247" t="s">
        <v>3326</v>
      </c>
      <c r="D992" s="248">
        <v>505.87</v>
      </c>
    </row>
    <row r="993" spans="1:4" s="261" customFormat="1" ht="15">
      <c r="A993" s="247" t="s">
        <v>3327</v>
      </c>
      <c r="D993" s="248">
        <v>10054.45</v>
      </c>
    </row>
    <row r="994" spans="1:4" s="261" customFormat="1" ht="15">
      <c r="A994" s="247" t="s">
        <v>3328</v>
      </c>
      <c r="D994" s="248">
        <v>736.62</v>
      </c>
    </row>
    <row r="995" spans="1:4" s="261" customFormat="1" ht="15">
      <c r="A995" s="247" t="s">
        <v>3329</v>
      </c>
      <c r="D995" s="248">
        <v>244.59</v>
      </c>
    </row>
    <row r="996" spans="1:4" s="261" customFormat="1" ht="15">
      <c r="A996" s="247" t="s">
        <v>3330</v>
      </c>
      <c r="D996" s="248">
        <v>409.55</v>
      </c>
    </row>
    <row r="997" spans="1:4" s="261" customFormat="1" ht="15">
      <c r="A997" s="247" t="s">
        <v>3331</v>
      </c>
      <c r="D997" s="248">
        <v>434.49</v>
      </c>
    </row>
    <row r="998" spans="1:4" s="261" customFormat="1" ht="15">
      <c r="A998" s="247" t="s">
        <v>3332</v>
      </c>
      <c r="D998" s="248">
        <v>78.59</v>
      </c>
    </row>
    <row r="999" spans="1:4" s="261" customFormat="1" ht="15">
      <c r="A999" s="247" t="s">
        <v>3333</v>
      </c>
      <c r="D999" s="248">
        <v>402.58</v>
      </c>
    </row>
    <row r="1000" spans="1:4" s="261" customFormat="1" ht="15">
      <c r="A1000" s="247" t="s">
        <v>3334</v>
      </c>
      <c r="D1000" s="248">
        <v>6914.07</v>
      </c>
    </row>
    <row r="1001" spans="1:4" s="261" customFormat="1" ht="15">
      <c r="A1001" s="247" t="s">
        <v>3335</v>
      </c>
      <c r="D1001" s="248">
        <v>3345.66</v>
      </c>
    </row>
    <row r="1002" spans="1:4" s="261" customFormat="1" ht="15">
      <c r="A1002" s="247" t="s">
        <v>3336</v>
      </c>
      <c r="D1002" s="248">
        <v>2568.21</v>
      </c>
    </row>
    <row r="1003" spans="1:4" s="261" customFormat="1" ht="15">
      <c r="A1003" s="247" t="s">
        <v>3337</v>
      </c>
      <c r="D1003" s="248">
        <v>489.34</v>
      </c>
    </row>
    <row r="1004" spans="1:4" s="261" customFormat="1" ht="15">
      <c r="A1004" s="247" t="s">
        <v>3338</v>
      </c>
      <c r="D1004" s="248">
        <v>1633.52</v>
      </c>
    </row>
    <row r="1005" spans="1:4" s="261" customFormat="1" ht="15">
      <c r="A1005" s="247" t="s">
        <v>3339</v>
      </c>
      <c r="D1005" s="248">
        <v>243.57</v>
      </c>
    </row>
    <row r="1006" spans="1:4" s="261" customFormat="1" ht="15">
      <c r="A1006" s="247" t="s">
        <v>3340</v>
      </c>
      <c r="D1006" s="248">
        <v>2624.99</v>
      </c>
    </row>
    <row r="1007" spans="1:4" s="261" customFormat="1" ht="15">
      <c r="A1007" s="247" t="s">
        <v>3341</v>
      </c>
      <c r="D1007" s="248">
        <v>1087.56</v>
      </c>
    </row>
    <row r="1008" spans="1:4" s="261" customFormat="1" ht="15">
      <c r="A1008" s="247" t="s">
        <v>3342</v>
      </c>
      <c r="D1008" s="248">
        <v>3127.27</v>
      </c>
    </row>
    <row r="1009" spans="1:4" s="261" customFormat="1" ht="15">
      <c r="A1009" s="247" t="s">
        <v>3343</v>
      </c>
      <c r="D1009" s="248">
        <v>1458.63</v>
      </c>
    </row>
    <row r="1010" spans="1:4" s="261" customFormat="1" ht="15">
      <c r="A1010" s="247" t="s">
        <v>3344</v>
      </c>
      <c r="D1010" s="248">
        <v>67.94</v>
      </c>
    </row>
    <row r="1011" spans="1:4" s="261" customFormat="1" ht="15">
      <c r="A1011" s="247" t="s">
        <v>3345</v>
      </c>
      <c r="D1011" s="248">
        <v>586.75</v>
      </c>
    </row>
    <row r="1012" spans="1:4" s="261" customFormat="1" ht="15">
      <c r="A1012" s="247" t="s">
        <v>3346</v>
      </c>
      <c r="D1012" s="248">
        <v>158.69</v>
      </c>
    </row>
    <row r="1013" spans="1:4" s="261" customFormat="1" ht="15">
      <c r="A1013" s="247" t="s">
        <v>3347</v>
      </c>
      <c r="D1013" s="248">
        <v>78.77</v>
      </c>
    </row>
    <row r="1014" spans="1:4" s="261" customFormat="1" ht="15">
      <c r="A1014" s="247" t="s">
        <v>3348</v>
      </c>
      <c r="D1014" s="248">
        <v>3079.23</v>
      </c>
    </row>
    <row r="1015" spans="1:4" s="261" customFormat="1" ht="15">
      <c r="A1015" s="247" t="s">
        <v>3349</v>
      </c>
      <c r="D1015" s="248">
        <v>2214.43</v>
      </c>
    </row>
    <row r="1016" spans="1:4" s="261" customFormat="1" ht="15">
      <c r="A1016" s="247" t="s">
        <v>3350</v>
      </c>
      <c r="D1016" s="248">
        <v>3926.57</v>
      </c>
    </row>
    <row r="1017" spans="1:4" s="261" customFormat="1" ht="15">
      <c r="A1017" s="247" t="s">
        <v>3351</v>
      </c>
      <c r="D1017" s="248">
        <v>572.17</v>
      </c>
    </row>
    <row r="1018" spans="1:4" s="261" customFormat="1" ht="15">
      <c r="A1018" s="247" t="s">
        <v>3352</v>
      </c>
      <c r="D1018" s="248">
        <v>8250.59</v>
      </c>
    </row>
    <row r="1019" spans="1:4" s="261" customFormat="1" ht="15">
      <c r="A1019" s="247" t="s">
        <v>3353</v>
      </c>
      <c r="D1019" s="248">
        <v>804.18</v>
      </c>
    </row>
    <row r="1020" spans="1:4" s="261" customFormat="1" ht="15">
      <c r="A1020" s="247" t="s">
        <v>3354</v>
      </c>
      <c r="D1020" s="248">
        <v>431.19</v>
      </c>
    </row>
    <row r="1021" spans="1:4" s="261" customFormat="1" ht="15">
      <c r="A1021" s="247" t="s">
        <v>3355</v>
      </c>
      <c r="D1021" s="248">
        <v>1311.16</v>
      </c>
    </row>
    <row r="1022" spans="1:4" s="261" customFormat="1" ht="15">
      <c r="A1022" s="247" t="s">
        <v>3356</v>
      </c>
      <c r="D1022" s="248">
        <v>1410.12</v>
      </c>
    </row>
    <row r="1023" spans="1:4" s="261" customFormat="1" ht="15">
      <c r="A1023" s="247" t="s">
        <v>3357</v>
      </c>
      <c r="D1023" s="248">
        <v>596.42</v>
      </c>
    </row>
    <row r="1024" spans="1:4" s="261" customFormat="1" ht="15">
      <c r="A1024" s="247" t="s">
        <v>3358</v>
      </c>
      <c r="D1024" s="248">
        <v>91.72</v>
      </c>
    </row>
    <row r="1025" spans="1:4" s="261" customFormat="1" ht="15">
      <c r="A1025" s="247" t="s">
        <v>3359</v>
      </c>
      <c r="D1025" s="248">
        <v>1014.36</v>
      </c>
    </row>
    <row r="1026" spans="1:4" s="261" customFormat="1" ht="15">
      <c r="A1026" s="247" t="s">
        <v>3360</v>
      </c>
      <c r="D1026" s="248">
        <v>30403.58</v>
      </c>
    </row>
    <row r="1027" spans="1:4" s="261" customFormat="1" ht="15">
      <c r="A1027" s="247" t="s">
        <v>3361</v>
      </c>
      <c r="D1027" s="248">
        <v>327.12</v>
      </c>
    </row>
    <row r="1028" spans="1:4" s="261" customFormat="1" ht="15">
      <c r="A1028" s="247" t="s">
        <v>3362</v>
      </c>
      <c r="D1028" s="248">
        <v>95.63</v>
      </c>
    </row>
    <row r="1029" spans="1:4" s="261" customFormat="1" ht="15">
      <c r="A1029" s="247" t="s">
        <v>3363</v>
      </c>
      <c r="D1029" s="248">
        <v>6713.16</v>
      </c>
    </row>
    <row r="1030" spans="1:4" s="261" customFormat="1" ht="15">
      <c r="A1030" s="247" t="s">
        <v>3364</v>
      </c>
      <c r="D1030" s="248">
        <v>185.43</v>
      </c>
    </row>
    <row r="1031" spans="1:4" s="261" customFormat="1" ht="15">
      <c r="A1031" s="247" t="s">
        <v>3365</v>
      </c>
      <c r="D1031" s="248">
        <v>12544.04</v>
      </c>
    </row>
    <row r="1032" spans="1:4" s="261" customFormat="1" ht="15">
      <c r="A1032" s="247" t="s">
        <v>3366</v>
      </c>
      <c r="D1032" s="248">
        <v>490.79</v>
      </c>
    </row>
    <row r="1033" spans="1:4" s="261" customFormat="1" ht="15">
      <c r="A1033" s="247" t="s">
        <v>3367</v>
      </c>
      <c r="D1033" s="248">
        <v>4144.95</v>
      </c>
    </row>
    <row r="1034" spans="1:4" s="261" customFormat="1" ht="15">
      <c r="A1034" s="247" t="s">
        <v>3368</v>
      </c>
      <c r="D1034" s="248">
        <v>976</v>
      </c>
    </row>
    <row r="1035" spans="1:4" s="261" customFormat="1" ht="15">
      <c r="A1035" s="247" t="s">
        <v>3369</v>
      </c>
      <c r="D1035" s="248">
        <v>798.79</v>
      </c>
    </row>
    <row r="1036" spans="1:4" s="261" customFormat="1" ht="15">
      <c r="A1036" s="247" t="s">
        <v>3370</v>
      </c>
      <c r="D1036" s="248">
        <v>2507.06</v>
      </c>
    </row>
    <row r="1037" spans="1:4" s="261" customFormat="1" ht="15">
      <c r="A1037" s="247" t="s">
        <v>3371</v>
      </c>
      <c r="D1037" s="248">
        <v>612.04</v>
      </c>
    </row>
    <row r="1038" spans="1:4" s="261" customFormat="1" ht="15">
      <c r="A1038" s="247" t="s">
        <v>3372</v>
      </c>
      <c r="D1038" s="248">
        <v>191.32</v>
      </c>
    </row>
    <row r="1039" spans="1:4" s="261" customFormat="1" ht="15">
      <c r="A1039" s="247" t="s">
        <v>3373</v>
      </c>
      <c r="D1039" s="248">
        <v>892.02</v>
      </c>
    </row>
    <row r="1040" spans="1:4" s="261" customFormat="1" ht="15">
      <c r="A1040" s="247" t="s">
        <v>3374</v>
      </c>
      <c r="D1040" s="248">
        <v>265.13</v>
      </c>
    </row>
    <row r="1041" spans="1:4" s="261" customFormat="1" ht="15">
      <c r="A1041" s="247" t="s">
        <v>3375</v>
      </c>
      <c r="D1041" s="248">
        <v>2345.46</v>
      </c>
    </row>
    <row r="1042" spans="1:4" s="261" customFormat="1" ht="15">
      <c r="A1042" s="247" t="s">
        <v>3376</v>
      </c>
      <c r="D1042" s="248">
        <v>3638.3</v>
      </c>
    </row>
    <row r="1043" spans="1:4" s="261" customFormat="1" ht="15">
      <c r="A1043" s="247" t="s">
        <v>3377</v>
      </c>
      <c r="D1043" s="248">
        <v>7695.89</v>
      </c>
    </row>
    <row r="1044" spans="1:4" s="261" customFormat="1" ht="15">
      <c r="A1044" s="247" t="s">
        <v>3378</v>
      </c>
      <c r="D1044" s="248">
        <v>739.13</v>
      </c>
    </row>
    <row r="1045" spans="1:4" s="261" customFormat="1" ht="15">
      <c r="A1045" s="247" t="s">
        <v>3379</v>
      </c>
      <c r="D1045" s="248">
        <v>176.83</v>
      </c>
    </row>
    <row r="1046" spans="1:4" s="261" customFormat="1" ht="15">
      <c r="A1046" s="247" t="s">
        <v>3380</v>
      </c>
      <c r="D1046" s="248">
        <v>807.41</v>
      </c>
    </row>
    <row r="1047" spans="1:4" s="261" customFormat="1" ht="15">
      <c r="A1047" s="247" t="s">
        <v>3381</v>
      </c>
      <c r="D1047" s="248">
        <v>4053.23</v>
      </c>
    </row>
    <row r="1048" spans="1:4" s="261" customFormat="1" ht="15">
      <c r="A1048" s="247" t="s">
        <v>3382</v>
      </c>
      <c r="D1048" s="248">
        <v>1208.75</v>
      </c>
    </row>
    <row r="1049" spans="1:4" s="261" customFormat="1" ht="15">
      <c r="A1049" s="247" t="s">
        <v>3383</v>
      </c>
      <c r="D1049" s="248">
        <v>10635.36</v>
      </c>
    </row>
    <row r="1050" spans="1:4" s="261" customFormat="1" ht="15">
      <c r="A1050" s="247" t="s">
        <v>3384</v>
      </c>
      <c r="D1050" s="248">
        <v>362.75</v>
      </c>
    </row>
    <row r="1051" spans="1:4" s="261" customFormat="1" ht="15">
      <c r="A1051" s="247" t="s">
        <v>3385</v>
      </c>
      <c r="D1051" s="248">
        <v>9713.77</v>
      </c>
    </row>
    <row r="1052" spans="1:4" s="261" customFormat="1" ht="15">
      <c r="A1052" s="247" t="s">
        <v>3386</v>
      </c>
      <c r="D1052" s="248">
        <v>135.48</v>
      </c>
    </row>
    <row r="1053" spans="1:4" s="261" customFormat="1" ht="15">
      <c r="A1053" s="247" t="s">
        <v>3387</v>
      </c>
      <c r="D1053" s="248">
        <v>171.37</v>
      </c>
    </row>
    <row r="1054" spans="1:4" s="261" customFormat="1" ht="15">
      <c r="A1054" s="247" t="s">
        <v>3388</v>
      </c>
      <c r="D1054" s="248">
        <v>795.64</v>
      </c>
    </row>
    <row r="1055" spans="1:4" s="261" customFormat="1" ht="15">
      <c r="A1055" s="247" t="s">
        <v>3389</v>
      </c>
      <c r="D1055" s="248">
        <v>1804.11</v>
      </c>
    </row>
    <row r="1056" spans="1:4" s="261" customFormat="1" ht="15">
      <c r="A1056" s="247" t="s">
        <v>3390</v>
      </c>
      <c r="D1056" s="248">
        <v>328.45</v>
      </c>
    </row>
    <row r="1057" spans="1:4" s="261" customFormat="1" ht="15">
      <c r="A1057" s="247" t="s">
        <v>3391</v>
      </c>
      <c r="D1057" s="248">
        <v>424.18</v>
      </c>
    </row>
    <row r="1058" spans="1:4" s="261" customFormat="1" ht="15">
      <c r="A1058" s="247" t="s">
        <v>3392</v>
      </c>
      <c r="D1058" s="248">
        <v>339.62</v>
      </c>
    </row>
    <row r="1059" spans="1:4" s="261" customFormat="1" ht="15">
      <c r="A1059" s="247" t="s">
        <v>3393</v>
      </c>
      <c r="D1059" s="248">
        <v>406.71</v>
      </c>
    </row>
    <row r="1060" spans="1:4" s="261" customFormat="1" ht="15">
      <c r="A1060" s="247" t="s">
        <v>3394</v>
      </c>
      <c r="D1060" s="248">
        <v>164.56</v>
      </c>
    </row>
    <row r="1061" spans="1:4" s="261" customFormat="1" ht="15">
      <c r="A1061" s="247" t="s">
        <v>3395</v>
      </c>
      <c r="D1061" s="248">
        <v>1470.16</v>
      </c>
    </row>
    <row r="1062" spans="1:4" s="261" customFormat="1" ht="15">
      <c r="A1062" s="247" t="s">
        <v>3396</v>
      </c>
      <c r="D1062" s="248">
        <v>213.98</v>
      </c>
    </row>
    <row r="1063" spans="1:4" s="261" customFormat="1" ht="15">
      <c r="A1063" s="247" t="s">
        <v>3397</v>
      </c>
      <c r="D1063" s="248">
        <v>283.31</v>
      </c>
    </row>
    <row r="1064" spans="1:4" s="261" customFormat="1" ht="15">
      <c r="A1064" s="247" t="s">
        <v>3398</v>
      </c>
      <c r="D1064" s="248">
        <v>810.42</v>
      </c>
    </row>
    <row r="1065" spans="1:4" s="261" customFormat="1" ht="15">
      <c r="A1065" s="247" t="s">
        <v>3399</v>
      </c>
      <c r="D1065" s="248">
        <v>206.82</v>
      </c>
    </row>
    <row r="1066" spans="1:4" s="261" customFormat="1" ht="15">
      <c r="A1066" s="247" t="s">
        <v>3400</v>
      </c>
      <c r="D1066" s="248">
        <v>274.9</v>
      </c>
    </row>
    <row r="1067" spans="1:4" s="261" customFormat="1" ht="15">
      <c r="A1067" s="247" t="s">
        <v>3401</v>
      </c>
      <c r="D1067" s="248">
        <v>4096.91</v>
      </c>
    </row>
    <row r="1068" spans="1:4" s="261" customFormat="1" ht="15">
      <c r="A1068" s="247" t="s">
        <v>3402</v>
      </c>
      <c r="D1068" s="248">
        <v>0</v>
      </c>
    </row>
    <row r="1069" spans="1:4" s="261" customFormat="1" ht="15">
      <c r="A1069" s="247" t="s">
        <v>3403</v>
      </c>
      <c r="D1069" s="248">
        <v>5678.01</v>
      </c>
    </row>
    <row r="1070" spans="1:4" s="261" customFormat="1" ht="15">
      <c r="A1070" s="247" t="s">
        <v>3404</v>
      </c>
      <c r="D1070" s="248">
        <v>1022.76</v>
      </c>
    </row>
    <row r="1071" spans="1:4" s="261" customFormat="1" ht="15">
      <c r="A1071" s="247" t="s">
        <v>3405</v>
      </c>
      <c r="D1071" s="248">
        <v>5140.79</v>
      </c>
    </row>
    <row r="1072" spans="1:4" s="261" customFormat="1" ht="15">
      <c r="A1072" s="247" t="s">
        <v>3406</v>
      </c>
      <c r="D1072" s="248">
        <v>476.68</v>
      </c>
    </row>
    <row r="1073" spans="1:4" s="261" customFormat="1" ht="15">
      <c r="A1073" s="247" t="s">
        <v>3407</v>
      </c>
      <c r="D1073" s="248">
        <v>833.66</v>
      </c>
    </row>
    <row r="1074" spans="1:4" s="261" customFormat="1" ht="15">
      <c r="A1074" s="247" t="s">
        <v>3408</v>
      </c>
      <c r="D1074" s="248">
        <v>909.59</v>
      </c>
    </row>
    <row r="1075" spans="1:4" s="261" customFormat="1" ht="15">
      <c r="A1075" s="247" t="s">
        <v>3409</v>
      </c>
      <c r="D1075" s="248">
        <v>0</v>
      </c>
    </row>
    <row r="1076" spans="1:4" s="261" customFormat="1" ht="15">
      <c r="A1076" s="247" t="s">
        <v>3410</v>
      </c>
      <c r="D1076" s="248">
        <v>372.25</v>
      </c>
    </row>
    <row r="1077" spans="1:4" s="261" customFormat="1" ht="15">
      <c r="A1077" s="247" t="s">
        <v>3411</v>
      </c>
      <c r="D1077" s="248">
        <v>312.04</v>
      </c>
    </row>
    <row r="1078" spans="1:4" s="261" customFormat="1" ht="15">
      <c r="A1078" s="247" t="s">
        <v>3412</v>
      </c>
      <c r="D1078" s="248">
        <v>730.06</v>
      </c>
    </row>
    <row r="1079" spans="1:4" s="261" customFormat="1" ht="15">
      <c r="A1079" s="247" t="s">
        <v>3413</v>
      </c>
      <c r="D1079" s="248">
        <v>585.15</v>
      </c>
    </row>
    <row r="1080" spans="1:4" s="261" customFormat="1" ht="15">
      <c r="A1080" s="247" t="s">
        <v>3414</v>
      </c>
      <c r="D1080" s="248">
        <v>646.78</v>
      </c>
    </row>
    <row r="1081" spans="1:4" s="261" customFormat="1" ht="15">
      <c r="A1081" s="247" t="s">
        <v>3415</v>
      </c>
      <c r="D1081" s="248">
        <v>254.38</v>
      </c>
    </row>
    <row r="1082" spans="1:4" s="261" customFormat="1" ht="15">
      <c r="A1082" s="247" t="s">
        <v>3416</v>
      </c>
      <c r="D1082" s="248">
        <v>9198.38</v>
      </c>
    </row>
    <row r="1083" spans="1:4" s="261" customFormat="1" ht="15">
      <c r="A1083" s="247" t="s">
        <v>3417</v>
      </c>
      <c r="D1083" s="248">
        <v>3087.97</v>
      </c>
    </row>
    <row r="1084" spans="1:4" s="261" customFormat="1" ht="15">
      <c r="A1084" s="247" t="s">
        <v>3418</v>
      </c>
      <c r="D1084" s="248">
        <v>470.36</v>
      </c>
    </row>
    <row r="1085" spans="1:4" s="261" customFormat="1" ht="15">
      <c r="A1085" s="247" t="s">
        <v>3419</v>
      </c>
      <c r="D1085" s="248">
        <v>2804.07</v>
      </c>
    </row>
    <row r="1086" spans="1:4" s="261" customFormat="1" ht="15">
      <c r="A1086" s="247" t="s">
        <v>3420</v>
      </c>
      <c r="D1086" s="248">
        <v>203.73</v>
      </c>
    </row>
    <row r="1087" spans="1:4" s="261" customFormat="1" ht="15">
      <c r="A1087" s="247" t="s">
        <v>3421</v>
      </c>
      <c r="D1087" s="248">
        <v>212.22</v>
      </c>
    </row>
    <row r="1088" spans="1:4" s="261" customFormat="1" ht="15">
      <c r="A1088" s="247" t="s">
        <v>3422</v>
      </c>
      <c r="D1088" s="248">
        <v>285.29</v>
      </c>
    </row>
    <row r="1089" spans="1:4" s="261" customFormat="1" ht="15">
      <c r="A1089" s="247" t="s">
        <v>3423</v>
      </c>
      <c r="D1089" s="248">
        <v>366.89</v>
      </c>
    </row>
    <row r="1090" spans="1:4" s="261" customFormat="1" ht="15">
      <c r="A1090" s="247" t="s">
        <v>3424</v>
      </c>
      <c r="D1090" s="248">
        <v>833.45</v>
      </c>
    </row>
    <row r="1091" spans="1:4" s="261" customFormat="1" ht="15">
      <c r="A1091" s="247" t="s">
        <v>3425</v>
      </c>
      <c r="D1091" s="248">
        <v>587.27</v>
      </c>
    </row>
    <row r="1092" spans="1:4" s="261" customFormat="1" ht="15">
      <c r="A1092" s="247" t="s">
        <v>3426</v>
      </c>
      <c r="D1092" s="248">
        <v>11089.6</v>
      </c>
    </row>
    <row r="1093" spans="1:4" s="261" customFormat="1" ht="15">
      <c r="A1093" s="247" t="s">
        <v>3427</v>
      </c>
      <c r="D1093" s="248">
        <v>264.01</v>
      </c>
    </row>
    <row r="1094" spans="1:4" s="261" customFormat="1" ht="15">
      <c r="A1094" s="247" t="s">
        <v>3428</v>
      </c>
      <c r="D1094" s="248">
        <v>1278.96</v>
      </c>
    </row>
    <row r="1095" spans="1:4" s="261" customFormat="1" ht="15">
      <c r="A1095" s="247" t="s">
        <v>3429</v>
      </c>
      <c r="D1095" s="248">
        <v>240.61</v>
      </c>
    </row>
    <row r="1096" spans="1:4" s="261" customFormat="1" ht="15">
      <c r="A1096" s="247" t="s">
        <v>3430</v>
      </c>
      <c r="D1096" s="248">
        <v>230.87</v>
      </c>
    </row>
    <row r="1097" spans="1:4" s="261" customFormat="1" ht="15">
      <c r="A1097" s="247" t="s">
        <v>3431</v>
      </c>
      <c r="D1097" s="248">
        <v>3004.98</v>
      </c>
    </row>
    <row r="1098" spans="1:4" s="261" customFormat="1" ht="15">
      <c r="A1098" s="247" t="s">
        <v>3432</v>
      </c>
      <c r="D1098" s="248">
        <v>180.51</v>
      </c>
    </row>
    <row r="1099" spans="1:4" s="261" customFormat="1" ht="15">
      <c r="A1099" s="247" t="s">
        <v>3433</v>
      </c>
      <c r="D1099" s="248">
        <v>2341.09</v>
      </c>
    </row>
    <row r="1100" spans="1:4" s="261" customFormat="1" ht="15">
      <c r="A1100" s="247" t="s">
        <v>3434</v>
      </c>
      <c r="D1100" s="248">
        <v>1496.69</v>
      </c>
    </row>
    <row r="1101" spans="1:4" s="261" customFormat="1" ht="15">
      <c r="A1101" s="247" t="s">
        <v>3435</v>
      </c>
      <c r="D1101" s="248">
        <v>234.69</v>
      </c>
    </row>
    <row r="1102" spans="1:4" s="261" customFormat="1" ht="15">
      <c r="A1102" s="247" t="s">
        <v>3436</v>
      </c>
      <c r="D1102" s="248">
        <v>961.19</v>
      </c>
    </row>
    <row r="1103" spans="1:4" s="261" customFormat="1" ht="15">
      <c r="A1103" s="247" t="s">
        <v>3437</v>
      </c>
      <c r="D1103" s="248">
        <v>325.27</v>
      </c>
    </row>
    <row r="1104" spans="1:4" s="261" customFormat="1" ht="15">
      <c r="A1104" s="247" t="s">
        <v>3438</v>
      </c>
      <c r="D1104" s="248">
        <v>4158.05</v>
      </c>
    </row>
    <row r="1105" spans="1:4" s="261" customFormat="1" ht="15">
      <c r="A1105" s="247" t="s">
        <v>3439</v>
      </c>
      <c r="D1105" s="248">
        <v>172.7</v>
      </c>
    </row>
    <row r="1106" spans="1:4" s="261" customFormat="1" ht="15">
      <c r="A1106" s="247" t="s">
        <v>667</v>
      </c>
      <c r="D1106" s="248">
        <v>30779.2</v>
      </c>
    </row>
    <row r="1107" spans="1:4" s="261" customFormat="1" ht="15">
      <c r="A1107" s="247" t="s">
        <v>65</v>
      </c>
      <c r="D1107" s="248">
        <v>300266.47</v>
      </c>
    </row>
    <row r="1108" spans="1:4" s="261" customFormat="1" ht="15">
      <c r="A1108" s="247" t="s">
        <v>3440</v>
      </c>
      <c r="D1108" s="248">
        <v>1136.17</v>
      </c>
    </row>
    <row r="1109" spans="1:4" s="261" customFormat="1" ht="15">
      <c r="A1109" s="247" t="s">
        <v>3441</v>
      </c>
      <c r="D1109" s="248">
        <v>494.89</v>
      </c>
    </row>
    <row r="1110" spans="1:4" s="261" customFormat="1" ht="15">
      <c r="A1110" s="247" t="s">
        <v>3442</v>
      </c>
      <c r="D1110" s="248">
        <v>35710.34</v>
      </c>
    </row>
    <row r="1111" spans="1:4" s="261" customFormat="1" ht="15">
      <c r="A1111" s="247" t="s">
        <v>3443</v>
      </c>
      <c r="D1111" s="248">
        <v>564.56</v>
      </c>
    </row>
    <row r="1112" spans="1:4" s="261" customFormat="1" ht="15">
      <c r="A1112" s="247" t="s">
        <v>3444</v>
      </c>
      <c r="D1112" s="248">
        <v>541.5</v>
      </c>
    </row>
    <row r="1113" spans="1:4" s="261" customFormat="1" ht="15">
      <c r="A1113" s="247" t="s">
        <v>3445</v>
      </c>
      <c r="D1113" s="248">
        <v>1886.85</v>
      </c>
    </row>
    <row r="1114" spans="1:4" s="261" customFormat="1" ht="15">
      <c r="A1114" s="247" t="s">
        <v>3446</v>
      </c>
      <c r="D1114" s="248">
        <v>825.5</v>
      </c>
    </row>
    <row r="1115" spans="1:4" s="261" customFormat="1" ht="15">
      <c r="A1115" s="247" t="s">
        <v>3447</v>
      </c>
      <c r="D1115" s="248">
        <v>766.53</v>
      </c>
    </row>
    <row r="1116" spans="1:4" s="261" customFormat="1" ht="15">
      <c r="A1116" s="247" t="s">
        <v>3448</v>
      </c>
      <c r="D1116" s="248">
        <v>589.97</v>
      </c>
    </row>
    <row r="1117" spans="1:4" s="261" customFormat="1" ht="15">
      <c r="A1117" s="247" t="s">
        <v>3449</v>
      </c>
      <c r="D1117" s="248">
        <v>3371.87</v>
      </c>
    </row>
    <row r="1118" spans="1:4" s="261" customFormat="1" ht="15">
      <c r="A1118" s="247" t="s">
        <v>3450</v>
      </c>
      <c r="D1118" s="248">
        <v>227.21</v>
      </c>
    </row>
    <row r="1119" spans="1:4" s="261" customFormat="1" ht="15">
      <c r="A1119" s="247" t="s">
        <v>3451</v>
      </c>
      <c r="D1119" s="248">
        <v>650.79</v>
      </c>
    </row>
    <row r="1120" spans="1:4" s="261" customFormat="1" ht="15">
      <c r="A1120" s="247" t="s">
        <v>3452</v>
      </c>
      <c r="D1120" s="248">
        <v>6831.09</v>
      </c>
    </row>
    <row r="1121" spans="1:4" s="261" customFormat="1" ht="15">
      <c r="A1121" s="247" t="s">
        <v>3453</v>
      </c>
      <c r="D1121" s="248">
        <v>776.89</v>
      </c>
    </row>
    <row r="1122" spans="1:4" s="261" customFormat="1" ht="15">
      <c r="A1122" s="247" t="s">
        <v>3454</v>
      </c>
      <c r="D1122" s="248">
        <v>263.57</v>
      </c>
    </row>
    <row r="1123" spans="1:4" s="261" customFormat="1" ht="15">
      <c r="A1123" s="247" t="s">
        <v>3455</v>
      </c>
      <c r="D1123" s="248">
        <v>2694.87</v>
      </c>
    </row>
    <row r="1124" spans="1:4" s="261" customFormat="1" ht="15">
      <c r="A1124" s="247" t="s">
        <v>3456</v>
      </c>
      <c r="D1124" s="248">
        <v>138827.32</v>
      </c>
    </row>
    <row r="1125" spans="1:4" s="261" customFormat="1" ht="15">
      <c r="A1125" s="247" t="s">
        <v>3457</v>
      </c>
      <c r="D1125" s="248">
        <v>90066.79</v>
      </c>
    </row>
    <row r="1126" spans="1:4" s="261" customFormat="1" ht="15">
      <c r="A1126" s="247" t="s">
        <v>3458</v>
      </c>
      <c r="D1126" s="248">
        <v>114224.66</v>
      </c>
    </row>
    <row r="1127" spans="1:4" s="261" customFormat="1" ht="15">
      <c r="A1127" s="247" t="s">
        <v>3459</v>
      </c>
      <c r="D1127" s="248">
        <v>70103.16</v>
      </c>
    </row>
    <row r="1128" spans="1:4" s="261" customFormat="1" ht="15">
      <c r="A1128" s="247" t="s">
        <v>3460</v>
      </c>
      <c r="D1128" s="248">
        <v>106117.32</v>
      </c>
    </row>
    <row r="1129" spans="1:4" s="261" customFormat="1" ht="15">
      <c r="A1129" s="247" t="s">
        <v>3461</v>
      </c>
      <c r="D1129" s="248">
        <v>79055.95</v>
      </c>
    </row>
    <row r="1130" spans="1:4" s="261" customFormat="1" ht="15">
      <c r="A1130" s="247" t="s">
        <v>3462</v>
      </c>
      <c r="D1130" s="248">
        <v>158011.88</v>
      </c>
    </row>
    <row r="1131" spans="1:4" s="261" customFormat="1" ht="15">
      <c r="A1131" s="247" t="s">
        <v>3463</v>
      </c>
      <c r="D1131" s="248">
        <v>99623.96</v>
      </c>
    </row>
    <row r="1132" spans="1:4" s="261" customFormat="1" ht="15">
      <c r="A1132" s="247" t="s">
        <v>3464</v>
      </c>
      <c r="D1132" s="248">
        <v>167617.58</v>
      </c>
    </row>
    <row r="1133" spans="1:4" s="261" customFormat="1" ht="15">
      <c r="A1133" s="247" t="s">
        <v>3465</v>
      </c>
      <c r="D1133" s="248">
        <v>82361.9</v>
      </c>
    </row>
    <row r="1134" spans="1:4" s="261" customFormat="1" ht="15">
      <c r="A1134" s="247" t="s">
        <v>3466</v>
      </c>
      <c r="D1134" s="248">
        <v>109683.99</v>
      </c>
    </row>
    <row r="1135" spans="1:4" s="261" customFormat="1" ht="15">
      <c r="A1135" s="247" t="s">
        <v>3467</v>
      </c>
      <c r="D1135" s="248">
        <v>101557.42</v>
      </c>
    </row>
    <row r="1136" spans="1:4" s="261" customFormat="1" ht="12.75" customHeight="1">
      <c r="A1136" s="247" t="s">
        <v>3468</v>
      </c>
      <c r="D1136" s="248">
        <v>79866.17</v>
      </c>
    </row>
    <row r="1137" spans="1:9" s="269" customFormat="1" ht="12.75" customHeight="1">
      <c r="A1137" s="247" t="s">
        <v>3469</v>
      </c>
      <c r="B1137" s="261"/>
      <c r="C1137" s="261"/>
      <c r="D1137" s="248">
        <v>123038.23</v>
      </c>
      <c r="E1137" s="261"/>
      <c r="F1137" s="261"/>
      <c r="G1137" s="261"/>
      <c r="H1137" s="261"/>
      <c r="I1137" s="261"/>
    </row>
    <row r="1138" spans="1:9" ht="15">
      <c r="A1138" s="247" t="s">
        <v>3470</v>
      </c>
      <c r="B1138" s="261"/>
      <c r="C1138" s="261"/>
      <c r="D1138" s="248">
        <v>94583.69</v>
      </c>
      <c r="E1138" s="261"/>
      <c r="F1138" s="261"/>
      <c r="G1138" s="261"/>
      <c r="H1138" s="261"/>
      <c r="I1138" s="261"/>
    </row>
    <row r="1139" spans="1:9" ht="15">
      <c r="A1139" s="247"/>
      <c r="B1139" s="247"/>
      <c r="C1139" s="261"/>
      <c r="D1139" s="328"/>
      <c r="E1139" s="261"/>
      <c r="F1139" s="261"/>
      <c r="G1139" s="261"/>
      <c r="H1139" s="261"/>
      <c r="I1139" s="261"/>
    </row>
    <row r="1140" spans="1:9" ht="15">
      <c r="A1140" s="247"/>
      <c r="B1140" s="247"/>
      <c r="C1140" s="261"/>
      <c r="D1140" s="328"/>
      <c r="E1140" s="328"/>
      <c r="F1140" s="328"/>
      <c r="G1140" s="261"/>
      <c r="H1140" s="261"/>
      <c r="I1140" s="261"/>
    </row>
    <row r="1141" spans="1:9" ht="12.75">
      <c r="A1141" s="263" t="s">
        <v>3640</v>
      </c>
      <c r="B1141" s="264"/>
      <c r="C1141" s="264"/>
      <c r="D1141" s="264"/>
      <c r="E1141" s="264"/>
      <c r="F1141" s="264"/>
      <c r="G1141" s="264"/>
      <c r="H1141" s="264"/>
      <c r="I1141" s="265"/>
    </row>
    <row r="1142" spans="1:9" ht="12.75">
      <c r="A1142" s="263" t="s">
        <v>3641</v>
      </c>
      <c r="B1142" s="264"/>
      <c r="C1142" s="264"/>
      <c r="D1142" s="264"/>
      <c r="E1142" s="264"/>
      <c r="F1142" s="264"/>
      <c r="G1142" s="264"/>
      <c r="H1142" s="264"/>
      <c r="I1142" s="265"/>
    </row>
    <row r="1143" spans="1:9" ht="12.75">
      <c r="A1143" s="266" t="s">
        <v>3642</v>
      </c>
      <c r="B1143" s="267"/>
      <c r="C1143" s="267"/>
      <c r="D1143" s="267"/>
      <c r="E1143" s="267"/>
      <c r="F1143" s="267"/>
      <c r="G1143" s="267"/>
      <c r="H1143" s="267"/>
      <c r="I1143" s="268"/>
    </row>
  </sheetData>
  <sheetProtection/>
  <mergeCells count="54">
    <mergeCell ref="A790:I790"/>
    <mergeCell ref="A794:I794"/>
    <mergeCell ref="A1141:I1141"/>
    <mergeCell ref="A1142:I1142"/>
    <mergeCell ref="A1143:I1143"/>
    <mergeCell ref="D635:D636"/>
    <mergeCell ref="D687:D688"/>
    <mergeCell ref="D734:D735"/>
    <mergeCell ref="D743:D745"/>
    <mergeCell ref="D746:D747"/>
    <mergeCell ref="D755:D756"/>
    <mergeCell ref="D457:D458"/>
    <mergeCell ref="D459:D465"/>
    <mergeCell ref="D489:D490"/>
    <mergeCell ref="D505:D506"/>
    <mergeCell ref="D531:D533"/>
    <mergeCell ref="D540:D545"/>
    <mergeCell ref="D237:D239"/>
    <mergeCell ref="D246:D247"/>
    <mergeCell ref="D248:D249"/>
    <mergeCell ref="D254:D255"/>
    <mergeCell ref="D300:D301"/>
    <mergeCell ref="D304:D305"/>
    <mergeCell ref="D55:D57"/>
    <mergeCell ref="D68:D69"/>
    <mergeCell ref="D71:D72"/>
    <mergeCell ref="D76:D82"/>
    <mergeCell ref="D97:D99"/>
    <mergeCell ref="D122:D123"/>
    <mergeCell ref="D124:D125"/>
    <mergeCell ref="D758:D759"/>
    <mergeCell ref="D771:D772"/>
    <mergeCell ref="D592:D593"/>
    <mergeCell ref="D601:D602"/>
    <mergeCell ref="D618:D619"/>
    <mergeCell ref="D631:D632"/>
    <mergeCell ref="D557:D559"/>
    <mergeCell ref="D579:D580"/>
    <mergeCell ref="D398:D403"/>
    <mergeCell ref="D423:D424"/>
    <mergeCell ref="D437:D441"/>
    <mergeCell ref="D453:D454"/>
    <mergeCell ref="D352:D353"/>
    <mergeCell ref="D372:D373"/>
    <mergeCell ref="D182:D183"/>
    <mergeCell ref="D193:D195"/>
    <mergeCell ref="D214:D215"/>
    <mergeCell ref="D224:D228"/>
    <mergeCell ref="D138:D139"/>
    <mergeCell ref="D142:D143"/>
    <mergeCell ref="D147:D148"/>
    <mergeCell ref="D176:D177"/>
    <mergeCell ref="D6:D8"/>
    <mergeCell ref="D11:D13"/>
  </mergeCells>
  <printOptions/>
  <pageMargins left="0.4" right="0.29" top="0.4" bottom="0.48" header="0.3" footer="0.3"/>
  <pageSetup fitToHeight="30" fitToWidth="1" horizontalDpi="600" verticalDpi="600" orientation="portrait" scale="42" r:id="rId1"/>
  <headerFooter>
    <oddFooter>&amp;C&amp;P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12"/>
  <sheetViews>
    <sheetView zoomScalePageLayoutView="0" workbookViewId="0" topLeftCell="A1">
      <selection activeCell="C5" sqref="C5"/>
    </sheetView>
  </sheetViews>
  <sheetFormatPr defaultColWidth="9.140625" defaultRowHeight="12.75"/>
  <cols>
    <col min="1" max="1" width="18.8515625" style="0" customWidth="1"/>
    <col min="2" max="2" width="25.00390625" style="0" customWidth="1"/>
    <col min="3" max="3" width="17.00390625" style="0" customWidth="1"/>
    <col min="4" max="4" width="22.28125" style="0" customWidth="1"/>
    <col min="5" max="5" width="17.00390625" style="0" customWidth="1"/>
    <col min="6" max="6" width="14.421875" style="0" customWidth="1"/>
    <col min="7" max="7" width="18.140625" style="0" customWidth="1"/>
    <col min="8" max="8" width="19.00390625" style="0" customWidth="1"/>
  </cols>
  <sheetData>
    <row r="1" spans="1:8" ht="20.25">
      <c r="A1" s="280" t="s">
        <v>3540</v>
      </c>
      <c r="B1" s="114"/>
      <c r="C1" s="114"/>
      <c r="D1" s="114"/>
      <c r="E1" s="114"/>
      <c r="F1" s="114"/>
      <c r="G1" s="114"/>
      <c r="H1" s="114"/>
    </row>
    <row r="2" spans="1:8" ht="51">
      <c r="A2" s="3" t="s">
        <v>0</v>
      </c>
      <c r="B2" s="279" t="s">
        <v>6</v>
      </c>
      <c r="C2" s="279" t="s">
        <v>7</v>
      </c>
      <c r="D2" s="5" t="s">
        <v>2</v>
      </c>
      <c r="E2" s="327" t="s">
        <v>3</v>
      </c>
      <c r="F2" s="327" t="s">
        <v>4</v>
      </c>
      <c r="G2" s="5" t="s">
        <v>1</v>
      </c>
      <c r="H2" s="3" t="s">
        <v>73</v>
      </c>
    </row>
    <row r="3" spans="1:8" ht="38.25">
      <c r="A3" s="277" t="s">
        <v>3488</v>
      </c>
      <c r="B3" s="276">
        <v>3712220</v>
      </c>
      <c r="C3" s="276">
        <v>500000</v>
      </c>
      <c r="D3" s="275" t="s">
        <v>3478</v>
      </c>
      <c r="E3" s="276">
        <v>500000</v>
      </c>
      <c r="F3" s="276">
        <f>C3-E3</f>
        <v>0</v>
      </c>
      <c r="G3" s="275" t="s">
        <v>15</v>
      </c>
      <c r="H3" s="274">
        <v>40178</v>
      </c>
    </row>
    <row r="4" spans="1:8" ht="38.25">
      <c r="A4" s="277" t="s">
        <v>3487</v>
      </c>
      <c r="B4" s="276">
        <v>694000</v>
      </c>
      <c r="C4" s="276">
        <v>534000</v>
      </c>
      <c r="D4" s="275" t="s">
        <v>3478</v>
      </c>
      <c r="E4" s="276">
        <v>534000</v>
      </c>
      <c r="F4" s="276">
        <f>C4-E4</f>
        <v>0</v>
      </c>
      <c r="G4" s="275" t="s">
        <v>15</v>
      </c>
      <c r="H4" s="274">
        <v>39387</v>
      </c>
    </row>
    <row r="5" spans="1:8" ht="63.75">
      <c r="A5" s="277" t="s">
        <v>3486</v>
      </c>
      <c r="B5" s="276">
        <v>4660791</v>
      </c>
      <c r="C5" s="276">
        <v>760791</v>
      </c>
      <c r="D5" s="275" t="s">
        <v>3485</v>
      </c>
      <c r="E5" s="276">
        <v>0</v>
      </c>
      <c r="F5" s="276">
        <f>C5-E5</f>
        <v>760791</v>
      </c>
      <c r="G5" s="275" t="s">
        <v>3484</v>
      </c>
      <c r="H5" s="274">
        <v>40543</v>
      </c>
    </row>
    <row r="6" spans="1:8" ht="38.25">
      <c r="A6" s="277" t="s">
        <v>3483</v>
      </c>
      <c r="B6" s="276">
        <v>5700000</v>
      </c>
      <c r="C6" s="276">
        <v>280000</v>
      </c>
      <c r="D6" s="275" t="s">
        <v>3478</v>
      </c>
      <c r="E6" s="276">
        <v>0</v>
      </c>
      <c r="F6" s="276">
        <f>C6-E6</f>
        <v>280000</v>
      </c>
      <c r="G6" s="275" t="s">
        <v>3482</v>
      </c>
      <c r="H6" s="274">
        <v>40543</v>
      </c>
    </row>
    <row r="7" spans="1:8" ht="38.25">
      <c r="A7" s="277" t="s">
        <v>3481</v>
      </c>
      <c r="B7" s="276">
        <v>2800000</v>
      </c>
      <c r="C7" s="276">
        <v>280000</v>
      </c>
      <c r="D7" s="275" t="s">
        <v>3478</v>
      </c>
      <c r="E7" s="276">
        <v>280000</v>
      </c>
      <c r="F7" s="276">
        <f>C7-E7</f>
        <v>0</v>
      </c>
      <c r="G7" s="275" t="s">
        <v>15</v>
      </c>
      <c r="H7" s="274">
        <v>39721</v>
      </c>
    </row>
    <row r="8" spans="1:8" ht="38.25">
      <c r="A8" s="277" t="s">
        <v>3480</v>
      </c>
      <c r="B8" s="276">
        <v>1258532</v>
      </c>
      <c r="C8" s="276">
        <v>300000</v>
      </c>
      <c r="D8" s="275" t="s">
        <v>3478</v>
      </c>
      <c r="E8" s="276">
        <v>300000</v>
      </c>
      <c r="F8" s="276">
        <f>C8-E8</f>
        <v>0</v>
      </c>
      <c r="G8" s="275" t="s">
        <v>15</v>
      </c>
      <c r="H8" s="274">
        <v>39387</v>
      </c>
    </row>
    <row r="9" spans="1:8" ht="89.25">
      <c r="A9" s="277" t="s">
        <v>3479</v>
      </c>
      <c r="B9" s="276">
        <v>2154086</v>
      </c>
      <c r="C9" s="276">
        <v>319209</v>
      </c>
      <c r="D9" s="275" t="s">
        <v>3478</v>
      </c>
      <c r="E9" s="276">
        <v>0</v>
      </c>
      <c r="F9" s="276">
        <f>C9-E9</f>
        <v>319209</v>
      </c>
      <c r="G9" s="275" t="s">
        <v>3477</v>
      </c>
      <c r="H9" s="278" t="s">
        <v>3476</v>
      </c>
    </row>
    <row r="10" spans="1:8" ht="63.75">
      <c r="A10" s="277" t="s">
        <v>3475</v>
      </c>
      <c r="B10" s="276">
        <v>30000</v>
      </c>
      <c r="C10" s="276">
        <v>22500</v>
      </c>
      <c r="D10" s="275" t="s">
        <v>3474</v>
      </c>
      <c r="E10" s="276">
        <v>0</v>
      </c>
      <c r="F10" s="276">
        <f>C10-E10</f>
        <v>22500</v>
      </c>
      <c r="G10" s="275" t="s">
        <v>3473</v>
      </c>
      <c r="H10" s="274">
        <v>40543</v>
      </c>
    </row>
    <row r="11" spans="1:8" ht="12.75">
      <c r="A11" s="277" t="s">
        <v>3472</v>
      </c>
      <c r="B11" s="276">
        <v>406711</v>
      </c>
      <c r="C11" s="276">
        <v>60000</v>
      </c>
      <c r="D11" s="275" t="s">
        <v>3471</v>
      </c>
      <c r="E11" s="276">
        <v>42691</v>
      </c>
      <c r="F11" s="276">
        <f>C11-E11</f>
        <v>17309</v>
      </c>
      <c r="G11" s="275" t="s">
        <v>15</v>
      </c>
      <c r="H11" s="274">
        <v>39387</v>
      </c>
    </row>
    <row r="12" spans="1:8" ht="12.75">
      <c r="A12" s="21"/>
      <c r="B12" s="273">
        <f>SUM(B3:B11)</f>
        <v>21416340</v>
      </c>
      <c r="C12" s="273">
        <f>SUM(C3:C11)</f>
        <v>3056500</v>
      </c>
      <c r="D12" s="272"/>
      <c r="E12" s="273">
        <f>SUM(E3:E11)</f>
        <v>1656691</v>
      </c>
      <c r="F12" s="273">
        <f>SUM(F3:F11)</f>
        <v>1399809</v>
      </c>
      <c r="G12" s="272"/>
      <c r="H12" s="271"/>
    </row>
  </sheetData>
  <sheetProtection/>
  <mergeCells count="1">
    <mergeCell ref="A1:H1"/>
  </mergeCells>
  <printOptions/>
  <pageMargins left="0.7" right="0.7" top="0.75" bottom="0.75" header="0.3" footer="0.3"/>
  <pageSetup fitToHeight="1" fitToWidth="1" horizontalDpi="600" verticalDpi="600" orientation="landscape" scale="80" r:id="rId1"/>
</worksheet>
</file>

<file path=xl/worksheets/sheet9.xml><?xml version="1.0" encoding="utf-8"?>
<worksheet xmlns="http://schemas.openxmlformats.org/spreadsheetml/2006/main" xmlns:r="http://schemas.openxmlformats.org/officeDocument/2006/relationships">
  <sheetPr>
    <pageSetUpPr fitToPage="1"/>
  </sheetPr>
  <dimension ref="A1:H7"/>
  <sheetViews>
    <sheetView zoomScalePageLayoutView="0" workbookViewId="0" topLeftCell="A1">
      <selection activeCell="A2" sqref="A2"/>
    </sheetView>
  </sheetViews>
  <sheetFormatPr defaultColWidth="9.140625" defaultRowHeight="12.75"/>
  <cols>
    <col min="1" max="1" width="18.57421875" style="0" customWidth="1"/>
    <col min="2" max="2" width="16.28125" style="0" customWidth="1"/>
    <col min="3" max="3" width="16.421875" style="0" customWidth="1"/>
    <col min="4" max="4" width="20.00390625" style="0" customWidth="1"/>
    <col min="5" max="5" width="17.8515625" style="0" customWidth="1"/>
    <col min="6" max="6" width="14.7109375" style="0" customWidth="1"/>
    <col min="7" max="7" width="18.28125" style="0" customWidth="1"/>
    <col min="8" max="8" width="19.140625" style="0" customWidth="1"/>
  </cols>
  <sheetData>
    <row r="1" spans="1:8" ht="20.25">
      <c r="A1" s="280" t="s">
        <v>3541</v>
      </c>
      <c r="B1" s="114"/>
      <c r="C1" s="114"/>
      <c r="D1" s="114"/>
      <c r="E1" s="114"/>
      <c r="F1" s="114"/>
      <c r="G1" s="114"/>
      <c r="H1" s="114"/>
    </row>
    <row r="2" spans="1:8" ht="38.25">
      <c r="A2" s="3" t="s">
        <v>0</v>
      </c>
      <c r="B2" s="279" t="s">
        <v>6</v>
      </c>
      <c r="C2" s="279" t="s">
        <v>7</v>
      </c>
      <c r="D2" s="5" t="s">
        <v>2</v>
      </c>
      <c r="E2" s="5" t="s">
        <v>104</v>
      </c>
      <c r="F2" s="5" t="s">
        <v>105</v>
      </c>
      <c r="G2" s="5" t="s">
        <v>1</v>
      </c>
      <c r="H2" s="3" t="s">
        <v>73</v>
      </c>
    </row>
    <row r="3" spans="1:8" ht="63.75">
      <c r="A3" s="277" t="s">
        <v>3498</v>
      </c>
      <c r="B3" s="276">
        <v>24240300</v>
      </c>
      <c r="C3" s="276">
        <v>239000</v>
      </c>
      <c r="D3" s="275" t="s">
        <v>3478</v>
      </c>
      <c r="E3" s="276">
        <v>0</v>
      </c>
      <c r="F3" s="276">
        <v>0</v>
      </c>
      <c r="G3" s="275" t="s">
        <v>3497</v>
      </c>
      <c r="H3" s="281" t="s">
        <v>3496</v>
      </c>
    </row>
    <row r="4" spans="1:8" ht="89.25">
      <c r="A4" s="277" t="s">
        <v>3495</v>
      </c>
      <c r="B4" s="276">
        <v>11852896</v>
      </c>
      <c r="C4" s="276">
        <v>489000</v>
      </c>
      <c r="D4" s="275" t="s">
        <v>3478</v>
      </c>
      <c r="E4" s="276">
        <v>0</v>
      </c>
      <c r="F4" s="276">
        <v>0</v>
      </c>
      <c r="G4" s="275" t="s">
        <v>3494</v>
      </c>
      <c r="H4" s="278" t="s">
        <v>3493</v>
      </c>
    </row>
    <row r="5" spans="1:8" ht="38.25">
      <c r="A5" s="277" t="s">
        <v>3492</v>
      </c>
      <c r="B5" s="276">
        <v>457513</v>
      </c>
      <c r="C5" s="276">
        <v>326000</v>
      </c>
      <c r="D5" s="275" t="s">
        <v>3474</v>
      </c>
      <c r="E5" s="276">
        <v>326000</v>
      </c>
      <c r="F5" s="276">
        <f>C5-E5</f>
        <v>0</v>
      </c>
      <c r="G5" s="275" t="s">
        <v>3491</v>
      </c>
      <c r="H5" s="274">
        <v>40210</v>
      </c>
    </row>
    <row r="6" spans="1:8" ht="38.25">
      <c r="A6" s="277" t="s">
        <v>3490</v>
      </c>
      <c r="B6" s="276">
        <v>1300000</v>
      </c>
      <c r="C6" s="276">
        <v>250000</v>
      </c>
      <c r="D6" s="275" t="s">
        <v>3478</v>
      </c>
      <c r="E6" s="276">
        <v>0</v>
      </c>
      <c r="F6" s="276">
        <f>C6-E6</f>
        <v>250000</v>
      </c>
      <c r="G6" s="275" t="s">
        <v>3489</v>
      </c>
      <c r="H6" s="274">
        <v>40543</v>
      </c>
    </row>
    <row r="7" spans="1:8" ht="12.75">
      <c r="A7" s="21"/>
      <c r="B7" s="273">
        <f>SUM(B3:B6)</f>
        <v>37850709</v>
      </c>
      <c r="C7" s="273">
        <f>SUM(C3:C6)</f>
        <v>1304000</v>
      </c>
      <c r="D7" s="272"/>
      <c r="E7" s="273">
        <f>SUM(E3:E6)</f>
        <v>326000</v>
      </c>
      <c r="F7" s="273">
        <f>SUM(F3:F6)</f>
        <v>250000</v>
      </c>
      <c r="G7" s="272"/>
      <c r="H7" s="271"/>
    </row>
  </sheetData>
  <sheetProtection/>
  <mergeCells count="1">
    <mergeCell ref="A1:H1"/>
  </mergeCells>
  <printOptions/>
  <pageMargins left="0.7" right="0.7" top="0.75" bottom="0.75" header="0.3" footer="0.3"/>
  <pageSetup fitToHeight="1" fitToWidth="1" horizontalDpi="600" verticalDpi="600" orientation="landscape"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Iowa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Iowa DOT</dc:creator>
  <cp:keywords/>
  <dc:description/>
  <cp:lastModifiedBy>Stuart Anderson</cp:lastModifiedBy>
  <cp:lastPrinted>2010-01-14T23:00:57Z</cp:lastPrinted>
  <dcterms:created xsi:type="dcterms:W3CDTF">2006-11-27T14:03:20Z</dcterms:created>
  <dcterms:modified xsi:type="dcterms:W3CDTF">2010-01-14T23:06:32Z</dcterms:modified>
  <cp:category/>
  <cp:version/>
  <cp:contentType/>
  <cp:contentStatus/>
</cp:coreProperties>
</file>