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84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<sst xmlns="http://schemas.openxmlformats.org/spreadsheetml/2006/main" count="911" uniqueCount="79">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</sst>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33" borderId="10" xfId="57" applyNumberFormat="1" applyFont="1" applyFill="1" applyBorder="1">
      <alignment/>
      <protection/>
    </xf>
    <xf numFmtId="3" fontId="6" fillId="34" borderId="10" xfId="57" applyNumberFormat="1" applyFont="1" applyFill="1" applyBorder="1">
      <alignment/>
      <protection/>
    </xf>
    <xf numFmtId="3" fontId="6" fillId="34" borderId="11" xfId="57" applyNumberFormat="1" applyFont="1" applyFill="1" applyBorder="1">
      <alignment/>
      <protection/>
    </xf>
    <xf numFmtId="3" fontId="6" fillId="35" borderId="10" xfId="57" applyNumberFormat="1" applyFont="1" applyFill="1" applyBorder="1">
      <alignment/>
      <protection/>
    </xf>
    <xf numFmtId="3" fontId="6" fillId="13" borderId="10" xfId="57" applyNumberFormat="1" applyFont="1" applyFill="1" applyBorder="1">
      <alignment/>
      <protection/>
    </xf>
    <xf numFmtId="3" fontId="6" fillId="13" borderId="11" xfId="57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6202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52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857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8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52" sqref="B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5" sqref="B5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118</v>
      </c>
      <c r="C5" s="9">
        <f>September!C5+B5</f>
        <v>581</v>
      </c>
      <c r="D5" s="33"/>
      <c r="E5" s="9">
        <f>September!E5+D5</f>
        <v>2</v>
      </c>
      <c r="F5" s="35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32"/>
      <c r="C6" s="9">
        <f>September!C6+B6</f>
        <v>0</v>
      </c>
      <c r="D6" s="33"/>
      <c r="E6" s="9">
        <f>September!E6+D6</f>
        <v>0</v>
      </c>
      <c r="F6" s="35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32"/>
      <c r="C7" s="9">
        <f>September!C7+B7</f>
        <v>581</v>
      </c>
      <c r="D7" s="33"/>
      <c r="E7" s="9">
        <f>September!E7+D7</f>
        <v>1</v>
      </c>
      <c r="F7" s="35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32">
        <v>418</v>
      </c>
      <c r="C8" s="9">
        <f>September!C8+B8</f>
        <v>4053</v>
      </c>
      <c r="D8" s="33">
        <v>11</v>
      </c>
      <c r="E8" s="9">
        <f>September!E8+D8</f>
        <v>80</v>
      </c>
      <c r="F8" s="35"/>
      <c r="G8" s="9">
        <f>September!G8+F8</f>
        <v>227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32">
        <f>270+520</f>
        <v>790</v>
      </c>
      <c r="C9" s="9">
        <f>September!C9+B9</f>
        <v>3872</v>
      </c>
      <c r="D9" s="33">
        <v>14</v>
      </c>
      <c r="E9" s="9">
        <f>September!E9+D9</f>
        <v>34</v>
      </c>
      <c r="F9" s="35"/>
      <c r="G9" s="9">
        <f>September!G9+F9</f>
        <v>1475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32"/>
      <c r="C10" s="9">
        <f>September!C10+B10</f>
        <v>8066</v>
      </c>
      <c r="D10" s="33">
        <v>100</v>
      </c>
      <c r="E10" s="9">
        <f>September!E10+D10</f>
        <v>222</v>
      </c>
      <c r="F10" s="35"/>
      <c r="G10" s="9">
        <f>September!G10+F10</f>
        <v>208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32">
        <v>1578</v>
      </c>
      <c r="C11" s="9">
        <f>September!C11+B11</f>
        <v>6949</v>
      </c>
      <c r="D11" s="33">
        <v>3</v>
      </c>
      <c r="E11" s="9">
        <f>September!E11+D11</f>
        <v>155</v>
      </c>
      <c r="F11" s="35"/>
      <c r="G11" s="9">
        <f>September!G11+F11</f>
        <v>170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32"/>
      <c r="C12" s="9">
        <f>September!C12+B12</f>
        <v>0</v>
      </c>
      <c r="D12" s="33"/>
      <c r="E12" s="9">
        <f>September!E12+D12</f>
        <v>4</v>
      </c>
      <c r="F12" s="35"/>
      <c r="G12" s="9">
        <f>September!G12+F12</f>
        <v>4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32"/>
      <c r="C13" s="9">
        <f>September!C13+B13</f>
        <v>0</v>
      </c>
      <c r="D13" s="33"/>
      <c r="E13" s="9">
        <f>September!E13+D13</f>
        <v>0</v>
      </c>
      <c r="F13" s="35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32">
        <f>154+210</f>
        <v>364</v>
      </c>
      <c r="C14" s="9">
        <f>September!C14+B14</f>
        <v>4735</v>
      </c>
      <c r="D14" s="33"/>
      <c r="E14" s="9">
        <f>September!E14+D14</f>
        <v>22</v>
      </c>
      <c r="F14" s="35">
        <v>4</v>
      </c>
      <c r="G14" s="9">
        <f>September!G14+F14</f>
        <v>6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32">
        <v>1096</v>
      </c>
      <c r="C15" s="9">
        <f>September!C15+B15</f>
        <v>5017</v>
      </c>
      <c r="D15" s="33"/>
      <c r="E15" s="9">
        <f>September!E15+D15</f>
        <v>3</v>
      </c>
      <c r="F15" s="35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32"/>
      <c r="C16" s="9">
        <f>September!C16+B16</f>
        <v>0</v>
      </c>
      <c r="D16" s="33"/>
      <c r="E16" s="9">
        <f>September!E16+D16</f>
        <v>0</v>
      </c>
      <c r="F16" s="35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32">
        <v>937</v>
      </c>
      <c r="C17" s="9">
        <f>September!C17+B17</f>
        <v>3595</v>
      </c>
      <c r="D17" s="33">
        <v>47</v>
      </c>
      <c r="E17" s="9">
        <f>September!E17+D17</f>
        <v>567</v>
      </c>
      <c r="F17" s="35"/>
      <c r="G17" s="9">
        <f>September!G17+F17</f>
        <v>197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32">
        <v>283</v>
      </c>
      <c r="C18" s="9">
        <f>September!C18+B18</f>
        <v>4125</v>
      </c>
      <c r="D18" s="33">
        <v>48</v>
      </c>
      <c r="E18" s="9">
        <f>September!E18+D18</f>
        <v>782</v>
      </c>
      <c r="F18" s="35">
        <v>9</v>
      </c>
      <c r="G18" s="9">
        <f>September!G18+F18</f>
        <v>633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32">
        <f>944+1779</f>
        <v>2723</v>
      </c>
      <c r="C19" s="9">
        <f>September!C19+B19</f>
        <v>32537</v>
      </c>
      <c r="D19" s="33">
        <v>1</v>
      </c>
      <c r="E19" s="9">
        <f>September!E19+D19</f>
        <v>104</v>
      </c>
      <c r="F19" s="35">
        <f>1+165</f>
        <v>166</v>
      </c>
      <c r="G19" s="9">
        <f>September!G19+F19</f>
        <v>5734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32">
        <v>2280</v>
      </c>
      <c r="C20" s="9">
        <f>September!C20+B20</f>
        <v>31141</v>
      </c>
      <c r="D20" s="33">
        <v>27</v>
      </c>
      <c r="E20" s="9">
        <f>September!E20+D20</f>
        <v>1228</v>
      </c>
      <c r="F20" s="35"/>
      <c r="G20" s="9">
        <f>September!G20+F20</f>
        <v>1065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32">
        <v>7054</v>
      </c>
      <c r="C21" s="9">
        <f>September!C21+B21</f>
        <v>56998</v>
      </c>
      <c r="D21" s="33"/>
      <c r="E21" s="9">
        <f>September!E21+D21</f>
        <v>1563</v>
      </c>
      <c r="F21" s="35">
        <v>72</v>
      </c>
      <c r="G21" s="9">
        <f>September!G21+F21</f>
        <v>374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32"/>
      <c r="C22" s="9">
        <f>September!C22+B22</f>
        <v>0</v>
      </c>
      <c r="D22" s="33"/>
      <c r="E22" s="9">
        <f>September!E22+D22</f>
        <v>0</v>
      </c>
      <c r="F22" s="35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32"/>
      <c r="C23" s="9">
        <f>September!C23+B23</f>
        <v>0</v>
      </c>
      <c r="D23" s="33"/>
      <c r="E23" s="9">
        <f>September!E23+D23</f>
        <v>0</v>
      </c>
      <c r="F23" s="35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32"/>
      <c r="C24" s="9">
        <f>September!C24+B24</f>
        <v>0</v>
      </c>
      <c r="D24" s="33"/>
      <c r="E24" s="9">
        <f>September!E24+D24</f>
        <v>1</v>
      </c>
      <c r="F24" s="35"/>
      <c r="G24" s="9">
        <f>September!G24+F24</f>
        <v>5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32"/>
      <c r="C25" s="9">
        <f>September!C25+B25</f>
        <v>0</v>
      </c>
      <c r="D25" s="33"/>
      <c r="E25" s="9">
        <f>September!E25+D25</f>
        <v>0</v>
      </c>
      <c r="F25" s="35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32">
        <f>78+3362</f>
        <v>3440</v>
      </c>
      <c r="C26" s="9">
        <f>September!C26+B26</f>
        <v>35011</v>
      </c>
      <c r="D26" s="33">
        <v>2</v>
      </c>
      <c r="E26" s="9">
        <f>September!E26+D26</f>
        <v>66</v>
      </c>
      <c r="F26" s="35"/>
      <c r="G26" s="9">
        <f>September!G26+F26</f>
        <v>87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32">
        <f>64+2520</f>
        <v>2584</v>
      </c>
      <c r="C27" s="9">
        <f>September!C27+B27</f>
        <v>22591</v>
      </c>
      <c r="D27" s="33">
        <v>29</v>
      </c>
      <c r="E27" s="9">
        <f>September!E27+D27</f>
        <v>1196</v>
      </c>
      <c r="F27" s="35">
        <v>201</v>
      </c>
      <c r="G27" s="9">
        <f>September!G27+F27</f>
        <v>5780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32">
        <v>771</v>
      </c>
      <c r="C28" s="9">
        <f>September!C28+B28</f>
        <v>1607</v>
      </c>
      <c r="D28" s="33"/>
      <c r="E28" s="9">
        <f>September!E28+D28</f>
        <v>10</v>
      </c>
      <c r="F28" s="35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32">
        <v>3641</v>
      </c>
      <c r="C29" s="9">
        <f>September!C29+B29</f>
        <v>82015</v>
      </c>
      <c r="D29" s="33">
        <v>159</v>
      </c>
      <c r="E29" s="9">
        <f>September!E29+D29</f>
        <v>1575</v>
      </c>
      <c r="F29" s="35"/>
      <c r="G29" s="9">
        <f>September!G29+F29</f>
        <v>2043</v>
      </c>
      <c r="H29" s="19"/>
      <c r="I29" s="9">
        <f>September!I29+H29</f>
        <v>0</v>
      </c>
      <c r="J29" s="24"/>
      <c r="K29" s="9">
        <f>September!K29+J29</f>
        <v>58</v>
      </c>
    </row>
    <row r="30" spans="1:11" s="5" customFormat="1" ht="18" customHeight="1">
      <c r="A30" s="9" t="s">
        <v>32</v>
      </c>
      <c r="B30" s="32">
        <f>51517+13603</f>
        <v>65120</v>
      </c>
      <c r="C30" s="9">
        <f>September!C30+B30</f>
        <v>113618</v>
      </c>
      <c r="D30" s="33">
        <f>356+394</f>
        <v>750</v>
      </c>
      <c r="E30" s="9">
        <f>September!E30+D30</f>
        <v>9534</v>
      </c>
      <c r="F30" s="35"/>
      <c r="G30" s="9">
        <f>September!G30+F30</f>
        <v>220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32">
        <f>530+14874</f>
        <v>15404</v>
      </c>
      <c r="C31" s="9">
        <f>September!C31+B31</f>
        <v>58399</v>
      </c>
      <c r="D31" s="33">
        <f>9+237</f>
        <v>246</v>
      </c>
      <c r="E31" s="9">
        <f>September!E31+D31</f>
        <v>5939</v>
      </c>
      <c r="F31" s="35">
        <v>166</v>
      </c>
      <c r="G31" s="9">
        <f>September!G31+F31</f>
        <v>1589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32"/>
      <c r="C32" s="9">
        <f>September!C32+B32</f>
        <v>0</v>
      </c>
      <c r="D32" s="33"/>
      <c r="E32" s="9">
        <f>September!E32+D32</f>
        <v>0</v>
      </c>
      <c r="F32" s="35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32"/>
      <c r="C33" s="9">
        <f>September!C33+B33</f>
        <v>0</v>
      </c>
      <c r="D33" s="33"/>
      <c r="E33" s="9">
        <f>September!E33+D33</f>
        <v>0</v>
      </c>
      <c r="F33" s="35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32"/>
      <c r="C34" s="9">
        <f>September!C34+B34</f>
        <v>0</v>
      </c>
      <c r="D34" s="33"/>
      <c r="E34" s="9">
        <f>September!E34+D34</f>
        <v>0</v>
      </c>
      <c r="F34" s="35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32">
        <f>196+1688</f>
        <v>1884</v>
      </c>
      <c r="C35" s="9">
        <f>September!C35+B35</f>
        <v>6856</v>
      </c>
      <c r="D35" s="33"/>
      <c r="E35" s="9">
        <f>September!E35+D35</f>
        <v>27</v>
      </c>
      <c r="F35" s="35"/>
      <c r="G35" s="9">
        <f>September!G35+F35</f>
        <v>1137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32">
        <v>3</v>
      </c>
      <c r="C36" s="9">
        <f>September!C36+B36</f>
        <v>344</v>
      </c>
      <c r="D36" s="33"/>
      <c r="E36" s="9">
        <f>September!E36+D36</f>
        <v>2</v>
      </c>
      <c r="F36" s="35">
        <v>228</v>
      </c>
      <c r="G36" s="9">
        <f>September!G36+F36</f>
        <v>2226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32"/>
      <c r="C37" s="9">
        <f>September!C37+B37</f>
        <v>290</v>
      </c>
      <c r="D37" s="33"/>
      <c r="E37" s="9">
        <f>September!E37+D37</f>
        <v>321</v>
      </c>
      <c r="F37" s="35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32">
        <v>8560</v>
      </c>
      <c r="C38" s="9">
        <f>September!C38+B38</f>
        <v>54812</v>
      </c>
      <c r="D38" s="33">
        <v>149</v>
      </c>
      <c r="E38" s="9">
        <f>September!E38+D38</f>
        <v>616</v>
      </c>
      <c r="F38" s="35"/>
      <c r="G38" s="9">
        <f>September!G38+F38</f>
        <v>190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32">
        <v>500</v>
      </c>
      <c r="C39" s="9">
        <f>September!C39+B39</f>
        <v>9819</v>
      </c>
      <c r="D39" s="33">
        <f>1+14</f>
        <v>15</v>
      </c>
      <c r="E39" s="9">
        <f>September!E39+D39</f>
        <v>50</v>
      </c>
      <c r="F39" s="35">
        <f>80+156</f>
        <v>236</v>
      </c>
      <c r="G39" s="9">
        <f>September!G39+F39</f>
        <v>530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32">
        <v>340</v>
      </c>
      <c r="C40" s="9">
        <f>September!C40+B40</f>
        <v>9548</v>
      </c>
      <c r="D40" s="33">
        <f>3+181</f>
        <v>184</v>
      </c>
      <c r="E40" s="9">
        <f>September!E40+D40</f>
        <v>900</v>
      </c>
      <c r="F40" s="35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32">
        <v>268</v>
      </c>
      <c r="C41" s="9">
        <f>September!C41+B41</f>
        <v>268</v>
      </c>
      <c r="D41" s="33"/>
      <c r="E41" s="9">
        <f>September!E41+D41</f>
        <v>2</v>
      </c>
      <c r="F41" s="35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32"/>
      <c r="C42" s="9">
        <f>September!C42+B42</f>
        <v>1249</v>
      </c>
      <c r="D42" s="33">
        <v>12</v>
      </c>
      <c r="E42" s="9">
        <f>September!E42+D42</f>
        <v>23</v>
      </c>
      <c r="F42" s="35"/>
      <c r="G42" s="9">
        <f>September!G42+F42</f>
        <v>1184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32"/>
      <c r="C43" s="9">
        <f>September!C43+B43</f>
        <v>0</v>
      </c>
      <c r="D43" s="33"/>
      <c r="E43" s="9">
        <f>September!E43+D43</f>
        <v>0</v>
      </c>
      <c r="F43" s="35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32"/>
      <c r="C44" s="9">
        <f>September!C44+B44</f>
        <v>561</v>
      </c>
      <c r="D44" s="33"/>
      <c r="E44" s="9">
        <f>September!E44+D44</f>
        <v>5</v>
      </c>
      <c r="F44" s="35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32">
        <f>10464+48125</f>
        <v>58589</v>
      </c>
      <c r="C45" s="9">
        <f>September!C45+B45</f>
        <v>238046</v>
      </c>
      <c r="D45" s="33">
        <f>38+282</f>
        <v>320</v>
      </c>
      <c r="E45" s="9">
        <f>September!E45+D45</f>
        <v>6048</v>
      </c>
      <c r="F45" s="35">
        <v>2</v>
      </c>
      <c r="G45" s="9">
        <f>September!G45+F45</f>
        <v>1274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32">
        <f>58+1011</f>
        <v>1069</v>
      </c>
      <c r="C46" s="9">
        <f>September!C46+B46</f>
        <v>12943</v>
      </c>
      <c r="D46" s="33">
        <v>2</v>
      </c>
      <c r="E46" s="9">
        <f>September!E46+D46</f>
        <v>20</v>
      </c>
      <c r="F46" s="35">
        <v>5</v>
      </c>
      <c r="G46" s="9">
        <f>September!G46+F46</f>
        <v>202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32">
        <f>2016+685</f>
        <v>2701</v>
      </c>
      <c r="C47" s="9">
        <f>September!C47+B47</f>
        <v>20743</v>
      </c>
      <c r="D47" s="33">
        <f>102+6</f>
        <v>108</v>
      </c>
      <c r="E47" s="9">
        <f>September!E47+D47</f>
        <v>429</v>
      </c>
      <c r="F47" s="35"/>
      <c r="G47" s="9">
        <f>September!G47+F47</f>
        <v>2298</v>
      </c>
      <c r="H47" s="19"/>
      <c r="I47" s="9">
        <f>September!I47+H47</f>
        <v>0</v>
      </c>
      <c r="J47" s="24"/>
      <c r="K47" s="9">
        <f>September!K47+J47</f>
        <v>3</v>
      </c>
    </row>
    <row r="48" spans="1:11" s="5" customFormat="1" ht="18" customHeight="1">
      <c r="A48" s="9" t="s">
        <v>50</v>
      </c>
      <c r="B48" s="32">
        <v>376</v>
      </c>
      <c r="C48" s="9">
        <f>September!C48+B48</f>
        <v>1065</v>
      </c>
      <c r="D48" s="33">
        <v>2</v>
      </c>
      <c r="E48" s="9">
        <f>September!E48+D48</f>
        <v>13</v>
      </c>
      <c r="F48" s="35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32"/>
      <c r="C49" s="9">
        <f>September!C49+B49</f>
        <v>0</v>
      </c>
      <c r="D49" s="33"/>
      <c r="E49" s="9">
        <f>September!E49+D49</f>
        <v>12</v>
      </c>
      <c r="F49" s="35"/>
      <c r="G49" s="9">
        <f>September!G49+F49</f>
        <v>189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32"/>
      <c r="C50" s="9">
        <f>September!C50+B50</f>
        <v>132</v>
      </c>
      <c r="D50" s="33">
        <v>1</v>
      </c>
      <c r="E50" s="9">
        <f>September!E50+D50</f>
        <v>3</v>
      </c>
      <c r="F50" s="35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32">
        <v>1731</v>
      </c>
      <c r="C51" s="9">
        <f>September!C51+B51</f>
        <v>1802</v>
      </c>
      <c r="D51" s="33"/>
      <c r="E51" s="9">
        <f>September!E51+D51</f>
        <v>6</v>
      </c>
      <c r="F51" s="35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32">
        <v>1361</v>
      </c>
      <c r="C52" s="9">
        <f>September!C52+B52</f>
        <v>2821</v>
      </c>
      <c r="D52" s="33"/>
      <c r="E52" s="9">
        <f>September!E52+D52</f>
        <v>6</v>
      </c>
      <c r="F52" s="35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32">
        <v>7533</v>
      </c>
      <c r="C53" s="9">
        <f>September!C53+B53</f>
        <v>53996</v>
      </c>
      <c r="D53" s="33">
        <v>219</v>
      </c>
      <c r="E53" s="9">
        <f>September!E53+D53</f>
        <v>1679</v>
      </c>
      <c r="F53" s="35">
        <v>672</v>
      </c>
      <c r="G53" s="9">
        <f>September!G53+F53</f>
        <v>9571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32">
        <v>6727</v>
      </c>
      <c r="C54" s="9">
        <f>September!C54+B54</f>
        <v>13843</v>
      </c>
      <c r="D54" s="34">
        <v>223</v>
      </c>
      <c r="E54" s="9">
        <f>September!E54+D54</f>
        <v>2274</v>
      </c>
      <c r="F54" s="35"/>
      <c r="G54" s="9">
        <f>September!G54+F54</f>
        <v>1094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200243</v>
      </c>
      <c r="C55" s="11"/>
      <c r="D55" s="11">
        <f>SUM(D5:D54)</f>
        <v>2672</v>
      </c>
      <c r="E55" s="11"/>
      <c r="F55" s="11">
        <f>SUM(F5:F54)</f>
        <v>1761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904629</v>
      </c>
      <c r="D57" s="11"/>
      <c r="E57" s="11">
        <f>September!E57+D55</f>
        <v>35524</v>
      </c>
      <c r="F57" s="11"/>
      <c r="G57" s="11">
        <f>September!G57+F55</f>
        <v>41587</v>
      </c>
      <c r="H57" s="11"/>
      <c r="I57" s="11">
        <f>September!I57+H55</f>
        <v>0</v>
      </c>
      <c r="J57" s="11"/>
      <c r="K57" s="11">
        <f>September!K57+J55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658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11215</v>
      </c>
      <c r="G62" s="4">
        <f>September!G62+F60</f>
        <v>27213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34" sqref="E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581</v>
      </c>
      <c r="D5" s="33">
        <v>2</v>
      </c>
      <c r="E5" s="9">
        <f>October!E5+D5</f>
        <v>4</v>
      </c>
      <c r="F5" s="35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33"/>
      <c r="E6" s="9">
        <f>October!E6+D6</f>
        <v>0</v>
      </c>
      <c r="F6" s="35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581</v>
      </c>
      <c r="D7" s="33"/>
      <c r="E7" s="9">
        <f>October!E7+D7</f>
        <v>1</v>
      </c>
      <c r="F7" s="35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32">
        <v>234</v>
      </c>
      <c r="C8" s="9">
        <f>October!C8+B8</f>
        <v>4287</v>
      </c>
      <c r="D8" s="33"/>
      <c r="E8" s="9">
        <f>October!E8+D8</f>
        <v>80</v>
      </c>
      <c r="F8" s="35"/>
      <c r="G8" s="9">
        <f>October!G8+F8</f>
        <v>227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32">
        <v>200</v>
      </c>
      <c r="C9" s="9">
        <f>October!C9+B9</f>
        <v>4072</v>
      </c>
      <c r="D9" s="33"/>
      <c r="E9" s="9">
        <f>October!E9+D9</f>
        <v>34</v>
      </c>
      <c r="F9" s="35"/>
      <c r="G9" s="9">
        <f>October!G9+F9</f>
        <v>1475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32"/>
      <c r="C10" s="9">
        <f>October!C10+B10</f>
        <v>8066</v>
      </c>
      <c r="D10" s="33">
        <v>28</v>
      </c>
      <c r="E10" s="9">
        <f>October!E10+D10</f>
        <v>250</v>
      </c>
      <c r="F10" s="35"/>
      <c r="G10" s="9">
        <f>October!G10+F10</f>
        <v>208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32">
        <v>1239</v>
      </c>
      <c r="C11" s="9">
        <f>October!C11+B11</f>
        <v>8188</v>
      </c>
      <c r="D11" s="33">
        <v>2</v>
      </c>
      <c r="E11" s="9">
        <f>October!E11+D11</f>
        <v>157</v>
      </c>
      <c r="F11" s="35"/>
      <c r="G11" s="9">
        <f>October!G11+F11</f>
        <v>170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32"/>
      <c r="C12" s="9">
        <f>October!C12+B12</f>
        <v>0</v>
      </c>
      <c r="D12" s="33"/>
      <c r="E12" s="9">
        <f>October!E12+D12</f>
        <v>4</v>
      </c>
      <c r="F12" s="35"/>
      <c r="G12" s="9">
        <f>October!G12+F12</f>
        <v>4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32"/>
      <c r="C13" s="9">
        <f>October!C13+B13</f>
        <v>0</v>
      </c>
      <c r="D13" s="33"/>
      <c r="E13" s="9">
        <f>October!E13+D13</f>
        <v>0</v>
      </c>
      <c r="F13" s="35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32">
        <v>301</v>
      </c>
      <c r="C14" s="9">
        <f>October!C14+B14</f>
        <v>5036</v>
      </c>
      <c r="D14" s="33"/>
      <c r="E14" s="9">
        <f>October!E14+D14</f>
        <v>22</v>
      </c>
      <c r="F14" s="35">
        <v>6</v>
      </c>
      <c r="G14" s="9">
        <f>October!G14+F14</f>
        <v>12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32">
        <v>768</v>
      </c>
      <c r="C15" s="9">
        <f>October!C15+B15</f>
        <v>5785</v>
      </c>
      <c r="D15" s="33"/>
      <c r="E15" s="9">
        <f>October!E15+D15</f>
        <v>3</v>
      </c>
      <c r="F15" s="35">
        <v>39</v>
      </c>
      <c r="G15" s="9">
        <f>October!G15+F15</f>
        <v>39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32"/>
      <c r="C16" s="9">
        <f>October!C16+B16</f>
        <v>0</v>
      </c>
      <c r="D16" s="33"/>
      <c r="E16" s="9">
        <f>October!E16+D16</f>
        <v>0</v>
      </c>
      <c r="F16" s="35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32">
        <v>383</v>
      </c>
      <c r="C17" s="9">
        <f>October!C17+B17</f>
        <v>3978</v>
      </c>
      <c r="D17" s="33"/>
      <c r="E17" s="9">
        <f>October!E17+D17</f>
        <v>567</v>
      </c>
      <c r="F17" s="35"/>
      <c r="G17" s="9">
        <f>October!G17+F17</f>
        <v>197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32">
        <v>644</v>
      </c>
      <c r="C18" s="9">
        <f>October!C18+B18</f>
        <v>4769</v>
      </c>
      <c r="D18" s="33">
        <v>43</v>
      </c>
      <c r="E18" s="9">
        <f>October!E18+D18</f>
        <v>825</v>
      </c>
      <c r="F18" s="35">
        <v>7</v>
      </c>
      <c r="G18" s="9">
        <f>October!G18+F18</f>
        <v>640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32">
        <v>6907</v>
      </c>
      <c r="C19" s="9">
        <f>October!C19+B19</f>
        <v>39444</v>
      </c>
      <c r="D19" s="33">
        <v>2</v>
      </c>
      <c r="E19" s="9">
        <f>October!E19+D19</f>
        <v>106</v>
      </c>
      <c r="F19" s="35"/>
      <c r="G19" s="9">
        <f>October!G19+F19</f>
        <v>5734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32">
        <v>2906</v>
      </c>
      <c r="C20" s="9">
        <f>October!C20+B20</f>
        <v>34047</v>
      </c>
      <c r="D20" s="33">
        <v>71</v>
      </c>
      <c r="E20" s="9">
        <f>October!E20+D20</f>
        <v>1299</v>
      </c>
      <c r="F20" s="35"/>
      <c r="G20" s="9">
        <f>October!G20+F20</f>
        <v>1065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32">
        <v>7365</v>
      </c>
      <c r="C21" s="9">
        <f>October!C21+B21</f>
        <v>64363</v>
      </c>
      <c r="D21" s="33">
        <v>12</v>
      </c>
      <c r="E21" s="9">
        <f>October!E21+D21</f>
        <v>1575</v>
      </c>
      <c r="F21" s="35"/>
      <c r="G21" s="9">
        <f>October!G21+F21</f>
        <v>374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32"/>
      <c r="C22" s="9">
        <f>October!C22+B22</f>
        <v>0</v>
      </c>
      <c r="D22" s="33"/>
      <c r="E22" s="9">
        <f>October!E22+D22</f>
        <v>0</v>
      </c>
      <c r="F22" s="35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32"/>
      <c r="C23" s="9">
        <f>October!C23+B23</f>
        <v>0</v>
      </c>
      <c r="D23" s="33"/>
      <c r="E23" s="9">
        <f>October!E23+D23</f>
        <v>0</v>
      </c>
      <c r="F23" s="35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32"/>
      <c r="C24" s="9">
        <f>October!C24+B24</f>
        <v>0</v>
      </c>
      <c r="D24" s="33">
        <v>90</v>
      </c>
      <c r="E24" s="9">
        <f>October!E24+D24</f>
        <v>91</v>
      </c>
      <c r="F24" s="35"/>
      <c r="G24" s="9">
        <f>October!G24+F24</f>
        <v>5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32"/>
      <c r="C25" s="9">
        <f>October!C25+B25</f>
        <v>0</v>
      </c>
      <c r="D25" s="33"/>
      <c r="E25" s="9">
        <f>October!E25+D25</f>
        <v>0</v>
      </c>
      <c r="F25" s="35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32">
        <v>3045</v>
      </c>
      <c r="C26" s="9">
        <f>October!C26+B26</f>
        <v>38056</v>
      </c>
      <c r="D26" s="33">
        <v>46</v>
      </c>
      <c r="E26" s="9">
        <f>October!E26+D26</f>
        <v>112</v>
      </c>
      <c r="F26" s="35">
        <v>66</v>
      </c>
      <c r="G26" s="9">
        <f>October!G26+F26</f>
        <v>153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32">
        <v>26177</v>
      </c>
      <c r="C27" s="9">
        <f>October!C27+B27</f>
        <v>48768</v>
      </c>
      <c r="D27" s="33">
        <v>165</v>
      </c>
      <c r="E27" s="9">
        <f>October!E27+D27</f>
        <v>1361</v>
      </c>
      <c r="F27" s="35">
        <v>361</v>
      </c>
      <c r="G27" s="9">
        <f>October!G27+F27</f>
        <v>6141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32"/>
      <c r="C28" s="9">
        <f>October!C28+B28</f>
        <v>1607</v>
      </c>
      <c r="D28" s="33"/>
      <c r="E28" s="9">
        <f>October!E28+D28</f>
        <v>10</v>
      </c>
      <c r="F28" s="35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32">
        <v>4195</v>
      </c>
      <c r="C29" s="9">
        <f>October!C29+B29</f>
        <v>86210</v>
      </c>
      <c r="D29" s="33">
        <v>15</v>
      </c>
      <c r="E29" s="9">
        <f>October!E29+D29</f>
        <v>1590</v>
      </c>
      <c r="F29" s="35"/>
      <c r="G29" s="9">
        <f>October!G29+F29</f>
        <v>2043</v>
      </c>
      <c r="H29" s="19"/>
      <c r="I29" s="9">
        <f>October!I29+H29</f>
        <v>0</v>
      </c>
      <c r="J29" s="24"/>
      <c r="K29" s="9">
        <f>October!K29+J29</f>
        <v>58</v>
      </c>
    </row>
    <row r="30" spans="1:11" s="5" customFormat="1" ht="18" customHeight="1">
      <c r="A30" s="9" t="s">
        <v>32</v>
      </c>
      <c r="B30" s="32">
        <v>60640</v>
      </c>
      <c r="C30" s="9">
        <f>October!C30+B30</f>
        <v>174258</v>
      </c>
      <c r="D30" s="33">
        <v>323</v>
      </c>
      <c r="E30" s="9">
        <f>October!E30+D30</f>
        <v>9857</v>
      </c>
      <c r="F30" s="35"/>
      <c r="G30" s="9">
        <f>October!G30+F30</f>
        <v>220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32">
        <v>11013</v>
      </c>
      <c r="C31" s="9">
        <f>October!C31+B31</f>
        <v>69412</v>
      </c>
      <c r="D31" s="33">
        <v>1200</v>
      </c>
      <c r="E31" s="9">
        <f>October!E31+D31</f>
        <v>7139</v>
      </c>
      <c r="F31" s="35"/>
      <c r="G31" s="9">
        <f>October!G31+F31</f>
        <v>1589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32"/>
      <c r="C32" s="9">
        <f>October!C32+B32</f>
        <v>0</v>
      </c>
      <c r="D32" s="33"/>
      <c r="E32" s="9">
        <f>October!E32+D32</f>
        <v>0</v>
      </c>
      <c r="F32" s="35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32"/>
      <c r="C33" s="9">
        <f>October!C33+B33</f>
        <v>0</v>
      </c>
      <c r="D33" s="33"/>
      <c r="E33" s="9">
        <f>October!E33+D33</f>
        <v>0</v>
      </c>
      <c r="F33" s="35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32"/>
      <c r="C34" s="9">
        <f>October!C34+B34</f>
        <v>0</v>
      </c>
      <c r="D34" s="33"/>
      <c r="E34" s="9">
        <f>October!E34+D34</f>
        <v>0</v>
      </c>
      <c r="F34" s="35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32">
        <v>1230</v>
      </c>
      <c r="C35" s="9">
        <f>October!C35+B35</f>
        <v>8086</v>
      </c>
      <c r="D35" s="33"/>
      <c r="E35" s="9">
        <f>October!E35+D35</f>
        <v>27</v>
      </c>
      <c r="F35" s="35"/>
      <c r="G35" s="9">
        <f>October!G35+F35</f>
        <v>1137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32">
        <v>7093</v>
      </c>
      <c r="C36" s="9">
        <f>October!C36+B36</f>
        <v>7437</v>
      </c>
      <c r="D36" s="33"/>
      <c r="E36" s="9">
        <f>October!E36+D36</f>
        <v>2</v>
      </c>
      <c r="F36" s="35">
        <v>191</v>
      </c>
      <c r="G36" s="9">
        <f>October!G36+F36</f>
        <v>2417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32"/>
      <c r="C37" s="9">
        <f>October!C37+B37</f>
        <v>290</v>
      </c>
      <c r="D37" s="33"/>
      <c r="E37" s="9">
        <f>October!E37+D37</f>
        <v>321</v>
      </c>
      <c r="F37" s="35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32">
        <v>22554</v>
      </c>
      <c r="C38" s="9">
        <f>October!C38+B38</f>
        <v>77366</v>
      </c>
      <c r="D38" s="33">
        <v>107</v>
      </c>
      <c r="E38" s="9">
        <f>October!E38+D38</f>
        <v>723</v>
      </c>
      <c r="F38" s="35"/>
      <c r="G38" s="9">
        <f>October!G38+F38</f>
        <v>190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32">
        <v>140</v>
      </c>
      <c r="C39" s="9">
        <f>October!C39+B39</f>
        <v>9959</v>
      </c>
      <c r="D39" s="33">
        <v>16</v>
      </c>
      <c r="E39" s="9">
        <f>October!E39+D39</f>
        <v>66</v>
      </c>
      <c r="F39" s="35">
        <v>72</v>
      </c>
      <c r="G39" s="9">
        <f>October!G39+F39</f>
        <v>602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32">
        <v>884</v>
      </c>
      <c r="C40" s="9">
        <f>October!C40+B40</f>
        <v>10432</v>
      </c>
      <c r="D40" s="33">
        <v>11</v>
      </c>
      <c r="E40" s="9">
        <f>October!E40+D40</f>
        <v>911</v>
      </c>
      <c r="F40" s="35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32">
        <v>280</v>
      </c>
      <c r="C41" s="9">
        <f>October!C41+B41</f>
        <v>548</v>
      </c>
      <c r="D41" s="33"/>
      <c r="E41" s="9">
        <f>October!E41+D41</f>
        <v>2</v>
      </c>
      <c r="F41" s="35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32"/>
      <c r="C42" s="9">
        <f>October!C42+B42</f>
        <v>1249</v>
      </c>
      <c r="D42" s="33"/>
      <c r="E42" s="9">
        <f>October!E42+D42</f>
        <v>23</v>
      </c>
      <c r="F42" s="35">
        <v>37</v>
      </c>
      <c r="G42" s="9">
        <f>October!G42+F42</f>
        <v>1221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32"/>
      <c r="C43" s="9">
        <f>October!C43+B43</f>
        <v>0</v>
      </c>
      <c r="D43" s="33"/>
      <c r="E43" s="9">
        <f>October!E43+D43</f>
        <v>0</v>
      </c>
      <c r="F43" s="35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32"/>
      <c r="C44" s="9">
        <f>October!C44+B44</f>
        <v>561</v>
      </c>
      <c r="D44" s="33"/>
      <c r="E44" s="9">
        <f>October!E44+D44</f>
        <v>5</v>
      </c>
      <c r="F44" s="35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32">
        <v>49356</v>
      </c>
      <c r="C45" s="9">
        <f>October!C45+B45</f>
        <v>287402</v>
      </c>
      <c r="D45" s="33">
        <v>730</v>
      </c>
      <c r="E45" s="9">
        <f>October!E45+D45</f>
        <v>6778</v>
      </c>
      <c r="F45" s="35">
        <v>84</v>
      </c>
      <c r="G45" s="9">
        <f>October!G45+F45</f>
        <v>1358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32">
        <v>1052</v>
      </c>
      <c r="C46" s="9">
        <f>October!C46+B46</f>
        <v>13995</v>
      </c>
      <c r="D46" s="33"/>
      <c r="E46" s="9">
        <f>October!E46+D46</f>
        <v>20</v>
      </c>
      <c r="F46" s="35"/>
      <c r="G46" s="9">
        <f>October!G46+F46</f>
        <v>202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32">
        <v>2486</v>
      </c>
      <c r="C47" s="9">
        <f>October!C47+B47</f>
        <v>23229</v>
      </c>
      <c r="D47" s="33">
        <v>153</v>
      </c>
      <c r="E47" s="9">
        <f>October!E47+D47</f>
        <v>582</v>
      </c>
      <c r="F47" s="35">
        <v>42</v>
      </c>
      <c r="G47" s="9">
        <f>October!G47+F47</f>
        <v>2340</v>
      </c>
      <c r="H47" s="19"/>
      <c r="I47" s="9">
        <f>October!I47+H47</f>
        <v>0</v>
      </c>
      <c r="J47" s="24"/>
      <c r="K47" s="9">
        <f>October!K47+J47</f>
        <v>3</v>
      </c>
    </row>
    <row r="48" spans="1:11" s="5" customFormat="1" ht="18" customHeight="1">
      <c r="A48" s="9" t="s">
        <v>50</v>
      </c>
      <c r="B48" s="32">
        <v>1001</v>
      </c>
      <c r="C48" s="9">
        <f>October!C48+B48</f>
        <v>2066</v>
      </c>
      <c r="D48" s="33"/>
      <c r="E48" s="9">
        <f>October!E48+D48</f>
        <v>13</v>
      </c>
      <c r="F48" s="35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32"/>
      <c r="C49" s="9">
        <f>October!C49+B49</f>
        <v>0</v>
      </c>
      <c r="D49" s="33"/>
      <c r="E49" s="9">
        <f>October!E49+D49</f>
        <v>12</v>
      </c>
      <c r="F49" s="35"/>
      <c r="G49" s="9">
        <f>October!G49+F49</f>
        <v>189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32">
        <v>205</v>
      </c>
      <c r="C50" s="9">
        <f>October!C50+B50</f>
        <v>337</v>
      </c>
      <c r="D50" s="33"/>
      <c r="E50" s="9">
        <f>October!E50+D50</f>
        <v>3</v>
      </c>
      <c r="F50" s="35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32"/>
      <c r="C51" s="9">
        <f>October!C51+B51</f>
        <v>1802</v>
      </c>
      <c r="D51" s="33">
        <v>1</v>
      </c>
      <c r="E51" s="9">
        <f>October!E51+D51</f>
        <v>7</v>
      </c>
      <c r="F51" s="35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32">
        <v>340</v>
      </c>
      <c r="C52" s="9">
        <f>October!C52+B52</f>
        <v>3161</v>
      </c>
      <c r="D52" s="33"/>
      <c r="E52" s="9">
        <f>October!E52+D52</f>
        <v>6</v>
      </c>
      <c r="F52" s="35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32">
        <v>9928</v>
      </c>
      <c r="C53" s="9">
        <f>October!C53+B53</f>
        <v>63924</v>
      </c>
      <c r="D53" s="33">
        <v>389</v>
      </c>
      <c r="E53" s="9">
        <f>October!E53+D53</f>
        <v>2068</v>
      </c>
      <c r="F53" s="35">
        <v>931</v>
      </c>
      <c r="G53" s="9">
        <f>October!G53+F53</f>
        <v>10502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32">
        <v>8727</v>
      </c>
      <c r="C54" s="9">
        <f>October!C54+B54</f>
        <v>22570</v>
      </c>
      <c r="D54" s="34">
        <v>470</v>
      </c>
      <c r="E54" s="9">
        <f>October!E54+D54</f>
        <v>2744</v>
      </c>
      <c r="F54" s="17"/>
      <c r="G54" s="9">
        <f>October!G54+F54</f>
        <v>1094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231293</v>
      </c>
      <c r="C55" s="11"/>
      <c r="D55" s="11">
        <f>SUM(D5:D54)</f>
        <v>3876</v>
      </c>
      <c r="E55" s="11"/>
      <c r="F55" s="11">
        <f>SUM(F5:F54)</f>
        <v>1836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1135922</v>
      </c>
      <c r="D57" s="11"/>
      <c r="E57" s="11">
        <f>October!E57+D55</f>
        <v>39400</v>
      </c>
      <c r="F57" s="11"/>
      <c r="G57" s="11">
        <f>October!G57+F55</f>
        <v>43423</v>
      </c>
      <c r="H57" s="11"/>
      <c r="I57" s="11">
        <f>October!I57+H55</f>
        <v>0</v>
      </c>
      <c r="J57" s="11"/>
      <c r="K57" s="11">
        <f>October!K57+J55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4118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11215</v>
      </c>
      <c r="G62" s="4">
        <f>October!G62+F60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selection activeCell="B11" sqref="B1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221</v>
      </c>
      <c r="C5" s="9">
        <f>November!C5+B5</f>
        <v>802</v>
      </c>
      <c r="D5" s="33">
        <v>28</v>
      </c>
      <c r="E5" s="9">
        <f>November!E5+D5</f>
        <v>32</v>
      </c>
      <c r="F5" s="35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32"/>
      <c r="C6" s="9">
        <f>November!C6+B6</f>
        <v>0</v>
      </c>
      <c r="D6" s="33"/>
      <c r="E6" s="9">
        <f>November!E6+D6</f>
        <v>0</v>
      </c>
      <c r="F6" s="35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32"/>
      <c r="C7" s="9">
        <f>November!C7+B7</f>
        <v>581</v>
      </c>
      <c r="D7" s="33"/>
      <c r="E7" s="9">
        <f>November!E7+D7</f>
        <v>1</v>
      </c>
      <c r="F7" s="35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32">
        <v>263</v>
      </c>
      <c r="C8" s="9">
        <f>November!C8+B8</f>
        <v>4550</v>
      </c>
      <c r="D8" s="33"/>
      <c r="E8" s="9">
        <f>November!E8+D8</f>
        <v>80</v>
      </c>
      <c r="F8" s="35"/>
      <c r="G8" s="9">
        <f>November!G8+F8</f>
        <v>227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32">
        <v>581</v>
      </c>
      <c r="C9" s="9">
        <f>November!C9+B9</f>
        <v>4653</v>
      </c>
      <c r="D9" s="33">
        <v>6</v>
      </c>
      <c r="E9" s="9">
        <f>November!E9+D9</f>
        <v>40</v>
      </c>
      <c r="F9" s="35">
        <v>1</v>
      </c>
      <c r="G9" s="9">
        <f>November!G9+F9</f>
        <v>1476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32"/>
      <c r="C10" s="9">
        <f>November!C10+B10</f>
        <v>8066</v>
      </c>
      <c r="D10" s="33">
        <v>18</v>
      </c>
      <c r="E10" s="9">
        <f>November!E10+D10</f>
        <v>268</v>
      </c>
      <c r="F10" s="35">
        <v>74</v>
      </c>
      <c r="G10" s="9">
        <f>November!G10+F10</f>
        <v>282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32">
        <v>1709</v>
      </c>
      <c r="C11" s="9">
        <f>November!C11+B11</f>
        <v>9897</v>
      </c>
      <c r="D11" s="33">
        <v>207</v>
      </c>
      <c r="E11" s="9">
        <f>November!E11+D11</f>
        <v>364</v>
      </c>
      <c r="F11" s="35"/>
      <c r="G11" s="9">
        <f>November!G11+F11</f>
        <v>170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32"/>
      <c r="C12" s="9">
        <f>November!C12+B12</f>
        <v>0</v>
      </c>
      <c r="D12" s="33"/>
      <c r="E12" s="9">
        <f>November!E12+D12</f>
        <v>4</v>
      </c>
      <c r="F12" s="35"/>
      <c r="G12" s="9">
        <f>November!G12+F12</f>
        <v>4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32"/>
      <c r="C13" s="9">
        <f>November!C13+B13</f>
        <v>0</v>
      </c>
      <c r="D13" s="33"/>
      <c r="E13" s="9">
        <f>November!E13+D13</f>
        <v>0</v>
      </c>
      <c r="F13" s="35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32">
        <v>170</v>
      </c>
      <c r="C14" s="9">
        <f>November!C14+B14</f>
        <v>5206</v>
      </c>
      <c r="D14" s="33">
        <v>4</v>
      </c>
      <c r="E14" s="9">
        <f>November!E14+D14</f>
        <v>26</v>
      </c>
      <c r="F14" s="35"/>
      <c r="G14" s="9">
        <f>November!G14+F14</f>
        <v>12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32">
        <v>717</v>
      </c>
      <c r="C15" s="9">
        <f>November!C15+B15</f>
        <v>6502</v>
      </c>
      <c r="D15" s="33"/>
      <c r="E15" s="9">
        <f>November!E15+D15</f>
        <v>3</v>
      </c>
      <c r="F15" s="35"/>
      <c r="G15" s="9">
        <f>November!G15+F15</f>
        <v>39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32"/>
      <c r="C16" s="9">
        <f>November!C16+B16</f>
        <v>0</v>
      </c>
      <c r="D16" s="33"/>
      <c r="E16" s="9">
        <f>November!E16+D16</f>
        <v>0</v>
      </c>
      <c r="F16" s="35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32">
        <v>4863</v>
      </c>
      <c r="C17" s="9">
        <f>November!C17+B17</f>
        <v>8841</v>
      </c>
      <c r="D17" s="33"/>
      <c r="E17" s="9">
        <f>November!E17+D17</f>
        <v>567</v>
      </c>
      <c r="F17" s="35"/>
      <c r="G17" s="9">
        <f>November!G17+F17</f>
        <v>197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32">
        <v>156</v>
      </c>
      <c r="C18" s="9">
        <f>November!C18+B18</f>
        <v>4925</v>
      </c>
      <c r="D18" s="33">
        <v>47</v>
      </c>
      <c r="E18" s="9">
        <f>November!E18+D18</f>
        <v>872</v>
      </c>
      <c r="F18" s="35">
        <v>19</v>
      </c>
      <c r="G18" s="9">
        <f>November!G18+F18</f>
        <v>659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32">
        <v>3593</v>
      </c>
      <c r="C19" s="9">
        <f>November!C19+B19</f>
        <v>43037</v>
      </c>
      <c r="D19" s="33">
        <v>2</v>
      </c>
      <c r="E19" s="9">
        <f>November!E19+D19</f>
        <v>108</v>
      </c>
      <c r="F19" s="35"/>
      <c r="G19" s="9">
        <f>November!G19+F19</f>
        <v>5734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32">
        <v>1659</v>
      </c>
      <c r="C20" s="9">
        <f>November!C20+B20</f>
        <v>35706</v>
      </c>
      <c r="D20" s="33">
        <v>5</v>
      </c>
      <c r="E20" s="9">
        <f>November!E20+D20</f>
        <v>1304</v>
      </c>
      <c r="F20" s="35">
        <v>2</v>
      </c>
      <c r="G20" s="9">
        <f>November!G20+F20</f>
        <v>1067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32">
        <v>9609</v>
      </c>
      <c r="C21" s="9">
        <f>November!C21+B21</f>
        <v>73972</v>
      </c>
      <c r="D21" s="33">
        <v>2</v>
      </c>
      <c r="E21" s="9">
        <f>November!E21+D21</f>
        <v>1577</v>
      </c>
      <c r="F21" s="35">
        <v>151</v>
      </c>
      <c r="G21" s="9">
        <f>November!G21+F21</f>
        <v>525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32"/>
      <c r="C22" s="9">
        <v>0</v>
      </c>
      <c r="D22" s="33"/>
      <c r="E22" s="9">
        <f>November!E22+D22</f>
        <v>0</v>
      </c>
      <c r="F22" s="35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32"/>
      <c r="C23" s="9">
        <f>November!C23+B23</f>
        <v>0</v>
      </c>
      <c r="D23" s="33"/>
      <c r="E23" s="9">
        <f>November!E23+D23</f>
        <v>0</v>
      </c>
      <c r="F23" s="35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32"/>
      <c r="C24" s="9">
        <f>November!C24+B24</f>
        <v>0</v>
      </c>
      <c r="D24" s="33"/>
      <c r="E24" s="9">
        <f>November!E24+D24</f>
        <v>91</v>
      </c>
      <c r="F24" s="35"/>
      <c r="G24" s="9">
        <f>November!G24+F24</f>
        <v>5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32"/>
      <c r="C25" s="9">
        <f>November!C25+B25</f>
        <v>0</v>
      </c>
      <c r="D25" s="33"/>
      <c r="E25" s="9">
        <f>November!E25+D25</f>
        <v>0</v>
      </c>
      <c r="F25" s="35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32">
        <v>4303</v>
      </c>
      <c r="C26" s="9">
        <f>November!C26+B26</f>
        <v>42359</v>
      </c>
      <c r="D26" s="33">
        <v>15</v>
      </c>
      <c r="E26" s="9">
        <f>November!E26+D26</f>
        <v>127</v>
      </c>
      <c r="F26" s="35">
        <v>123</v>
      </c>
      <c r="G26" s="9">
        <f>November!G26+F26</f>
        <v>276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32">
        <v>4608</v>
      </c>
      <c r="C27" s="9">
        <f>November!C27+B27</f>
        <v>53376</v>
      </c>
      <c r="D27" s="33">
        <v>424</v>
      </c>
      <c r="E27" s="9">
        <f>November!E27+D27</f>
        <v>1785</v>
      </c>
      <c r="F27" s="35">
        <v>494</v>
      </c>
      <c r="G27" s="9">
        <f>November!G27+F27</f>
        <v>6635</v>
      </c>
      <c r="H27" s="19"/>
      <c r="I27" s="9">
        <f>November!I27+H27</f>
        <v>0</v>
      </c>
      <c r="J27" s="36">
        <v>31</v>
      </c>
      <c r="K27" s="9">
        <f>November!K27+J27</f>
        <v>31</v>
      </c>
    </row>
    <row r="28" spans="1:11" s="5" customFormat="1" ht="18" customHeight="1">
      <c r="A28" s="9" t="s">
        <v>30</v>
      </c>
      <c r="B28" s="32"/>
      <c r="C28" s="9">
        <f>November!C28+B28</f>
        <v>1607</v>
      </c>
      <c r="D28" s="33"/>
      <c r="E28" s="9">
        <f>November!E28+D28</f>
        <v>10</v>
      </c>
      <c r="F28" s="35"/>
      <c r="G28" s="9">
        <f>November!G28+F28</f>
        <v>0</v>
      </c>
      <c r="H28" s="19"/>
      <c r="I28" s="9">
        <f>November!I28+H28</f>
        <v>0</v>
      </c>
      <c r="J28" s="36"/>
      <c r="K28" s="9">
        <f>November!K28+J28</f>
        <v>0</v>
      </c>
    </row>
    <row r="29" spans="1:11" s="5" customFormat="1" ht="18" customHeight="1">
      <c r="A29" s="9" t="s">
        <v>31</v>
      </c>
      <c r="B29" s="32">
        <v>9020</v>
      </c>
      <c r="C29" s="9">
        <f>November!C29+B29</f>
        <v>95230</v>
      </c>
      <c r="D29" s="33">
        <v>171</v>
      </c>
      <c r="E29" s="9">
        <f>November!E29+D29</f>
        <v>1761</v>
      </c>
      <c r="F29" s="35"/>
      <c r="G29" s="9">
        <f>November!G29+F29</f>
        <v>2043</v>
      </c>
      <c r="H29" s="19"/>
      <c r="I29" s="9">
        <f>November!I29+H29</f>
        <v>0</v>
      </c>
      <c r="J29" s="36">
        <v>18</v>
      </c>
      <c r="K29" s="9">
        <f>November!K29+J29</f>
        <v>76</v>
      </c>
    </row>
    <row r="30" spans="1:11" s="5" customFormat="1" ht="18" customHeight="1">
      <c r="A30" s="9" t="s">
        <v>32</v>
      </c>
      <c r="B30" s="32">
        <v>5471</v>
      </c>
      <c r="C30" s="9">
        <f>November!C30+B30</f>
        <v>179729</v>
      </c>
      <c r="D30" s="33">
        <v>1220</v>
      </c>
      <c r="E30" s="9">
        <f>November!E30+D30</f>
        <v>11077</v>
      </c>
      <c r="F30" s="35"/>
      <c r="G30" s="9">
        <f>November!G30+F30</f>
        <v>220</v>
      </c>
      <c r="H30" s="19"/>
      <c r="I30" s="9">
        <f>November!I30+H30</f>
        <v>0</v>
      </c>
      <c r="J30" s="36"/>
      <c r="K30" s="9">
        <f>November!K30+J30</f>
        <v>0</v>
      </c>
    </row>
    <row r="31" spans="1:11" s="5" customFormat="1" ht="18" customHeight="1">
      <c r="A31" s="9" t="s">
        <v>33</v>
      </c>
      <c r="B31" s="32">
        <v>8493</v>
      </c>
      <c r="C31" s="9">
        <f>November!C31+B31</f>
        <v>77905</v>
      </c>
      <c r="D31" s="33">
        <v>1036</v>
      </c>
      <c r="E31" s="9">
        <f>November!E31+D31</f>
        <v>8175</v>
      </c>
      <c r="F31" s="35"/>
      <c r="G31" s="9">
        <f>November!G31+F31</f>
        <v>1589</v>
      </c>
      <c r="H31" s="19"/>
      <c r="I31" s="9">
        <f>November!I31+H31</f>
        <v>0</v>
      </c>
      <c r="J31" s="36"/>
      <c r="K31" s="9">
        <f>November!K31+J31</f>
        <v>0</v>
      </c>
    </row>
    <row r="32" spans="1:11" s="5" customFormat="1" ht="18" customHeight="1">
      <c r="A32" s="9" t="s">
        <v>34</v>
      </c>
      <c r="B32" s="32"/>
      <c r="C32" s="9">
        <f>November!C32+B32</f>
        <v>0</v>
      </c>
      <c r="D32" s="33"/>
      <c r="E32" s="9">
        <f>November!E32+D32</f>
        <v>0</v>
      </c>
      <c r="F32" s="35"/>
      <c r="G32" s="9">
        <f>November!G32+F32</f>
        <v>0</v>
      </c>
      <c r="H32" s="19"/>
      <c r="I32" s="9">
        <f>November!I32+H32</f>
        <v>0</v>
      </c>
      <c r="J32" s="36"/>
      <c r="K32" s="9">
        <f>November!K32+J32</f>
        <v>0</v>
      </c>
    </row>
    <row r="33" spans="1:11" s="5" customFormat="1" ht="18" customHeight="1">
      <c r="A33" s="9" t="s">
        <v>35</v>
      </c>
      <c r="B33" s="32"/>
      <c r="C33" s="9">
        <f>November!C33+B33</f>
        <v>0</v>
      </c>
      <c r="D33" s="33"/>
      <c r="E33" s="9">
        <f>November!E33+D33</f>
        <v>0</v>
      </c>
      <c r="F33" s="35"/>
      <c r="G33" s="9">
        <f>November!G33+F33</f>
        <v>0</v>
      </c>
      <c r="H33" s="19"/>
      <c r="I33" s="9">
        <f>November!I33+H33</f>
        <v>0</v>
      </c>
      <c r="J33" s="36"/>
      <c r="K33" s="9">
        <f>November!K33+J33</f>
        <v>0</v>
      </c>
    </row>
    <row r="34" spans="1:11" s="5" customFormat="1" ht="18" customHeight="1">
      <c r="A34" s="9" t="s">
        <v>36</v>
      </c>
      <c r="B34" s="32"/>
      <c r="C34" s="9">
        <f>November!C34+B34</f>
        <v>0</v>
      </c>
      <c r="D34" s="33"/>
      <c r="E34" s="9">
        <f>November!E34+D34</f>
        <v>0</v>
      </c>
      <c r="F34" s="35"/>
      <c r="G34" s="9">
        <f>November!G34+F34</f>
        <v>0</v>
      </c>
      <c r="H34" s="19"/>
      <c r="I34" s="9">
        <f>November!I34+H34</f>
        <v>0</v>
      </c>
      <c r="J34" s="36"/>
      <c r="K34" s="9">
        <f>November!K34+J34</f>
        <v>0</v>
      </c>
    </row>
    <row r="35" spans="1:11" s="5" customFormat="1" ht="18" customHeight="1">
      <c r="A35" s="9" t="s">
        <v>37</v>
      </c>
      <c r="B35" s="32">
        <v>1798</v>
      </c>
      <c r="C35" s="9">
        <f>November!C35+B35</f>
        <v>9884</v>
      </c>
      <c r="D35" s="33"/>
      <c r="E35" s="9">
        <f>November!E35+D35</f>
        <v>27</v>
      </c>
      <c r="F35" s="35"/>
      <c r="G35" s="9">
        <f>November!G35+F35</f>
        <v>1137</v>
      </c>
      <c r="H35" s="19"/>
      <c r="I35" s="9">
        <f>November!I35+H35</f>
        <v>0</v>
      </c>
      <c r="J35" s="36"/>
      <c r="K35" s="9">
        <f>November!K35+J35</f>
        <v>0</v>
      </c>
    </row>
    <row r="36" spans="1:11" s="5" customFormat="1" ht="18" customHeight="1">
      <c r="A36" s="9" t="s">
        <v>38</v>
      </c>
      <c r="B36" s="32">
        <v>179</v>
      </c>
      <c r="C36" s="9">
        <f>November!C36+B36</f>
        <v>7616</v>
      </c>
      <c r="D36" s="33">
        <v>6</v>
      </c>
      <c r="E36" s="9">
        <f>November!E36+D36</f>
        <v>8</v>
      </c>
      <c r="F36" s="35">
        <v>77</v>
      </c>
      <c r="G36" s="9">
        <f>November!G36+F36</f>
        <v>2494</v>
      </c>
      <c r="H36" s="19"/>
      <c r="I36" s="9">
        <f>November!I36+H36</f>
        <v>0</v>
      </c>
      <c r="J36" s="36"/>
      <c r="K36" s="9">
        <f>November!K36+J36</f>
        <v>0</v>
      </c>
    </row>
    <row r="37" spans="1:11" s="5" customFormat="1" ht="18" customHeight="1">
      <c r="A37" s="9" t="s">
        <v>39</v>
      </c>
      <c r="B37" s="32"/>
      <c r="C37" s="9">
        <f>November!C37+B37</f>
        <v>290</v>
      </c>
      <c r="D37" s="33"/>
      <c r="E37" s="9">
        <f>November!E37+D37</f>
        <v>321</v>
      </c>
      <c r="F37" s="35">
        <v>45</v>
      </c>
      <c r="G37" s="9">
        <f>November!G37+F37</f>
        <v>45</v>
      </c>
      <c r="H37" s="19"/>
      <c r="I37" s="9">
        <f>November!I37+H37</f>
        <v>0</v>
      </c>
      <c r="J37" s="36"/>
      <c r="K37" s="9">
        <f>November!K37+J37</f>
        <v>0</v>
      </c>
    </row>
    <row r="38" spans="1:11" s="5" customFormat="1" ht="18" customHeight="1">
      <c r="A38" s="9" t="s">
        <v>40</v>
      </c>
      <c r="B38" s="32">
        <v>12998</v>
      </c>
      <c r="C38" s="9">
        <f>November!C38+B38</f>
        <v>90364</v>
      </c>
      <c r="D38" s="33">
        <v>428</v>
      </c>
      <c r="E38" s="9">
        <f>November!E38+D38</f>
        <v>1151</v>
      </c>
      <c r="F38" s="35"/>
      <c r="G38" s="9">
        <f>November!G38+F38</f>
        <v>190</v>
      </c>
      <c r="H38" s="19"/>
      <c r="I38" s="9">
        <f>November!I38+H38</f>
        <v>0</v>
      </c>
      <c r="J38" s="36"/>
      <c r="K38" s="9">
        <f>November!K38+J38</f>
        <v>0</v>
      </c>
    </row>
    <row r="39" spans="1:11" s="5" customFormat="1" ht="18" customHeight="1">
      <c r="A39" s="9" t="s">
        <v>41</v>
      </c>
      <c r="B39" s="32">
        <v>2136</v>
      </c>
      <c r="C39" s="9">
        <f>November!C39+B39</f>
        <v>12095</v>
      </c>
      <c r="D39" s="33">
        <v>19</v>
      </c>
      <c r="E39" s="9">
        <f>November!E39+D39</f>
        <v>85</v>
      </c>
      <c r="F39" s="35">
        <v>23</v>
      </c>
      <c r="G39" s="9">
        <f>November!G39+F39</f>
        <v>625</v>
      </c>
      <c r="H39" s="19"/>
      <c r="I39" s="9">
        <f>November!I39+H39</f>
        <v>0</v>
      </c>
      <c r="J39" s="36"/>
      <c r="K39" s="9">
        <f>November!K39+J39</f>
        <v>0</v>
      </c>
    </row>
    <row r="40" spans="1:11" s="5" customFormat="1" ht="18" customHeight="1">
      <c r="A40" s="9" t="s">
        <v>42</v>
      </c>
      <c r="B40" s="32">
        <v>451</v>
      </c>
      <c r="C40" s="9">
        <f>November!C40+B40</f>
        <v>10883</v>
      </c>
      <c r="D40" s="33">
        <v>45</v>
      </c>
      <c r="E40" s="9">
        <f>November!E40+D40</f>
        <v>956</v>
      </c>
      <c r="F40" s="35">
        <v>21</v>
      </c>
      <c r="G40" s="9">
        <f>November!G40+F40</f>
        <v>21</v>
      </c>
      <c r="H40" s="19"/>
      <c r="I40" s="9">
        <f>November!I40+H40</f>
        <v>0</v>
      </c>
      <c r="J40" s="36"/>
      <c r="K40" s="9">
        <f>November!K40+J40</f>
        <v>0</v>
      </c>
    </row>
    <row r="41" spans="1:11" s="5" customFormat="1" ht="18" customHeight="1">
      <c r="A41" s="9" t="s">
        <v>43</v>
      </c>
      <c r="B41" s="32"/>
      <c r="C41" s="9">
        <f>November!C41+B41</f>
        <v>548</v>
      </c>
      <c r="D41" s="33"/>
      <c r="E41" s="9">
        <f>November!E41+D41</f>
        <v>2</v>
      </c>
      <c r="F41" s="35"/>
      <c r="G41" s="9">
        <f>November!G41+F41</f>
        <v>0</v>
      </c>
      <c r="H41" s="19"/>
      <c r="I41" s="9">
        <f>November!I41+H41</f>
        <v>0</v>
      </c>
      <c r="J41" s="36"/>
      <c r="K41" s="9">
        <f>November!K41+J41</f>
        <v>0</v>
      </c>
    </row>
    <row r="42" spans="1:11" s="5" customFormat="1" ht="18" customHeight="1">
      <c r="A42" s="9" t="s">
        <v>44</v>
      </c>
      <c r="B42" s="32">
        <v>84</v>
      </c>
      <c r="C42" s="9">
        <f>November!C42+B42</f>
        <v>1333</v>
      </c>
      <c r="D42" s="33">
        <v>59</v>
      </c>
      <c r="E42" s="9">
        <f>November!E42+D42</f>
        <v>82</v>
      </c>
      <c r="F42" s="35">
        <v>259</v>
      </c>
      <c r="G42" s="9">
        <f>November!G42+F42</f>
        <v>1480</v>
      </c>
      <c r="H42" s="19"/>
      <c r="I42" s="9">
        <f>November!I42+H42</f>
        <v>0</v>
      </c>
      <c r="J42" s="36"/>
      <c r="K42" s="9">
        <f>November!K42+J42</f>
        <v>0</v>
      </c>
    </row>
    <row r="43" spans="1:11" s="5" customFormat="1" ht="18" customHeight="1">
      <c r="A43" s="9" t="s">
        <v>45</v>
      </c>
      <c r="B43" s="32"/>
      <c r="C43" s="9">
        <f>November!C43+B43</f>
        <v>0</v>
      </c>
      <c r="D43" s="33"/>
      <c r="E43" s="9">
        <f>November!E43+D43</f>
        <v>0</v>
      </c>
      <c r="F43" s="35"/>
      <c r="G43" s="9">
        <f>November!G43+F43</f>
        <v>0</v>
      </c>
      <c r="H43" s="19"/>
      <c r="I43" s="9">
        <f>November!I43+H43</f>
        <v>0</v>
      </c>
      <c r="J43" s="36"/>
      <c r="K43" s="9">
        <f>November!K43+J43</f>
        <v>0</v>
      </c>
    </row>
    <row r="44" spans="1:11" s="5" customFormat="1" ht="18" customHeight="1">
      <c r="A44" s="9" t="s">
        <v>46</v>
      </c>
      <c r="B44" s="32">
        <v>94</v>
      </c>
      <c r="C44" s="9">
        <f>November!C44+B44</f>
        <v>655</v>
      </c>
      <c r="D44" s="33"/>
      <c r="E44" s="9">
        <f>November!E44+D44</f>
        <v>5</v>
      </c>
      <c r="F44" s="35"/>
      <c r="G44" s="9">
        <f>November!G44+F44</f>
        <v>14</v>
      </c>
      <c r="H44" s="19"/>
      <c r="I44" s="9">
        <f>November!I44+H44</f>
        <v>0</v>
      </c>
      <c r="J44" s="36"/>
      <c r="K44" s="9">
        <f>November!K44+J44</f>
        <v>0</v>
      </c>
    </row>
    <row r="45" spans="1:11" s="5" customFormat="1" ht="18" customHeight="1">
      <c r="A45" s="9" t="s">
        <v>47</v>
      </c>
      <c r="B45" s="32">
        <v>42173</v>
      </c>
      <c r="C45" s="9">
        <f>November!C45+B45</f>
        <v>329575</v>
      </c>
      <c r="D45" s="33">
        <v>2283</v>
      </c>
      <c r="E45" s="9">
        <f>November!E45+D45</f>
        <v>9061</v>
      </c>
      <c r="F45" s="35">
        <v>16</v>
      </c>
      <c r="G45" s="9">
        <f>November!G45+F45</f>
        <v>1374</v>
      </c>
      <c r="H45" s="19"/>
      <c r="I45" s="9">
        <f>November!I45+H45</f>
        <v>0</v>
      </c>
      <c r="J45" s="36"/>
      <c r="K45" s="9">
        <f>November!K45+J45</f>
        <v>0</v>
      </c>
    </row>
    <row r="46" spans="1:11" s="5" customFormat="1" ht="18" customHeight="1">
      <c r="A46" s="9" t="s">
        <v>48</v>
      </c>
      <c r="B46" s="32">
        <v>200</v>
      </c>
      <c r="C46" s="9">
        <f>November!C46+B46</f>
        <v>14195</v>
      </c>
      <c r="D46" s="33"/>
      <c r="E46" s="9">
        <f>November!E46+D46</f>
        <v>20</v>
      </c>
      <c r="F46" s="35"/>
      <c r="G46" s="9">
        <f>November!G46+F46</f>
        <v>202</v>
      </c>
      <c r="H46" s="19"/>
      <c r="I46" s="9">
        <f>November!I46+H46</f>
        <v>0</v>
      </c>
      <c r="J46" s="36"/>
      <c r="K46" s="9">
        <f>November!K46+J46</f>
        <v>0</v>
      </c>
    </row>
    <row r="47" spans="1:11" s="5" customFormat="1" ht="18" customHeight="1">
      <c r="A47" s="9" t="s">
        <v>49</v>
      </c>
      <c r="B47" s="32">
        <v>2032</v>
      </c>
      <c r="C47" s="9">
        <f>November!C47+B47</f>
        <v>25261</v>
      </c>
      <c r="D47" s="33"/>
      <c r="E47" s="9">
        <f>November!E47+D47</f>
        <v>582</v>
      </c>
      <c r="F47" s="35"/>
      <c r="G47" s="9">
        <f>November!G47+F47</f>
        <v>2340</v>
      </c>
      <c r="H47" s="19"/>
      <c r="I47" s="9">
        <f>November!I47+H47</f>
        <v>0</v>
      </c>
      <c r="J47" s="36"/>
      <c r="K47" s="9">
        <f>November!K47+J47</f>
        <v>3</v>
      </c>
    </row>
    <row r="48" spans="1:11" s="5" customFormat="1" ht="18" customHeight="1">
      <c r="A48" s="9" t="s">
        <v>50</v>
      </c>
      <c r="B48" s="32">
        <v>435</v>
      </c>
      <c r="C48" s="9">
        <f>November!C48+B48</f>
        <v>2501</v>
      </c>
      <c r="D48" s="33">
        <v>65</v>
      </c>
      <c r="E48" s="9">
        <f>November!E48+D48</f>
        <v>78</v>
      </c>
      <c r="F48" s="35"/>
      <c r="G48" s="9">
        <f>November!G48+F48</f>
        <v>1715</v>
      </c>
      <c r="H48" s="19"/>
      <c r="I48" s="9">
        <f>November!I48+H48</f>
        <v>0</v>
      </c>
      <c r="J48" s="36"/>
      <c r="K48" s="9">
        <f>November!K48+J48</f>
        <v>0</v>
      </c>
    </row>
    <row r="49" spans="1:11" s="5" customFormat="1" ht="18" customHeight="1">
      <c r="A49" s="9" t="s">
        <v>51</v>
      </c>
      <c r="B49" s="32"/>
      <c r="C49" s="9">
        <f>November!C49+B49</f>
        <v>0</v>
      </c>
      <c r="D49" s="33"/>
      <c r="E49" s="9">
        <f>November!E49+D49</f>
        <v>12</v>
      </c>
      <c r="F49" s="35"/>
      <c r="G49" s="9">
        <f>November!G49+F49</f>
        <v>189</v>
      </c>
      <c r="H49" s="19"/>
      <c r="I49" s="9">
        <f>November!I49+H49</f>
        <v>0</v>
      </c>
      <c r="J49" s="36"/>
      <c r="K49" s="9">
        <f>November!K49+J49</f>
        <v>0</v>
      </c>
    </row>
    <row r="50" spans="1:11" s="5" customFormat="1" ht="18" customHeight="1">
      <c r="A50" s="9" t="s">
        <v>52</v>
      </c>
      <c r="B50" s="32">
        <v>1721</v>
      </c>
      <c r="C50" s="9">
        <f>November!C50+B50</f>
        <v>2058</v>
      </c>
      <c r="D50" s="33"/>
      <c r="E50" s="9">
        <f>November!E50+D50</f>
        <v>3</v>
      </c>
      <c r="F50" s="35"/>
      <c r="G50" s="9">
        <f>November!G50+F50</f>
        <v>0</v>
      </c>
      <c r="H50" s="19"/>
      <c r="I50" s="9">
        <f>November!I50+H50</f>
        <v>0</v>
      </c>
      <c r="J50" s="36"/>
      <c r="K50" s="9">
        <f>November!K50+J50</f>
        <v>0</v>
      </c>
    </row>
    <row r="51" spans="1:11" s="5" customFormat="1" ht="18" customHeight="1">
      <c r="A51" s="9" t="s">
        <v>53</v>
      </c>
      <c r="B51" s="32">
        <v>84</v>
      </c>
      <c r="C51" s="9">
        <f>November!C51+B51</f>
        <v>1886</v>
      </c>
      <c r="D51" s="33">
        <v>1</v>
      </c>
      <c r="E51" s="9">
        <f>November!E51+D51</f>
        <v>8</v>
      </c>
      <c r="F51" s="35"/>
      <c r="G51" s="9">
        <f>November!G51+F51</f>
        <v>1</v>
      </c>
      <c r="H51" s="19"/>
      <c r="I51" s="9">
        <f>November!I51+H51</f>
        <v>0</v>
      </c>
      <c r="J51" s="36"/>
      <c r="K51" s="9">
        <f>November!K51+J51</f>
        <v>0</v>
      </c>
    </row>
    <row r="52" spans="1:11" s="5" customFormat="1" ht="18" customHeight="1">
      <c r="A52" s="9" t="s">
        <v>54</v>
      </c>
      <c r="B52" s="32">
        <v>60</v>
      </c>
      <c r="C52" s="9">
        <f>November!C52+B52</f>
        <v>3221</v>
      </c>
      <c r="D52" s="33"/>
      <c r="E52" s="9">
        <f>November!E52+D52</f>
        <v>6</v>
      </c>
      <c r="F52" s="35"/>
      <c r="G52" s="9">
        <f>November!G52+F52</f>
        <v>0</v>
      </c>
      <c r="H52" s="19"/>
      <c r="I52" s="9">
        <f>November!I52+H52</f>
        <v>0</v>
      </c>
      <c r="J52" s="36"/>
      <c r="K52" s="9">
        <f>November!K52+J52</f>
        <v>0</v>
      </c>
    </row>
    <row r="53" spans="1:11" s="5" customFormat="1" ht="18" customHeight="1">
      <c r="A53" s="9" t="s">
        <v>55</v>
      </c>
      <c r="B53" s="32">
        <v>8225</v>
      </c>
      <c r="C53" s="9">
        <f>November!C53+B53</f>
        <v>72149</v>
      </c>
      <c r="D53" s="33">
        <v>207</v>
      </c>
      <c r="E53" s="9">
        <f>November!E53+D53</f>
        <v>2275</v>
      </c>
      <c r="F53" s="35">
        <v>946</v>
      </c>
      <c r="G53" s="9">
        <f>November!G53+F53</f>
        <v>11448</v>
      </c>
      <c r="H53" s="19"/>
      <c r="I53" s="9">
        <f>November!I53+H53</f>
        <v>0</v>
      </c>
      <c r="J53" s="36"/>
      <c r="K53" s="9">
        <f>November!K53+J53</f>
        <v>0</v>
      </c>
    </row>
    <row r="54" spans="1:11" s="5" customFormat="1" ht="18" customHeight="1" thickBot="1">
      <c r="A54" s="10" t="s">
        <v>56</v>
      </c>
      <c r="B54" s="32">
        <v>1549</v>
      </c>
      <c r="C54" s="9">
        <f>November!C54+B54</f>
        <v>24119</v>
      </c>
      <c r="D54" s="34">
        <v>605</v>
      </c>
      <c r="E54" s="9">
        <f>November!E54+D54</f>
        <v>3349</v>
      </c>
      <c r="F54" s="35"/>
      <c r="G54" s="9">
        <f>November!G54+F54</f>
        <v>1094</v>
      </c>
      <c r="H54" s="19"/>
      <c r="I54" s="9">
        <f>November!I54+H54</f>
        <v>0</v>
      </c>
      <c r="J54" s="37">
        <v>42</v>
      </c>
      <c r="K54" s="9">
        <f>November!K54+J54</f>
        <v>42</v>
      </c>
    </row>
    <row r="55" spans="1:11" s="5" customFormat="1" ht="18" customHeight="1" thickBot="1" thickTop="1">
      <c r="A55" s="11" t="s">
        <v>57</v>
      </c>
      <c r="B55" s="11">
        <f>SUM(B5:B54)</f>
        <v>129655</v>
      </c>
      <c r="C55" s="11"/>
      <c r="D55" s="11">
        <f>SUM(D5:D54)</f>
        <v>6903</v>
      </c>
      <c r="E55" s="11"/>
      <c r="F55" s="11">
        <f>SUM(F5:F54)</f>
        <v>2251</v>
      </c>
      <c r="G55" s="11"/>
      <c r="H55" s="11">
        <f>SUM(H5:H54)</f>
        <v>0</v>
      </c>
      <c r="I55" s="11"/>
      <c r="J55" s="11">
        <f>SUM(J5:J54)</f>
        <v>91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1265577</v>
      </c>
      <c r="D57" s="11"/>
      <c r="E57" s="11">
        <f>November!E57+D55</f>
        <v>46303</v>
      </c>
      <c r="F57" s="11"/>
      <c r="G57" s="11">
        <f>November!G57+F55</f>
        <v>45674</v>
      </c>
      <c r="H57" s="11"/>
      <c r="I57" s="11">
        <f>November!I57+H55</f>
        <v>0</v>
      </c>
      <c r="J57" s="11"/>
      <c r="K57" s="11">
        <f>November!K57+J55</f>
        <v>350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63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11278</v>
      </c>
      <c r="G62" s="4">
        <f>November!G62+F60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F51" sqref="F5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A1" sqref="A1"/>
      <selection pane="bottomLeft" activeCell="A59" sqref="A5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A49" sqref="A4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f>2</f>
        <v>2</v>
      </c>
      <c r="C5" s="9">
        <f>March!C5+B5</f>
        <v>2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2" customHeight="1">
      <c r="A7" s="9" t="s">
        <v>9</v>
      </c>
      <c r="B7" s="13">
        <f>61</f>
        <v>61</v>
      </c>
      <c r="C7" s="9">
        <f>March!C7+B7</f>
        <v>61</v>
      </c>
      <c r="D7" s="15">
        <f>1</f>
        <v>1</v>
      </c>
      <c r="E7" s="9">
        <f>March!E7+D7</f>
        <v>1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2" customHeight="1">
      <c r="A8" s="9" t="s">
        <v>10</v>
      </c>
      <c r="B8" s="13">
        <f>89</f>
        <v>89</v>
      </c>
      <c r="C8" s="9">
        <f>March!C8+B8</f>
        <v>580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2" customHeight="1">
      <c r="A9" s="9" t="s">
        <v>11</v>
      </c>
      <c r="B9" s="13">
        <f>118+95</f>
        <v>213</v>
      </c>
      <c r="C9" s="9">
        <f>March!C9+B9</f>
        <v>573</v>
      </c>
      <c r="D9" s="15">
        <f>1+1</f>
        <v>2</v>
      </c>
      <c r="E9" s="9">
        <f>March!E9+D9</f>
        <v>7</v>
      </c>
      <c r="F9" s="17">
        <f>119</f>
        <v>119</v>
      </c>
      <c r="G9" s="9">
        <f>March!G9+F9</f>
        <v>1177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2" customHeight="1">
      <c r="A10" s="9" t="s">
        <v>12</v>
      </c>
      <c r="B10" s="13">
        <f>5021</f>
        <v>5021</v>
      </c>
      <c r="C10" s="9">
        <f>March!C10+B10</f>
        <v>6122</v>
      </c>
      <c r="D10" s="15">
        <f>7</f>
        <v>7</v>
      </c>
      <c r="E10" s="9">
        <f>March!E10+D10</f>
        <v>90</v>
      </c>
      <c r="F10" s="17">
        <f>76</f>
        <v>76</v>
      </c>
      <c r="G10" s="9">
        <f>March!G10+F10</f>
        <v>76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2" customHeight="1">
      <c r="A11" s="9" t="s">
        <v>13</v>
      </c>
      <c r="B11" s="13">
        <v>138</v>
      </c>
      <c r="C11" s="9">
        <f>March!C11+B11</f>
        <v>722</v>
      </c>
      <c r="D11" s="15">
        <v>9</v>
      </c>
      <c r="E11" s="9">
        <f>March!E11+D11</f>
        <v>11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>
        <f>1</f>
        <v>1</v>
      </c>
      <c r="G12" s="9">
        <f>March!G12+F12</f>
        <v>1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2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2" customHeight="1">
      <c r="A15" s="9" t="s">
        <v>17</v>
      </c>
      <c r="B15" s="13">
        <f>271</f>
        <v>271</v>
      </c>
      <c r="C15" s="9">
        <f>March!C15+B15</f>
        <v>608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2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>
        <f>143</f>
        <v>143</v>
      </c>
      <c r="G17" s="9">
        <f>March!G17+F17</f>
        <v>182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2" customHeight="1">
      <c r="A18" s="9" t="s">
        <v>20</v>
      </c>
      <c r="B18" s="13">
        <f>375+154</f>
        <v>529</v>
      </c>
      <c r="C18" s="9">
        <f>March!C18+B18</f>
        <v>1486</v>
      </c>
      <c r="D18" s="15">
        <f>227+10</f>
        <v>237</v>
      </c>
      <c r="E18" s="9">
        <f>March!E18+D18</f>
        <v>363</v>
      </c>
      <c r="F18" s="17">
        <f>162+1</f>
        <v>163</v>
      </c>
      <c r="G18" s="9">
        <f>March!G18+F18</f>
        <v>188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2" customHeight="1">
      <c r="A19" s="9" t="s">
        <v>21</v>
      </c>
      <c r="B19" s="13">
        <f>700+2594</f>
        <v>3294</v>
      </c>
      <c r="C19" s="9">
        <f>March!C19+B19</f>
        <v>12911</v>
      </c>
      <c r="D19" s="15">
        <f>2+4</f>
        <v>6</v>
      </c>
      <c r="E19" s="9">
        <f>March!E19+D19</f>
        <v>34</v>
      </c>
      <c r="F19" s="17">
        <v>151</v>
      </c>
      <c r="G19" s="9">
        <f>March!G19+F19</f>
        <v>5298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2" customHeight="1">
      <c r="A20" s="9" t="s">
        <v>22</v>
      </c>
      <c r="B20" s="13">
        <f>306+2610</f>
        <v>2916</v>
      </c>
      <c r="C20" s="9">
        <f>March!C20+B20</f>
        <v>12747</v>
      </c>
      <c r="D20" s="15">
        <f>4+428</f>
        <v>432</v>
      </c>
      <c r="E20" s="9">
        <f>March!E20+D20</f>
        <v>782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2" customHeight="1">
      <c r="A21" s="9" t="s">
        <v>23</v>
      </c>
      <c r="B21" s="13">
        <f>4061+1112</f>
        <v>5173</v>
      </c>
      <c r="C21" s="9">
        <f>March!C21+B21</f>
        <v>11314</v>
      </c>
      <c r="D21" s="15">
        <f>485</f>
        <v>485</v>
      </c>
      <c r="E21" s="9">
        <f>March!E21+D21</f>
        <v>1526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2</f>
        <v>2</v>
      </c>
      <c r="G24" s="9">
        <f>March!G24+F24</f>
        <v>2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2" customHeight="1">
      <c r="A26" s="9" t="s">
        <v>28</v>
      </c>
      <c r="B26" s="13">
        <v>1872</v>
      </c>
      <c r="C26" s="9">
        <f>March!C26+B26</f>
        <v>13024</v>
      </c>
      <c r="D26" s="15">
        <v>12</v>
      </c>
      <c r="E26" s="9">
        <f>March!E26+D26</f>
        <v>58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2" customHeight="1">
      <c r="A27" s="9" t="s">
        <v>29</v>
      </c>
      <c r="B27" s="13">
        <f>144+1154</f>
        <v>1298</v>
      </c>
      <c r="C27" s="9">
        <f>March!C27+B27</f>
        <v>8768</v>
      </c>
      <c r="D27" s="15">
        <f>2+58</f>
        <v>60</v>
      </c>
      <c r="E27" s="9">
        <f>March!E27+D27</f>
        <v>445</v>
      </c>
      <c r="F27" s="17">
        <v>294</v>
      </c>
      <c r="G27" s="9">
        <f>March!G27+F27</f>
        <v>2936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2" customHeight="1">
      <c r="A28" s="9" t="s">
        <v>30</v>
      </c>
      <c r="B28" s="13">
        <f>68</f>
        <v>68</v>
      </c>
      <c r="C28" s="9">
        <f>March!C28+B28</f>
        <v>144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2" customHeight="1">
      <c r="A29" s="9" t="s">
        <v>31</v>
      </c>
      <c r="B29" s="13">
        <f>82+7629</f>
        <v>7711</v>
      </c>
      <c r="C29" s="9">
        <f>March!C29+B29</f>
        <v>24134</v>
      </c>
      <c r="D29" s="15">
        <f>192+46</f>
        <v>238</v>
      </c>
      <c r="E29" s="9">
        <f>March!E29+D29</f>
        <v>593</v>
      </c>
      <c r="F29" s="17">
        <f>125+16</f>
        <v>141</v>
      </c>
      <c r="G29" s="9">
        <f>March!G29+F29</f>
        <v>1921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2" customHeight="1">
      <c r="A30" s="9" t="s">
        <v>32</v>
      </c>
      <c r="B30" s="13">
        <f>4220+1451+3003</f>
        <v>8674</v>
      </c>
      <c r="C30" s="9">
        <f>March!C30+B30</f>
        <v>27611</v>
      </c>
      <c r="D30" s="15">
        <f>494+139</f>
        <v>633</v>
      </c>
      <c r="E30" s="9">
        <f>March!E30+D30</f>
        <v>4133</v>
      </c>
      <c r="F30" s="17">
        <f>220</f>
        <v>220</v>
      </c>
      <c r="G30" s="9">
        <f>March!G30+F30</f>
        <v>220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2" customHeight="1">
      <c r="A31" s="9" t="s">
        <v>33</v>
      </c>
      <c r="B31" s="13">
        <f>197+4855</f>
        <v>5052</v>
      </c>
      <c r="C31" s="9">
        <f>March!C31+B31</f>
        <v>20002</v>
      </c>
      <c r="D31" s="15">
        <v>897</v>
      </c>
      <c r="E31" s="9">
        <f>March!E31+D31</f>
        <v>2929</v>
      </c>
      <c r="F31" s="17">
        <f>352+264</f>
        <v>616</v>
      </c>
      <c r="G31" s="9">
        <f>March!G31+F31</f>
        <v>975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2" customHeight="1">
      <c r="A35" s="9" t="s">
        <v>37</v>
      </c>
      <c r="B35" s="13">
        <v>590</v>
      </c>
      <c r="C35" s="9">
        <f>March!C35+B35</f>
        <v>925</v>
      </c>
      <c r="D35" s="15"/>
      <c r="E35" s="9">
        <f>March!E35+D35</f>
        <v>20</v>
      </c>
      <c r="F35" s="17">
        <v>832</v>
      </c>
      <c r="G35" s="9">
        <f>March!G35+F35</f>
        <v>832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2" customHeight="1">
      <c r="A36" s="9" t="s">
        <v>38</v>
      </c>
      <c r="B36" s="13">
        <f>94</f>
        <v>94</v>
      </c>
      <c r="C36" s="9">
        <f>March!C36+B36</f>
        <v>239</v>
      </c>
      <c r="D36" s="15"/>
      <c r="E36" s="9">
        <f>March!E36+D36</f>
        <v>0</v>
      </c>
      <c r="F36" s="17">
        <f>312</f>
        <v>312</v>
      </c>
      <c r="G36" s="9">
        <f>March!G36+F36</f>
        <v>1096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2" customHeight="1">
      <c r="A38" s="9" t="s">
        <v>40</v>
      </c>
      <c r="B38" s="13">
        <f>4709+114</f>
        <v>4823</v>
      </c>
      <c r="C38" s="9">
        <f>March!C38+B38</f>
        <v>31457</v>
      </c>
      <c r="D38" s="15">
        <v>3</v>
      </c>
      <c r="E38" s="9">
        <f>March!E38+D38</f>
        <v>263</v>
      </c>
      <c r="F38" s="17">
        <f>190</f>
        <v>190</v>
      </c>
      <c r="G38" s="9">
        <f>March!G38+F38</f>
        <v>190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2" customHeight="1">
      <c r="A39" s="9" t="s">
        <v>41</v>
      </c>
      <c r="B39" s="13">
        <f>425+1200</f>
        <v>1625</v>
      </c>
      <c r="C39" s="9">
        <f>March!C39+B39</f>
        <v>6429</v>
      </c>
      <c r="D39" s="15">
        <v>1</v>
      </c>
      <c r="E39" s="9">
        <f>March!E39+D39</f>
        <v>5</v>
      </c>
      <c r="F39" s="17">
        <v>12</v>
      </c>
      <c r="G39" s="9">
        <f>March!G39+F39</f>
        <v>209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2" customHeight="1">
      <c r="A40" s="9" t="s">
        <v>42</v>
      </c>
      <c r="B40" s="13">
        <v>364</v>
      </c>
      <c r="C40" s="9">
        <f>March!C40+B40</f>
        <v>1446</v>
      </c>
      <c r="D40" s="15">
        <f>21+286</f>
        <v>307</v>
      </c>
      <c r="E40" s="9">
        <f>March!E40+D40</f>
        <v>369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2" customHeight="1">
      <c r="A41" s="9" t="s">
        <v>43</v>
      </c>
      <c r="B41" s="13"/>
      <c r="C41" s="9">
        <f>March!C41+B41</f>
        <v>0</v>
      </c>
      <c r="D41" s="15">
        <v>2</v>
      </c>
      <c r="E41" s="9">
        <f>March!E41+D41</f>
        <v>2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2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>
        <v>1</v>
      </c>
      <c r="G42" s="9">
        <f>March!G42+F42</f>
        <v>185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2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2" customHeight="1">
      <c r="A45" s="9" t="s">
        <v>47</v>
      </c>
      <c r="B45" s="13">
        <f>2044+23406</f>
        <v>25450</v>
      </c>
      <c r="C45" s="9">
        <f>March!C45+B45</f>
        <v>103290</v>
      </c>
      <c r="D45" s="15">
        <f>35+699</f>
        <v>734</v>
      </c>
      <c r="E45" s="9">
        <f>March!E45+D45</f>
        <v>2936</v>
      </c>
      <c r="F45" s="17">
        <v>111</v>
      </c>
      <c r="G45" s="9">
        <f>March!G45+F45</f>
        <v>594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2" customHeight="1">
      <c r="A46" s="9" t="s">
        <v>48</v>
      </c>
      <c r="B46" s="13">
        <v>1981</v>
      </c>
      <c r="C46" s="9">
        <f>March!C46+B46</f>
        <v>4799</v>
      </c>
      <c r="D46" s="15">
        <v>4</v>
      </c>
      <c r="E46" s="9">
        <f>March!E46+D46</f>
        <v>4</v>
      </c>
      <c r="F46" s="17">
        <v>41</v>
      </c>
      <c r="G46" s="9">
        <f>March!G46+F46</f>
        <v>106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2" customHeight="1">
      <c r="A47" s="9" t="s">
        <v>49</v>
      </c>
      <c r="B47" s="13">
        <f>923+283</f>
        <v>1206</v>
      </c>
      <c r="C47" s="9">
        <f>March!C47+B47</f>
        <v>7281</v>
      </c>
      <c r="D47" s="15">
        <v>1</v>
      </c>
      <c r="E47" s="9">
        <f>March!E47+D47</f>
        <v>23</v>
      </c>
      <c r="F47" s="17">
        <v>673</v>
      </c>
      <c r="G47" s="9">
        <f>March!G47+F47</f>
        <v>1975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469</v>
      </c>
      <c r="D48" s="15">
        <f>5</f>
        <v>5</v>
      </c>
      <c r="E48" s="9">
        <f>March!E48+D48</f>
        <v>6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>
        <v>74</v>
      </c>
      <c r="G49" s="9">
        <f>March!G49+F49</f>
        <v>74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2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2" customHeight="1">
      <c r="A52" s="9" t="s">
        <v>54</v>
      </c>
      <c r="B52" s="13">
        <f>189</f>
        <v>189</v>
      </c>
      <c r="C52" s="9">
        <f>March!C52+B52</f>
        <v>274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2" customHeight="1">
      <c r="A53" s="9" t="s">
        <v>55</v>
      </c>
      <c r="B53" s="13">
        <f>3963+1405</f>
        <v>5368</v>
      </c>
      <c r="C53" s="9">
        <f>March!C53+B53</f>
        <v>22731</v>
      </c>
      <c r="D53" s="15">
        <f>309+137</f>
        <v>446</v>
      </c>
      <c r="E53" s="9">
        <f>March!E53+D53</f>
        <v>1064</v>
      </c>
      <c r="F53" s="17">
        <f>781+250</f>
        <v>1031</v>
      </c>
      <c r="G53" s="9">
        <f>March!G53+F53</f>
        <v>4702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65</v>
      </c>
      <c r="C54" s="9">
        <f>March!C54+B54</f>
        <v>1088</v>
      </c>
      <c r="D54" s="16">
        <v>237</v>
      </c>
      <c r="E54" s="9">
        <f>March!E54+D54</f>
        <v>788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84137</v>
      </c>
      <c r="C55" s="11"/>
      <c r="D55" s="11">
        <f>SUM(D5:D54)</f>
        <v>4759</v>
      </c>
      <c r="E55" s="11"/>
      <c r="F55" s="11">
        <f>SUM(F5:F54)</f>
        <v>5203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323154</v>
      </c>
      <c r="D57" s="11"/>
      <c r="E57" s="11">
        <f>March!E57+D55</f>
        <v>17232</v>
      </c>
      <c r="F57" s="11"/>
      <c r="G57" s="11">
        <f>March!G57+F55</f>
        <v>25537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4538</v>
      </c>
      <c r="F60" s="5">
        <v>4537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6797</v>
      </c>
      <c r="G62" s="4">
        <f>March!G62+F60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74" sqref="B7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2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v>58</v>
      </c>
      <c r="C5" s="9">
        <f>April!C5+B5</f>
        <v>60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61</v>
      </c>
      <c r="D7" s="15"/>
      <c r="E7" s="9">
        <f>April!E7+D7</f>
        <v>1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2" customHeight="1">
      <c r="A8" s="9" t="s">
        <v>10</v>
      </c>
      <c r="B8" s="13">
        <v>775</v>
      </c>
      <c r="C8" s="9">
        <f>April!C8+B8</f>
        <v>1355</v>
      </c>
      <c r="D8" s="15">
        <v>1</v>
      </c>
      <c r="E8" s="9">
        <f>April!E8+D8</f>
        <v>13</v>
      </c>
      <c r="F8" s="17">
        <v>227</v>
      </c>
      <c r="G8" s="9">
        <f>April!G8+F8</f>
        <v>227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2" customHeight="1">
      <c r="A9" s="9" t="s">
        <v>11</v>
      </c>
      <c r="B9" s="13">
        <f>200+385</f>
        <v>585</v>
      </c>
      <c r="C9" s="9">
        <f>April!C9+B9</f>
        <v>1158</v>
      </c>
      <c r="D9" s="15"/>
      <c r="E9" s="9">
        <f>April!E9+D9</f>
        <v>7</v>
      </c>
      <c r="F9" s="17"/>
      <c r="G9" s="9">
        <f>April!G9+F9</f>
        <v>1177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2" customHeight="1">
      <c r="A10" s="9" t="s">
        <v>12</v>
      </c>
      <c r="B10" s="13">
        <v>824</v>
      </c>
      <c r="C10" s="9">
        <f>April!C10+B10</f>
        <v>6946</v>
      </c>
      <c r="D10" s="15">
        <v>3</v>
      </c>
      <c r="E10" s="9">
        <f>April!E10+D10</f>
        <v>93</v>
      </c>
      <c r="F10" s="17">
        <v>55</v>
      </c>
      <c r="G10" s="9">
        <f>April!G10+F10</f>
        <v>131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2" customHeight="1">
      <c r="A11" s="9" t="s">
        <v>13</v>
      </c>
      <c r="B11" s="13"/>
      <c r="C11" s="9">
        <f>April!C11+B11</f>
        <v>722</v>
      </c>
      <c r="D11" s="15">
        <v>82</v>
      </c>
      <c r="E11" s="9">
        <f>April!E11+D11</f>
        <v>93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1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2" customHeight="1">
      <c r="A14" s="9" t="s">
        <v>16</v>
      </c>
      <c r="B14" s="13">
        <f>700+140</f>
        <v>840</v>
      </c>
      <c r="C14" s="9">
        <f>April!C14+B14</f>
        <v>1000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2" customHeight="1">
      <c r="A15" s="9" t="s">
        <v>17</v>
      </c>
      <c r="B15" s="13">
        <v>300</v>
      </c>
      <c r="C15" s="9">
        <f>April!C15+B15</f>
        <v>908</v>
      </c>
      <c r="D15" s="15">
        <v>1</v>
      </c>
      <c r="E15" s="9">
        <f>April!E15+D15</f>
        <v>1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2" customHeight="1">
      <c r="A17" s="9" t="s">
        <v>19</v>
      </c>
      <c r="B17" s="13"/>
      <c r="C17" s="9">
        <f>April!C17+B17</f>
        <v>669</v>
      </c>
      <c r="D17" s="15">
        <v>46</v>
      </c>
      <c r="E17" s="9">
        <f>April!E17+D17</f>
        <v>516</v>
      </c>
      <c r="F17" s="17">
        <v>4</v>
      </c>
      <c r="G17" s="9">
        <f>April!G17+F17</f>
        <v>186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2" customHeight="1">
      <c r="A18" s="9" t="s">
        <v>20</v>
      </c>
      <c r="B18" s="13">
        <v>848</v>
      </c>
      <c r="C18" s="9">
        <f>April!C18+B18</f>
        <v>2334</v>
      </c>
      <c r="D18" s="15">
        <f>151+1</f>
        <v>152</v>
      </c>
      <c r="E18" s="9">
        <f>April!E18+D18</f>
        <v>515</v>
      </c>
      <c r="F18" s="17">
        <f>306+6</f>
        <v>312</v>
      </c>
      <c r="G18" s="9">
        <f>April!G18+F18</f>
        <v>500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2" customHeight="1">
      <c r="A19" s="9" t="s">
        <v>21</v>
      </c>
      <c r="B19" s="13">
        <f>1731+3278</f>
        <v>5009</v>
      </c>
      <c r="C19" s="9">
        <f>April!C19+B19</f>
        <v>17920</v>
      </c>
      <c r="D19" s="15">
        <v>4</v>
      </c>
      <c r="E19" s="9">
        <f>April!E19+D19</f>
        <v>38</v>
      </c>
      <c r="F19" s="17"/>
      <c r="G19" s="9">
        <f>April!G19+F19</f>
        <v>5298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2" customHeight="1">
      <c r="A20" s="9" t="s">
        <v>22</v>
      </c>
      <c r="B20" s="13">
        <v>4725</v>
      </c>
      <c r="C20" s="9">
        <f>April!C20+B20</f>
        <v>17472</v>
      </c>
      <c r="D20" s="15">
        <v>151</v>
      </c>
      <c r="E20" s="9">
        <f>April!E20+D20</f>
        <v>933</v>
      </c>
      <c r="F20" s="17">
        <v>1</v>
      </c>
      <c r="G20" s="9">
        <f>April!G20+F20</f>
        <v>690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2" customHeight="1">
      <c r="A21" s="9" t="s">
        <v>23</v>
      </c>
      <c r="B21" s="13">
        <f>7448+1935</f>
        <v>9383</v>
      </c>
      <c r="C21" s="9">
        <f>April!C21+B21</f>
        <v>20697</v>
      </c>
      <c r="D21" s="15">
        <v>11</v>
      </c>
      <c r="E21" s="9">
        <f>April!E21+D21</f>
        <v>1537</v>
      </c>
      <c r="F21" s="17">
        <v>47</v>
      </c>
      <c r="G21" s="9">
        <f>April!G21+F21</f>
        <v>47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2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2" customHeight="1">
      <c r="A26" s="9" t="s">
        <v>28</v>
      </c>
      <c r="B26" s="13">
        <f>300+3008</f>
        <v>3308</v>
      </c>
      <c r="C26" s="9">
        <f>April!C26+B26</f>
        <v>16332</v>
      </c>
      <c r="D26" s="15">
        <v>3</v>
      </c>
      <c r="E26" s="9">
        <f>April!E26+D26</f>
        <v>61</v>
      </c>
      <c r="F26" s="17">
        <v>1</v>
      </c>
      <c r="G26" s="9">
        <f>April!G26+F26</f>
        <v>35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2" customHeight="1">
      <c r="A27" s="9" t="s">
        <v>29</v>
      </c>
      <c r="B27" s="13">
        <f>60+2362</f>
        <v>2422</v>
      </c>
      <c r="C27" s="9">
        <f>April!C27+B27</f>
        <v>11190</v>
      </c>
      <c r="D27" s="15">
        <f>4+46</f>
        <v>50</v>
      </c>
      <c r="E27" s="9">
        <f>April!E27+D27</f>
        <v>495</v>
      </c>
      <c r="F27" s="17">
        <f>123+184</f>
        <v>307</v>
      </c>
      <c r="G27" s="9">
        <f>April!G27+F27</f>
        <v>3243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2" customHeight="1">
      <c r="A28" s="9" t="s">
        <v>30</v>
      </c>
      <c r="B28" s="13"/>
      <c r="C28" s="9">
        <f>April!C28+B28</f>
        <v>144</v>
      </c>
      <c r="D28" s="15">
        <v>1</v>
      </c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2" customHeight="1">
      <c r="A29" s="9" t="s">
        <v>31</v>
      </c>
      <c r="B29" s="13">
        <v>10252</v>
      </c>
      <c r="C29" s="9">
        <f>April!C29+B29</f>
        <v>34386</v>
      </c>
      <c r="D29" s="15">
        <f>8+259</f>
        <v>267</v>
      </c>
      <c r="E29" s="9">
        <f>April!E29+D29</f>
        <v>860</v>
      </c>
      <c r="F29" s="17">
        <f>3+111</f>
        <v>114</v>
      </c>
      <c r="G29" s="9">
        <f>April!G29+F29</f>
        <v>2035</v>
      </c>
      <c r="H29" s="19"/>
      <c r="I29" s="9">
        <f>April!I29+H29</f>
        <v>0</v>
      </c>
      <c r="J29" s="24">
        <v>58</v>
      </c>
      <c r="K29" s="9">
        <f>April!K29+J29</f>
        <v>58</v>
      </c>
    </row>
    <row r="30" spans="1:11" s="5" customFormat="1" ht="12" customHeight="1">
      <c r="A30" s="9" t="s">
        <v>32</v>
      </c>
      <c r="B30" s="13">
        <f>1028+475+2549</f>
        <v>4052</v>
      </c>
      <c r="C30" s="9">
        <f>April!C30+B30</f>
        <v>31663</v>
      </c>
      <c r="D30" s="15">
        <f>90+753+1540</f>
        <v>2383</v>
      </c>
      <c r="E30" s="9">
        <f>April!E30+D30</f>
        <v>6516</v>
      </c>
      <c r="F30" s="17"/>
      <c r="G30" s="9">
        <f>April!G30+F30</f>
        <v>220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2" customHeight="1">
      <c r="A31" s="9" t="s">
        <v>33</v>
      </c>
      <c r="B31" s="13">
        <f>728+3315</f>
        <v>4043</v>
      </c>
      <c r="C31" s="9">
        <f>April!C31+B31</f>
        <v>24045</v>
      </c>
      <c r="D31" s="15">
        <f>15+1521</f>
        <v>1536</v>
      </c>
      <c r="E31" s="9">
        <f>April!E31+D31</f>
        <v>4465</v>
      </c>
      <c r="F31" s="17">
        <f>2+44</f>
        <v>46</v>
      </c>
      <c r="G31" s="9">
        <f>April!G31+F31</f>
        <v>1021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2" customHeight="1">
      <c r="A35" s="9" t="s">
        <v>37</v>
      </c>
      <c r="B35" s="13">
        <v>608</v>
      </c>
      <c r="C35" s="9">
        <f>April!C35+B35</f>
        <v>1533</v>
      </c>
      <c r="D35" s="15">
        <v>5</v>
      </c>
      <c r="E35" s="9">
        <f>April!E35+D35</f>
        <v>25</v>
      </c>
      <c r="F35" s="17"/>
      <c r="G35" s="9">
        <f>April!G35+F35</f>
        <v>832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2" customHeight="1">
      <c r="A36" s="9" t="s">
        <v>38</v>
      </c>
      <c r="B36" s="13"/>
      <c r="C36" s="9">
        <f>April!C36+B36</f>
        <v>239</v>
      </c>
      <c r="D36" s="15"/>
      <c r="E36" s="9">
        <f>April!E36+D36</f>
        <v>0</v>
      </c>
      <c r="F36" s="17">
        <v>201</v>
      </c>
      <c r="G36" s="9">
        <f>April!G36+F36</f>
        <v>1297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2" customHeight="1">
      <c r="A37" s="9" t="s">
        <v>39</v>
      </c>
      <c r="B37" s="13">
        <v>120</v>
      </c>
      <c r="C37" s="9">
        <f>April!C37+B37</f>
        <v>151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2" customHeight="1">
      <c r="A38" s="9" t="s">
        <v>40</v>
      </c>
      <c r="B38" s="13">
        <f>357+5266</f>
        <v>5623</v>
      </c>
      <c r="C38" s="9">
        <f>April!C38+B38</f>
        <v>37080</v>
      </c>
      <c r="D38" s="15">
        <f>1+67</f>
        <v>68</v>
      </c>
      <c r="E38" s="9">
        <f>April!E38+D38</f>
        <v>331</v>
      </c>
      <c r="F38" s="17"/>
      <c r="G38" s="9">
        <f>April!G38+F38</f>
        <v>190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2" customHeight="1">
      <c r="A39" s="9" t="s">
        <v>41</v>
      </c>
      <c r="B39" s="13">
        <v>1100</v>
      </c>
      <c r="C39" s="9">
        <f>April!C39+B39</f>
        <v>7529</v>
      </c>
      <c r="D39" s="15">
        <v>6</v>
      </c>
      <c r="E39" s="9">
        <f>April!E39+D39</f>
        <v>11</v>
      </c>
      <c r="F39" s="17">
        <v>1</v>
      </c>
      <c r="G39" s="9">
        <f>April!G39+F39</f>
        <v>210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2" customHeight="1">
      <c r="A40" s="9" t="s">
        <v>42</v>
      </c>
      <c r="B40" s="13">
        <v>1612</v>
      </c>
      <c r="C40" s="9">
        <f>April!C40+B40</f>
        <v>3058</v>
      </c>
      <c r="D40" s="15">
        <f>14+7</f>
        <v>21</v>
      </c>
      <c r="E40" s="9">
        <f>April!E40+D40</f>
        <v>390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2" customHeight="1">
      <c r="A41" s="9" t="s">
        <v>43</v>
      </c>
      <c r="B41" s="13"/>
      <c r="C41" s="9">
        <f>April!C41+B41</f>
        <v>0</v>
      </c>
      <c r="D41" s="15"/>
      <c r="E41" s="9">
        <f>April!E41+D41</f>
        <v>2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2" customHeight="1">
      <c r="A42" s="9" t="s">
        <v>44</v>
      </c>
      <c r="B42" s="13"/>
      <c r="C42" s="9">
        <f>April!C42+B42</f>
        <v>1057</v>
      </c>
      <c r="D42" s="15">
        <v>6</v>
      </c>
      <c r="E42" s="9">
        <f>April!E42+D42</f>
        <v>7</v>
      </c>
      <c r="F42" s="17"/>
      <c r="G42" s="9">
        <f>April!G42+F42</f>
        <v>185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2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2" customHeight="1">
      <c r="A45" s="9" t="s">
        <v>47</v>
      </c>
      <c r="B45" s="13">
        <f>2899+18138</f>
        <v>21037</v>
      </c>
      <c r="C45" s="9">
        <f>April!C45+B45</f>
        <v>124327</v>
      </c>
      <c r="D45" s="15">
        <f>1+2143</f>
        <v>2144</v>
      </c>
      <c r="E45" s="9">
        <f>April!E45+D45</f>
        <v>5080</v>
      </c>
      <c r="F45" s="17">
        <v>23</v>
      </c>
      <c r="G45" s="9">
        <f>April!G45+F45</f>
        <v>617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2" customHeight="1">
      <c r="A46" s="9" t="s">
        <v>48</v>
      </c>
      <c r="B46" s="13">
        <v>1893</v>
      </c>
      <c r="C46" s="9">
        <f>April!C46+B46</f>
        <v>6692</v>
      </c>
      <c r="D46" s="15">
        <v>5</v>
      </c>
      <c r="E46" s="9">
        <f>April!E46+D46</f>
        <v>9</v>
      </c>
      <c r="F46" s="17">
        <v>14</v>
      </c>
      <c r="G46" s="9">
        <f>April!G46+F46</f>
        <v>120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2" customHeight="1">
      <c r="A47" s="9" t="s">
        <v>49</v>
      </c>
      <c r="B47" s="13">
        <f>1744+83</f>
        <v>1827</v>
      </c>
      <c r="C47" s="9">
        <f>April!C47+B47</f>
        <v>9108</v>
      </c>
      <c r="D47" s="15">
        <v>6</v>
      </c>
      <c r="E47" s="9">
        <f>April!E47+D47</f>
        <v>29</v>
      </c>
      <c r="F47" s="17"/>
      <c r="G47" s="9">
        <f>April!G47+F47</f>
        <v>1975</v>
      </c>
      <c r="H47" s="19"/>
      <c r="I47" s="9">
        <f>April!I47+H47</f>
        <v>0</v>
      </c>
      <c r="J47" s="24">
        <v>3</v>
      </c>
      <c r="K47" s="9">
        <f>April!K47+J47</f>
        <v>3</v>
      </c>
    </row>
    <row r="48" spans="1:11" s="5" customFormat="1" ht="12" customHeight="1">
      <c r="A48" s="9" t="s">
        <v>50</v>
      </c>
      <c r="B48" s="13"/>
      <c r="C48" s="9">
        <f>April!C48+B48</f>
        <v>469</v>
      </c>
      <c r="D48" s="15"/>
      <c r="E48" s="9">
        <f>April!E48+D48</f>
        <v>6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>
        <v>114</v>
      </c>
      <c r="G49" s="9">
        <f>April!G49+F49</f>
        <v>188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2" customHeight="1">
      <c r="A50" s="9" t="s">
        <v>52</v>
      </c>
      <c r="B50" s="13">
        <v>62</v>
      </c>
      <c r="C50" s="9">
        <f>April!C50+B50</f>
        <v>62</v>
      </c>
      <c r="D50" s="15">
        <v>2</v>
      </c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2" customHeight="1">
      <c r="A52" s="9" t="s">
        <v>54</v>
      </c>
      <c r="B52" s="13">
        <v>2</v>
      </c>
      <c r="C52" s="9">
        <f>April!C52+B52</f>
        <v>276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2" customHeight="1">
      <c r="A53" s="9" t="s">
        <v>55</v>
      </c>
      <c r="B53" s="13">
        <f>1204+3279</f>
        <v>4483</v>
      </c>
      <c r="C53" s="9">
        <f>April!C53+B53</f>
        <v>27214</v>
      </c>
      <c r="D53" s="15">
        <f>2+87</f>
        <v>89</v>
      </c>
      <c r="E53" s="9">
        <f>April!E53+D53</f>
        <v>1153</v>
      </c>
      <c r="F53" s="17">
        <f>780+306</f>
        <v>1086</v>
      </c>
      <c r="G53" s="9">
        <f>April!G53+F53</f>
        <v>5788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2" customHeight="1" thickBot="1">
      <c r="A54" s="10" t="s">
        <v>56</v>
      </c>
      <c r="B54" s="13"/>
      <c r="C54" s="9">
        <f>April!C54+B54</f>
        <v>1088</v>
      </c>
      <c r="D54" s="16">
        <f>244+147</f>
        <v>391</v>
      </c>
      <c r="E54" s="9">
        <f>April!E54+D54</f>
        <v>1179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85791</v>
      </c>
      <c r="C55" s="11"/>
      <c r="D55" s="11">
        <f>SUM(D5:D54)</f>
        <v>7434</v>
      </c>
      <c r="E55" s="11"/>
      <c r="F55" s="11">
        <f>SUM(F5:F54)</f>
        <v>2553</v>
      </c>
      <c r="G55" s="11"/>
      <c r="H55" s="11">
        <f>SUM(H5:H54)</f>
        <v>0</v>
      </c>
      <c r="I55" s="11"/>
      <c r="J55" s="11">
        <f>SUM(J5:J54)</f>
        <v>61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408945</v>
      </c>
      <c r="D57" s="11"/>
      <c r="E57" s="11">
        <f>April!E57+D55</f>
        <v>24666</v>
      </c>
      <c r="F57" s="11"/>
      <c r="G57" s="11">
        <f>April!G57+F55</f>
        <v>28090</v>
      </c>
      <c r="H57" s="11"/>
      <c r="I57" s="11">
        <f>April!I57+H55</f>
        <v>0</v>
      </c>
      <c r="J57" s="11"/>
      <c r="K57" s="11">
        <f>April!K57+J55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1911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8708</v>
      </c>
      <c r="G62" s="4">
        <f>April!G62+F60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0" sqref="D4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v>189</v>
      </c>
      <c r="C5" s="9">
        <f>May!C5+B5</f>
        <v>249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>
        <v>436</v>
      </c>
      <c r="C7" s="9">
        <f>May!C7+B7</f>
        <v>497</v>
      </c>
      <c r="D7" s="15"/>
      <c r="E7" s="9">
        <f>May!E7+D7</f>
        <v>1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>
        <v>608</v>
      </c>
      <c r="C8" s="9">
        <f>May!C8+B8</f>
        <v>1963</v>
      </c>
      <c r="D8" s="15">
        <v>43</v>
      </c>
      <c r="E8" s="9">
        <f>May!E8+D8</f>
        <v>56</v>
      </c>
      <c r="F8" s="17"/>
      <c r="G8" s="9">
        <f>May!G8+F8</f>
        <v>227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>
        <v>455</v>
      </c>
      <c r="C9" s="9">
        <f>May!C9+B9</f>
        <v>1613</v>
      </c>
      <c r="D9" s="15"/>
      <c r="E9" s="9">
        <f>May!E9+D9</f>
        <v>7</v>
      </c>
      <c r="F9" s="17">
        <v>107</v>
      </c>
      <c r="G9" s="9">
        <f>May!G9+F9</f>
        <v>1284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6946</v>
      </c>
      <c r="D10" s="15">
        <v>24</v>
      </c>
      <c r="E10" s="9">
        <f>May!E10+D10</f>
        <v>117</v>
      </c>
      <c r="F10" s="17">
        <v>2</v>
      </c>
      <c r="G10" s="9">
        <f>May!G10+F10</f>
        <v>133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>
        <v>1150</v>
      </c>
      <c r="C11" s="9">
        <f>May!C11+B11</f>
        <v>1872</v>
      </c>
      <c r="D11" s="15">
        <v>5</v>
      </c>
      <c r="E11" s="9">
        <f>May!E11+D11</f>
        <v>98</v>
      </c>
      <c r="F11" s="17">
        <v>83</v>
      </c>
      <c r="G11" s="9">
        <f>May!G11+F11</f>
        <v>83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>
        <v>3</v>
      </c>
      <c r="G12" s="9">
        <f>May!G12+F12</f>
        <v>4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>
        <f>1713+80</f>
        <v>1793</v>
      </c>
      <c r="C14" s="9">
        <f>May!C14+B14</f>
        <v>2793</v>
      </c>
      <c r="D14" s="15"/>
      <c r="E14" s="9">
        <f>May!E14+D14</f>
        <v>0</v>
      </c>
      <c r="F14" s="17">
        <v>2</v>
      </c>
      <c r="G14" s="9">
        <f>May!G14+F14</f>
        <v>2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>
        <v>274</v>
      </c>
      <c r="C15" s="9">
        <f>May!C15+B15</f>
        <v>1182</v>
      </c>
      <c r="D15" s="15"/>
      <c r="E15" s="9">
        <f>May!E15+D15</f>
        <v>1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>
        <v>250</v>
      </c>
      <c r="C17" s="9">
        <f>May!C17+B17</f>
        <v>919</v>
      </c>
      <c r="D17" s="15"/>
      <c r="E17" s="9">
        <f>May!E17+D17</f>
        <v>516</v>
      </c>
      <c r="F17" s="17">
        <v>5</v>
      </c>
      <c r="G17" s="9">
        <f>May!G17+F17</f>
        <v>191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>
        <v>245</v>
      </c>
      <c r="C18" s="9">
        <f>May!C18+B18</f>
        <v>2579</v>
      </c>
      <c r="D18" s="15">
        <v>40</v>
      </c>
      <c r="E18" s="9">
        <f>May!E18+D18</f>
        <v>555</v>
      </c>
      <c r="F18" s="17">
        <v>28</v>
      </c>
      <c r="G18" s="9">
        <f>May!G18+F18</f>
        <v>528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>
        <v>1633</v>
      </c>
      <c r="C19" s="9">
        <f>May!C19+B19</f>
        <v>19553</v>
      </c>
      <c r="D19" s="15">
        <v>6</v>
      </c>
      <c r="E19" s="9">
        <f>May!E19+D19</f>
        <v>44</v>
      </c>
      <c r="F19" s="17"/>
      <c r="G19" s="9">
        <f>May!G19+F19</f>
        <v>5298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>
        <v>3488</v>
      </c>
      <c r="C20" s="9">
        <f>May!C20+B20</f>
        <v>20960</v>
      </c>
      <c r="D20" s="15">
        <v>85</v>
      </c>
      <c r="E20" s="9">
        <f>May!E20+D20</f>
        <v>1018</v>
      </c>
      <c r="F20" s="17">
        <v>174</v>
      </c>
      <c r="G20" s="9">
        <f>May!G20+F20</f>
        <v>864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>
        <v>8672</v>
      </c>
      <c r="C21" s="9">
        <f>May!C21+B21</f>
        <v>29369</v>
      </c>
      <c r="D21" s="15">
        <v>6</v>
      </c>
      <c r="E21" s="9">
        <f>May!E21+D21</f>
        <v>1543</v>
      </c>
      <c r="F21" s="17">
        <v>183</v>
      </c>
      <c r="G21" s="9">
        <f>May!G21+F21</f>
        <v>230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2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>
        <v>2706</v>
      </c>
      <c r="C26" s="9">
        <f>May!C26+B26</f>
        <v>19038</v>
      </c>
      <c r="D26" s="15"/>
      <c r="E26" s="9">
        <f>May!E26+D26</f>
        <v>61</v>
      </c>
      <c r="F26" s="17">
        <v>1</v>
      </c>
      <c r="G26" s="9">
        <f>May!G26+F26</f>
        <v>36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>
        <v>3424</v>
      </c>
      <c r="C27" s="9">
        <f>May!C27+B27</f>
        <v>14614</v>
      </c>
      <c r="D27" s="15">
        <v>241</v>
      </c>
      <c r="E27" s="9">
        <f>May!E27+D27</f>
        <v>736</v>
      </c>
      <c r="F27" s="17">
        <v>597</v>
      </c>
      <c r="G27" s="9">
        <f>May!G27+F27</f>
        <v>3840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>
        <v>473</v>
      </c>
      <c r="C28" s="9">
        <f>May!C28+B28</f>
        <v>617</v>
      </c>
      <c r="D28" s="15">
        <v>4</v>
      </c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>
        <v>13170</v>
      </c>
      <c r="C29" s="9">
        <f>May!C29+B29</f>
        <v>47556</v>
      </c>
      <c r="D29" s="15">
        <v>304</v>
      </c>
      <c r="E29" s="9">
        <f>May!E29+D29</f>
        <v>1164</v>
      </c>
      <c r="F29" s="17"/>
      <c r="G29" s="9">
        <f>May!G29+F29</f>
        <v>2035</v>
      </c>
      <c r="H29" s="19"/>
      <c r="I29" s="9">
        <f>May!I29+H29</f>
        <v>0</v>
      </c>
      <c r="J29" s="24"/>
      <c r="K29" s="9">
        <f>May!K29+J29</f>
        <v>58</v>
      </c>
    </row>
    <row r="30" spans="1:11" s="5" customFormat="1" ht="18" customHeight="1">
      <c r="A30" s="9" t="s">
        <v>32</v>
      </c>
      <c r="B30" s="13">
        <v>856</v>
      </c>
      <c r="C30" s="9">
        <f>May!C30+B30</f>
        <v>32519</v>
      </c>
      <c r="D30" s="15">
        <v>1101</v>
      </c>
      <c r="E30" s="9">
        <f>May!E30+D30</f>
        <v>7617</v>
      </c>
      <c r="F30" s="17"/>
      <c r="G30" s="9">
        <f>May!G30+F30</f>
        <v>220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>
        <v>1967</v>
      </c>
      <c r="C31" s="9">
        <f>May!C31+B31</f>
        <v>26012</v>
      </c>
      <c r="D31" s="15">
        <v>434</v>
      </c>
      <c r="E31" s="9">
        <f>May!E31+D31</f>
        <v>4899</v>
      </c>
      <c r="F31" s="17">
        <v>158</v>
      </c>
      <c r="G31" s="9">
        <f>May!G31+F31</f>
        <v>1179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>
        <v>859</v>
      </c>
      <c r="C35" s="9">
        <f>May!C35+B35</f>
        <v>2392</v>
      </c>
      <c r="D35" s="15"/>
      <c r="E35" s="9">
        <f>May!E35+D35</f>
        <v>25</v>
      </c>
      <c r="F35" s="17"/>
      <c r="G35" s="9">
        <f>May!G35+F35</f>
        <v>832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239</v>
      </c>
      <c r="D36" s="15"/>
      <c r="E36" s="9">
        <f>May!E36+D36</f>
        <v>0</v>
      </c>
      <c r="F36" s="17">
        <v>106</v>
      </c>
      <c r="G36" s="9">
        <f>May!G36+F36</f>
        <v>1403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151</v>
      </c>
      <c r="D37" s="15">
        <v>6</v>
      </c>
      <c r="E37" s="9">
        <f>May!E37+D37</f>
        <v>299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>
        <v>2328</v>
      </c>
      <c r="C38" s="9">
        <f>May!C38+B38</f>
        <v>39408</v>
      </c>
      <c r="D38" s="15">
        <v>76</v>
      </c>
      <c r="E38" s="9">
        <f>May!E38+D38</f>
        <v>407</v>
      </c>
      <c r="F38" s="17"/>
      <c r="G38" s="9">
        <f>May!G38+F38</f>
        <v>190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>
        <v>5</v>
      </c>
      <c r="C39" s="9">
        <f>May!C39+B39</f>
        <v>7534</v>
      </c>
      <c r="D39" s="15"/>
      <c r="E39" s="9">
        <f>May!E39+D39</f>
        <v>11</v>
      </c>
      <c r="F39" s="17">
        <v>64</v>
      </c>
      <c r="G39" s="9">
        <f>May!G39+F39</f>
        <v>274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>
        <v>1768</v>
      </c>
      <c r="C40" s="9">
        <f>May!C40+B40</f>
        <v>4826</v>
      </c>
      <c r="D40" s="15">
        <v>202</v>
      </c>
      <c r="E40" s="9">
        <f>May!E40+D40</f>
        <v>592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2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>
        <v>139</v>
      </c>
      <c r="C42" s="9">
        <f>May!C42+B42</f>
        <v>1196</v>
      </c>
      <c r="D42" s="15">
        <v>3</v>
      </c>
      <c r="E42" s="9">
        <f>May!E42+D42</f>
        <v>10</v>
      </c>
      <c r="F42" s="17">
        <v>412</v>
      </c>
      <c r="G42" s="9">
        <f>May!G42+F42</f>
        <v>597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>
        <v>93</v>
      </c>
      <c r="C44" s="9">
        <f>May!C44+B44</f>
        <v>93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>
        <v>16717</v>
      </c>
      <c r="C45" s="9">
        <f>May!C45+B45</f>
        <v>141044</v>
      </c>
      <c r="D45" s="15">
        <v>346</v>
      </c>
      <c r="E45" s="9">
        <f>May!E45+D45</f>
        <v>5426</v>
      </c>
      <c r="F45" s="17">
        <v>594</v>
      </c>
      <c r="G45" s="9">
        <f>May!G45+F45</f>
        <v>1211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>
        <v>2509</v>
      </c>
      <c r="C46" s="9">
        <f>May!C46+B46</f>
        <v>9201</v>
      </c>
      <c r="D46" s="15">
        <v>2</v>
      </c>
      <c r="E46" s="9">
        <f>May!E46+D46</f>
        <v>11</v>
      </c>
      <c r="F46" s="17"/>
      <c r="G46" s="9">
        <f>May!G46+F46</f>
        <v>120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>
        <v>1325</v>
      </c>
      <c r="C47" s="9">
        <f>May!C47+B47</f>
        <v>10433</v>
      </c>
      <c r="D47" s="15">
        <v>1</v>
      </c>
      <c r="E47" s="9">
        <f>May!E47+D47</f>
        <v>30</v>
      </c>
      <c r="F47" s="17">
        <v>157</v>
      </c>
      <c r="G47" s="9">
        <f>May!G47+F47</f>
        <v>2132</v>
      </c>
      <c r="H47" s="19"/>
      <c r="I47" s="9">
        <f>May!I47+H47</f>
        <v>0</v>
      </c>
      <c r="J47" s="24"/>
      <c r="K47" s="9">
        <f>May!K47+J47</f>
        <v>3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6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>
        <v>1</v>
      </c>
      <c r="G49" s="9">
        <f>May!G49+F49</f>
        <v>189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62</v>
      </c>
      <c r="D50" s="15"/>
      <c r="E50" s="9">
        <f>May!E50+D50</f>
        <v>2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276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>
        <v>5327</v>
      </c>
      <c r="C53" s="9">
        <f>May!C53+B53</f>
        <v>32541</v>
      </c>
      <c r="D53" s="15">
        <v>74</v>
      </c>
      <c r="E53" s="9">
        <f>May!E53+D53</f>
        <v>1227</v>
      </c>
      <c r="F53" s="17">
        <v>974</v>
      </c>
      <c r="G53" s="9">
        <f>May!G53+F53</f>
        <v>6762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>
        <v>2482</v>
      </c>
      <c r="C54" s="9">
        <f>May!C54+B54</f>
        <v>3570</v>
      </c>
      <c r="D54" s="16">
        <v>322</v>
      </c>
      <c r="E54" s="9">
        <f>May!E54+D54</f>
        <v>1501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75341</v>
      </c>
      <c r="C55" s="11"/>
      <c r="D55" s="11">
        <f>SUM(D5:D54)</f>
        <v>3325</v>
      </c>
      <c r="E55" s="11"/>
      <c r="F55" s="11">
        <f>SUM(F5:F54)</f>
        <v>3651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484286</v>
      </c>
      <c r="D57" s="11"/>
      <c r="E57" s="11">
        <f>May!E57+D55</f>
        <v>27991</v>
      </c>
      <c r="F57" s="11"/>
      <c r="G57" s="11">
        <f>May!G57+F55</f>
        <v>31741</v>
      </c>
      <c r="H57" s="11"/>
      <c r="I57" s="11">
        <f>May!I57+H55</f>
        <v>0</v>
      </c>
      <c r="J57" s="11"/>
      <c r="K57" s="11">
        <f>May!K57+J55</f>
        <v>259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2507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11215</v>
      </c>
      <c r="G62" s="4">
        <f>May!G62+F60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10" sqref="B10"/>
      <selection pane="bottomLeft" activeCell="C48" sqref="C4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85</v>
      </c>
      <c r="C5" s="9">
        <f>June!C5+B5</f>
        <v>334</v>
      </c>
      <c r="D5" s="33"/>
      <c r="E5" s="9">
        <f>June!E5+D5</f>
        <v>2</v>
      </c>
      <c r="F5" s="35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32"/>
      <c r="C6" s="9">
        <f>June!C6+B6</f>
        <v>0</v>
      </c>
      <c r="D6" s="33"/>
      <c r="E6" s="9">
        <f>June!E6+D6</f>
        <v>0</v>
      </c>
      <c r="F6" s="35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32"/>
      <c r="C7" s="9">
        <f>June!C7+B7</f>
        <v>497</v>
      </c>
      <c r="D7" s="33"/>
      <c r="E7" s="9">
        <f>June!E7+D7</f>
        <v>1</v>
      </c>
      <c r="F7" s="35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32">
        <f>722+65</f>
        <v>787</v>
      </c>
      <c r="C8" s="9">
        <f>June!C8+B8</f>
        <v>2750</v>
      </c>
      <c r="D8" s="33">
        <v>10</v>
      </c>
      <c r="E8" s="9">
        <f>June!E8+D8</f>
        <v>66</v>
      </c>
      <c r="F8" s="35"/>
      <c r="G8" s="9">
        <f>June!G8+F8</f>
        <v>227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32">
        <f>272+100</f>
        <v>372</v>
      </c>
      <c r="C9" s="9">
        <f>June!C9+B9</f>
        <v>1985</v>
      </c>
      <c r="D9" s="33"/>
      <c r="E9" s="9">
        <f>June!E9+D9</f>
        <v>7</v>
      </c>
      <c r="F9" s="35"/>
      <c r="G9" s="9">
        <f>June!G9+F9</f>
        <v>1284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32">
        <v>750</v>
      </c>
      <c r="C10" s="9">
        <f>June!C10+B10</f>
        <v>7696</v>
      </c>
      <c r="D10" s="33">
        <v>2</v>
      </c>
      <c r="E10" s="9">
        <f>June!E10+D10</f>
        <v>119</v>
      </c>
      <c r="F10" s="35">
        <v>9</v>
      </c>
      <c r="G10" s="9">
        <f>June!G10+F10</f>
        <v>142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32">
        <v>2426</v>
      </c>
      <c r="C11" s="9">
        <f>June!C11+B11</f>
        <v>4298</v>
      </c>
      <c r="D11" s="33">
        <v>5</v>
      </c>
      <c r="E11" s="9">
        <f>June!E11+D11</f>
        <v>103</v>
      </c>
      <c r="F11" s="35">
        <v>87</v>
      </c>
      <c r="G11" s="9">
        <f>June!G11+F11</f>
        <v>170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32"/>
      <c r="C12" s="9">
        <f>June!C12+B12</f>
        <v>0</v>
      </c>
      <c r="D12" s="33">
        <v>4</v>
      </c>
      <c r="E12" s="9">
        <f>June!E12+D12</f>
        <v>4</v>
      </c>
      <c r="F12" s="35"/>
      <c r="G12" s="9">
        <f>June!G12+F12</f>
        <v>4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32"/>
      <c r="C13" s="9">
        <f>June!C13+B13</f>
        <v>0</v>
      </c>
      <c r="D13" s="33"/>
      <c r="E13" s="9">
        <f>June!E13+D13</f>
        <v>0</v>
      </c>
      <c r="F13" s="35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32">
        <v>1296</v>
      </c>
      <c r="C14" s="9">
        <f>June!C14+B14</f>
        <v>4089</v>
      </c>
      <c r="D14" s="33"/>
      <c r="E14" s="9">
        <f>June!E14+D14</f>
        <v>0</v>
      </c>
      <c r="F14" s="35"/>
      <c r="G14" s="9">
        <f>June!G14+F14</f>
        <v>2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32">
        <v>461</v>
      </c>
      <c r="C15" s="9">
        <f>June!C15+B15</f>
        <v>1643</v>
      </c>
      <c r="D15" s="33"/>
      <c r="E15" s="9">
        <f>June!E15+D15</f>
        <v>1</v>
      </c>
      <c r="F15" s="35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32"/>
      <c r="C16" s="9">
        <f>June!C16+B16</f>
        <v>0</v>
      </c>
      <c r="D16" s="33"/>
      <c r="E16" s="9">
        <f>June!E16+D16</f>
        <v>0</v>
      </c>
      <c r="F16" s="35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32">
        <v>604</v>
      </c>
      <c r="C17" s="9">
        <f>June!C17+B17</f>
        <v>1523</v>
      </c>
      <c r="D17" s="33">
        <v>4</v>
      </c>
      <c r="E17" s="9">
        <f>June!E17+D17</f>
        <v>520</v>
      </c>
      <c r="F17" s="35">
        <v>2</v>
      </c>
      <c r="G17" s="9">
        <f>June!G17+F17</f>
        <v>193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32">
        <f>220+507</f>
        <v>727</v>
      </c>
      <c r="C18" s="9">
        <f>June!C18+B18</f>
        <v>3306</v>
      </c>
      <c r="D18" s="33">
        <f>67+34</f>
        <v>101</v>
      </c>
      <c r="E18" s="9">
        <f>June!E18+D18</f>
        <v>656</v>
      </c>
      <c r="F18" s="35">
        <v>81</v>
      </c>
      <c r="G18" s="9">
        <f>June!G18+F18</f>
        <v>609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32">
        <f>2089+1940</f>
        <v>4029</v>
      </c>
      <c r="C19" s="9">
        <f>June!C19+B19</f>
        <v>23582</v>
      </c>
      <c r="D19" s="33">
        <f>24+11</f>
        <v>35</v>
      </c>
      <c r="E19" s="9">
        <f>June!E19+D19</f>
        <v>79</v>
      </c>
      <c r="F19" s="35">
        <v>270</v>
      </c>
      <c r="G19" s="9">
        <f>June!G19+F19</f>
        <v>5568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32">
        <v>2402</v>
      </c>
      <c r="C20" s="9">
        <f>June!C20+B20</f>
        <v>23362</v>
      </c>
      <c r="D20" s="33">
        <f>39+4</f>
        <v>43</v>
      </c>
      <c r="E20" s="9">
        <f>June!E20+D20</f>
        <v>1061</v>
      </c>
      <c r="F20" s="35"/>
      <c r="G20" s="9">
        <f>June!G20+F20</f>
        <v>864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32">
        <v>4689</v>
      </c>
      <c r="C21" s="9">
        <f>June!C21+B21</f>
        <v>34058</v>
      </c>
      <c r="D21" s="33">
        <v>15</v>
      </c>
      <c r="E21" s="9">
        <f>June!E21+D21</f>
        <v>1558</v>
      </c>
      <c r="F21" s="35"/>
      <c r="G21" s="9">
        <f>June!G21+F21</f>
        <v>230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32"/>
      <c r="C22" s="9">
        <f>June!C22+B22</f>
        <v>0</v>
      </c>
      <c r="D22" s="33"/>
      <c r="E22" s="9">
        <f>June!E22+D22</f>
        <v>0</v>
      </c>
      <c r="F22" s="35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32"/>
      <c r="C23" s="9">
        <f>June!C23+B23</f>
        <v>0</v>
      </c>
      <c r="D23" s="33"/>
      <c r="E23" s="9">
        <f>June!E23+D23</f>
        <v>0</v>
      </c>
      <c r="F23" s="35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32"/>
      <c r="C24" s="9">
        <f>June!C24+B24</f>
        <v>0</v>
      </c>
      <c r="D24" s="33"/>
      <c r="E24" s="9">
        <f>June!E24+D24</f>
        <v>1</v>
      </c>
      <c r="F24" s="35"/>
      <c r="G24" s="9">
        <f>June!G24+F24</f>
        <v>2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32"/>
      <c r="C25" s="9">
        <f>June!C25+B25</f>
        <v>0</v>
      </c>
      <c r="D25" s="33"/>
      <c r="E25" s="9">
        <f>June!E25+D25</f>
        <v>0</v>
      </c>
      <c r="F25" s="35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32">
        <f>3921+148</f>
        <v>4069</v>
      </c>
      <c r="C26" s="9">
        <f>June!C26+B26</f>
        <v>23107</v>
      </c>
      <c r="D26" s="33">
        <v>3</v>
      </c>
      <c r="E26" s="9">
        <f>June!E26+D26</f>
        <v>64</v>
      </c>
      <c r="F26" s="35">
        <v>1</v>
      </c>
      <c r="G26" s="9">
        <f>June!G26+F26</f>
        <v>37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32">
        <f>1685+125</f>
        <v>1810</v>
      </c>
      <c r="C27" s="9">
        <f>June!C27+B27</f>
        <v>16424</v>
      </c>
      <c r="D27" s="33">
        <f>64+11</f>
        <v>75</v>
      </c>
      <c r="E27" s="9">
        <f>June!E27+D27</f>
        <v>811</v>
      </c>
      <c r="F27" s="35">
        <f>140+34</f>
        <v>174</v>
      </c>
      <c r="G27" s="9">
        <f>June!G27+F27</f>
        <v>4014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32"/>
      <c r="C28" s="9">
        <f>June!C28+B28</f>
        <v>617</v>
      </c>
      <c r="D28" s="33">
        <v>2</v>
      </c>
      <c r="E28" s="9">
        <f>June!E28+D28</f>
        <v>7</v>
      </c>
      <c r="F28" s="35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32">
        <v>13543</v>
      </c>
      <c r="C29" s="9">
        <f>June!C29+B29</f>
        <v>61099</v>
      </c>
      <c r="D29" s="33">
        <v>53</v>
      </c>
      <c r="E29" s="9">
        <f>June!E29+D29</f>
        <v>1217</v>
      </c>
      <c r="F29" s="35">
        <v>2</v>
      </c>
      <c r="G29" s="9">
        <f>June!G29+F29</f>
        <v>2037</v>
      </c>
      <c r="H29" s="19"/>
      <c r="I29" s="9">
        <f>June!I29+H29</f>
        <v>0</v>
      </c>
      <c r="J29" s="24"/>
      <c r="K29" s="9">
        <f>June!K29+J29</f>
        <v>58</v>
      </c>
    </row>
    <row r="30" spans="1:11" s="5" customFormat="1" ht="18" customHeight="1">
      <c r="A30" s="9" t="s">
        <v>32</v>
      </c>
      <c r="B30" s="32">
        <f>866+772</f>
        <v>1638</v>
      </c>
      <c r="C30" s="9">
        <f>June!C30+B30</f>
        <v>34157</v>
      </c>
      <c r="D30" s="33">
        <f>602+159</f>
        <v>761</v>
      </c>
      <c r="E30" s="9">
        <f>June!E30+D30</f>
        <v>8378</v>
      </c>
      <c r="F30" s="35"/>
      <c r="G30" s="9">
        <f>June!G30+F30</f>
        <v>220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32">
        <v>4904</v>
      </c>
      <c r="C31" s="9">
        <f>June!C31+B31</f>
        <v>30916</v>
      </c>
      <c r="D31" s="33">
        <f>245+3</f>
        <v>248</v>
      </c>
      <c r="E31" s="9">
        <f>June!E31+D31</f>
        <v>5147</v>
      </c>
      <c r="F31" s="35">
        <f>50+154</f>
        <v>204</v>
      </c>
      <c r="G31" s="9">
        <f>June!G31+F31</f>
        <v>1383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32"/>
      <c r="C32" s="9">
        <f>June!C32+B32</f>
        <v>0</v>
      </c>
      <c r="D32" s="33"/>
      <c r="E32" s="9">
        <f>June!E32+D32</f>
        <v>0</v>
      </c>
      <c r="F32" s="35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32"/>
      <c r="C33" s="9">
        <f>June!C33+B33</f>
        <v>0</v>
      </c>
      <c r="D33" s="33"/>
      <c r="E33" s="9">
        <f>June!E33+D33</f>
        <v>0</v>
      </c>
      <c r="F33" s="35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32"/>
      <c r="C34" s="9">
        <f>June!C34+B34</f>
        <v>0</v>
      </c>
      <c r="D34" s="33"/>
      <c r="E34" s="9">
        <f>June!E34+D34</f>
        <v>0</v>
      </c>
      <c r="F34" s="35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32">
        <f>180+450</f>
        <v>630</v>
      </c>
      <c r="C35" s="9">
        <f>June!C35+B35</f>
        <v>3022</v>
      </c>
      <c r="D35" s="33"/>
      <c r="E35" s="9">
        <f>June!E35+D35</f>
        <v>25</v>
      </c>
      <c r="F35" s="35"/>
      <c r="G35" s="9">
        <f>June!G35+F35</f>
        <v>832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32"/>
      <c r="C36" s="9">
        <f>June!C36+B36</f>
        <v>239</v>
      </c>
      <c r="D36" s="33"/>
      <c r="E36" s="9">
        <f>June!E36+D36</f>
        <v>0</v>
      </c>
      <c r="F36" s="35">
        <v>411</v>
      </c>
      <c r="G36" s="9">
        <f>June!G36+F36</f>
        <v>1814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32">
        <v>64</v>
      </c>
      <c r="C37" s="9">
        <f>June!C37+B37</f>
        <v>215</v>
      </c>
      <c r="D37" s="33"/>
      <c r="E37" s="9">
        <f>June!E37+D37</f>
        <v>299</v>
      </c>
      <c r="F37" s="35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32">
        <v>1531</v>
      </c>
      <c r="C38" s="9">
        <f>June!C38+B38</f>
        <v>40939</v>
      </c>
      <c r="D38" s="33"/>
      <c r="E38" s="9">
        <f>June!E38+D38</f>
        <v>407</v>
      </c>
      <c r="F38" s="35"/>
      <c r="G38" s="9">
        <f>June!G38+F38</f>
        <v>190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32">
        <v>161</v>
      </c>
      <c r="C39" s="9">
        <f>June!C39+B39</f>
        <v>7695</v>
      </c>
      <c r="D39" s="33">
        <v>11</v>
      </c>
      <c r="E39" s="9">
        <f>June!E39+D39</f>
        <v>22</v>
      </c>
      <c r="F39" s="35">
        <v>10</v>
      </c>
      <c r="G39" s="9">
        <f>June!G39+F39</f>
        <v>284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32">
        <f>756+861</f>
        <v>1617</v>
      </c>
      <c r="C40" s="9">
        <f>June!C40+B40</f>
        <v>6443</v>
      </c>
      <c r="D40" s="33">
        <f>20+5</f>
        <v>25</v>
      </c>
      <c r="E40" s="9">
        <f>June!E40+D40</f>
        <v>617</v>
      </c>
      <c r="F40" s="35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32"/>
      <c r="C41" s="9">
        <f>June!C41+B41</f>
        <v>0</v>
      </c>
      <c r="D41" s="33"/>
      <c r="E41" s="9">
        <f>June!E41+D41</f>
        <v>2</v>
      </c>
      <c r="F41" s="35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32"/>
      <c r="C42" s="9">
        <f>June!C42+B42</f>
        <v>1196</v>
      </c>
      <c r="D42" s="33"/>
      <c r="E42" s="9">
        <f>June!E42+D42</f>
        <v>10</v>
      </c>
      <c r="F42" s="35">
        <v>236</v>
      </c>
      <c r="G42" s="9">
        <f>June!G42+F42</f>
        <v>833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32"/>
      <c r="C43" s="9">
        <f>June!C43+B43</f>
        <v>0</v>
      </c>
      <c r="D43" s="33"/>
      <c r="E43" s="9">
        <f>June!E43+D43</f>
        <v>0</v>
      </c>
      <c r="F43" s="35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32"/>
      <c r="C44" s="9">
        <f>June!C44+B44</f>
        <v>93</v>
      </c>
      <c r="D44" s="33"/>
      <c r="E44" s="9">
        <f>June!E44+D44</f>
        <v>0</v>
      </c>
      <c r="F44" s="35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32">
        <f>8933+1344</f>
        <v>10277</v>
      </c>
      <c r="C45" s="9">
        <f>June!C45+B45</f>
        <v>151321</v>
      </c>
      <c r="D45" s="33">
        <f>202+4</f>
        <v>206</v>
      </c>
      <c r="E45" s="9">
        <f>June!E45+D45</f>
        <v>5632</v>
      </c>
      <c r="F45" s="35">
        <f>41+9</f>
        <v>50</v>
      </c>
      <c r="G45" s="9">
        <f>June!G45+F45</f>
        <v>1261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32">
        <v>930</v>
      </c>
      <c r="C46" s="9">
        <f>June!C46+B46</f>
        <v>10131</v>
      </c>
      <c r="D46" s="33">
        <v>7</v>
      </c>
      <c r="E46" s="9">
        <f>June!E46+D46</f>
        <v>18</v>
      </c>
      <c r="F46" s="35">
        <v>77</v>
      </c>
      <c r="G46" s="9">
        <f>June!G46+F46</f>
        <v>197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32">
        <f>2226+1257</f>
        <v>3483</v>
      </c>
      <c r="C47" s="9">
        <f>June!C47+B47</f>
        <v>13916</v>
      </c>
      <c r="D47" s="33">
        <f>89+5</f>
        <v>94</v>
      </c>
      <c r="E47" s="9">
        <f>June!E47+D47</f>
        <v>124</v>
      </c>
      <c r="F47" s="35"/>
      <c r="G47" s="9">
        <f>June!G47+F47</f>
        <v>2132</v>
      </c>
      <c r="H47" s="19"/>
      <c r="I47" s="9">
        <f>June!I47+H47</f>
        <v>0</v>
      </c>
      <c r="J47" s="24"/>
      <c r="K47" s="9">
        <f>June!K47+J47</f>
        <v>3</v>
      </c>
    </row>
    <row r="48" spans="1:11" s="5" customFormat="1" ht="18" customHeight="1">
      <c r="A48" s="9" t="s">
        <v>50</v>
      </c>
      <c r="B48" s="32">
        <v>220</v>
      </c>
      <c r="C48" s="9">
        <f>June!C48+B48</f>
        <v>689</v>
      </c>
      <c r="D48" s="33"/>
      <c r="E48" s="9">
        <f>June!E48+D48</f>
        <v>6</v>
      </c>
      <c r="F48" s="35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32"/>
      <c r="C49" s="9">
        <f>June!C49+B49</f>
        <v>0</v>
      </c>
      <c r="D49" s="33"/>
      <c r="E49" s="9">
        <f>June!E49+D49</f>
        <v>0</v>
      </c>
      <c r="F49" s="35"/>
      <c r="G49" s="9">
        <f>June!G49+F49</f>
        <v>189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32"/>
      <c r="C50" s="9">
        <f>June!C50+B50</f>
        <v>62</v>
      </c>
      <c r="D50" s="33"/>
      <c r="E50" s="9">
        <f>June!E50+D50</f>
        <v>2</v>
      </c>
      <c r="F50" s="35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32"/>
      <c r="C51" s="9">
        <f>June!C51+B51</f>
        <v>0</v>
      </c>
      <c r="D51" s="33">
        <v>6</v>
      </c>
      <c r="E51" s="9">
        <f>June!E51+D51</f>
        <v>6</v>
      </c>
      <c r="F51" s="35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32">
        <v>336</v>
      </c>
      <c r="C52" s="9">
        <f>June!C52+B52</f>
        <v>612</v>
      </c>
      <c r="D52" s="33">
        <v>5</v>
      </c>
      <c r="E52" s="9">
        <f>June!E52+D52</f>
        <v>6</v>
      </c>
      <c r="F52" s="35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32">
        <f>2202+1229</f>
        <v>3431</v>
      </c>
      <c r="C53" s="9">
        <f>June!C53+B53</f>
        <v>35972</v>
      </c>
      <c r="D53" s="33">
        <f>25+16</f>
        <v>41</v>
      </c>
      <c r="E53" s="9">
        <f>June!E53+D53</f>
        <v>1268</v>
      </c>
      <c r="F53" s="35">
        <f>692+334</f>
        <v>1026</v>
      </c>
      <c r="G53" s="9">
        <f>June!G53+F53</f>
        <v>7788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>
        <v>18</v>
      </c>
      <c r="C54" s="9">
        <f>June!C54+B54</f>
        <v>3588</v>
      </c>
      <c r="D54" s="34">
        <v>4</v>
      </c>
      <c r="E54" s="9">
        <f>June!E54+D54</f>
        <v>1505</v>
      </c>
      <c r="F54" s="35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67290</v>
      </c>
      <c r="C55" s="11"/>
      <c r="D55" s="11">
        <f>SUM(D5:D54)</f>
        <v>1760</v>
      </c>
      <c r="E55" s="11"/>
      <c r="F55" s="11">
        <f>SUM(F5:F54)</f>
        <v>2640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551576</v>
      </c>
      <c r="D57" s="11"/>
      <c r="E57" s="11">
        <f>June!E57+D55</f>
        <v>29751</v>
      </c>
      <c r="F57" s="11"/>
      <c r="G57" s="11">
        <f>June!G57+F55</f>
        <v>34381</v>
      </c>
      <c r="H57" s="11"/>
      <c r="I57" s="11">
        <f>June!I57+H55</f>
        <v>0</v>
      </c>
      <c r="J57" s="11"/>
      <c r="K57" s="11">
        <f>June!K57+J55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11215</v>
      </c>
      <c r="G62" s="4">
        <f>June!G62+F60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tabSelected="1" zoomScalePageLayoutView="0" workbookViewId="0" topLeftCell="A1">
      <pane ySplit="4" topLeftCell="A38" activePane="bottomLeft" state="frozen"/>
      <selection pane="topLeft" activeCell="B10" sqref="B10"/>
      <selection pane="bottomLeft" activeCell="B47" sqref="B47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129</v>
      </c>
      <c r="C5" s="9">
        <f>July!C5+B5</f>
        <v>463</v>
      </c>
      <c r="D5" s="33"/>
      <c r="E5" s="9">
        <f>July!E5+D5</f>
        <v>2</v>
      </c>
      <c r="F5" s="35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32"/>
      <c r="C6" s="9">
        <f>July!C6+B6</f>
        <v>0</v>
      </c>
      <c r="D6" s="33"/>
      <c r="E6" s="9">
        <f>July!E6+D6</f>
        <v>0</v>
      </c>
      <c r="F6" s="35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32">
        <v>84</v>
      </c>
      <c r="C7" s="9">
        <f>July!C7+B7</f>
        <v>581</v>
      </c>
      <c r="D7" s="33"/>
      <c r="E7" s="9">
        <f>July!E7+D7</f>
        <v>1</v>
      </c>
      <c r="F7" s="35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32">
        <v>274</v>
      </c>
      <c r="C8" s="9">
        <f>July!C8+B8</f>
        <v>3024</v>
      </c>
      <c r="D8" s="33">
        <v>3</v>
      </c>
      <c r="E8" s="9">
        <f>July!E8+D8</f>
        <v>69</v>
      </c>
      <c r="F8" s="35"/>
      <c r="G8" s="9">
        <f>July!G8+F8</f>
        <v>227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32">
        <f>347+255</f>
        <v>602</v>
      </c>
      <c r="C9" s="9">
        <f>July!C9+B9</f>
        <v>2587</v>
      </c>
      <c r="D9" s="33">
        <v>13</v>
      </c>
      <c r="E9" s="9">
        <f>July!E9+D9</f>
        <v>20</v>
      </c>
      <c r="F9" s="35">
        <v>189</v>
      </c>
      <c r="G9" s="9">
        <f>July!G9+F9</f>
        <v>1473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32">
        <v>185</v>
      </c>
      <c r="C10" s="9">
        <f>July!C10+B10</f>
        <v>7881</v>
      </c>
      <c r="D10" s="33">
        <v>2</v>
      </c>
      <c r="E10" s="9">
        <f>July!E10+D10</f>
        <v>121</v>
      </c>
      <c r="F10" s="35">
        <v>1</v>
      </c>
      <c r="G10" s="9">
        <f>July!G10+F10</f>
        <v>143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32">
        <v>34</v>
      </c>
      <c r="C11" s="9">
        <f>July!C11+B11</f>
        <v>4332</v>
      </c>
      <c r="D11" s="33">
        <v>26</v>
      </c>
      <c r="E11" s="9">
        <f>July!E11+D11</f>
        <v>129</v>
      </c>
      <c r="F11" s="35"/>
      <c r="G11" s="9">
        <f>July!G11+F11</f>
        <v>170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32"/>
      <c r="C12" s="9">
        <f>July!C12+B12</f>
        <v>0</v>
      </c>
      <c r="D12" s="33"/>
      <c r="E12" s="9">
        <f>July!E12+D12</f>
        <v>4</v>
      </c>
      <c r="F12" s="35"/>
      <c r="G12" s="9">
        <f>July!G12+F12</f>
        <v>4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32"/>
      <c r="C13" s="9">
        <f>July!C13+B13</f>
        <v>0</v>
      </c>
      <c r="D13" s="33"/>
      <c r="E13" s="9">
        <f>July!E13+D13</f>
        <v>0</v>
      </c>
      <c r="F13" s="35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32">
        <v>282</v>
      </c>
      <c r="C14" s="9">
        <f>July!C14+B14</f>
        <v>4371</v>
      </c>
      <c r="D14" s="33"/>
      <c r="E14" s="9">
        <f>July!E14+D14</f>
        <v>0</v>
      </c>
      <c r="F14" s="35"/>
      <c r="G14" s="9">
        <f>July!G14+F14</f>
        <v>2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32">
        <v>795</v>
      </c>
      <c r="C15" s="9">
        <f>July!C15+B15</f>
        <v>2438</v>
      </c>
      <c r="D15" s="33"/>
      <c r="E15" s="9">
        <f>July!E15+D15</f>
        <v>1</v>
      </c>
      <c r="F15" s="35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32"/>
      <c r="C16" s="9">
        <f>July!C16+B16</f>
        <v>0</v>
      </c>
      <c r="D16" s="33"/>
      <c r="E16" s="9">
        <f>July!E16+D16</f>
        <v>0</v>
      </c>
      <c r="F16" s="35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32">
        <v>1135</v>
      </c>
      <c r="C17" s="9">
        <f>July!C17+B17</f>
        <v>2658</v>
      </c>
      <c r="D17" s="33"/>
      <c r="E17" s="9">
        <f>July!E17+D17</f>
        <v>520</v>
      </c>
      <c r="F17" s="35">
        <v>2</v>
      </c>
      <c r="G17" s="9">
        <f>July!G17+F17</f>
        <v>195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32">
        <v>363</v>
      </c>
      <c r="C18" s="9">
        <f>July!C18+B18</f>
        <v>3669</v>
      </c>
      <c r="D18" s="33">
        <f>45+14</f>
        <v>59</v>
      </c>
      <c r="E18" s="9">
        <f>July!E18+D18</f>
        <v>715</v>
      </c>
      <c r="F18" s="35">
        <v>1</v>
      </c>
      <c r="G18" s="9">
        <f>July!G18+F18</f>
        <v>610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32">
        <f>1345+1865</f>
        <v>3210</v>
      </c>
      <c r="C19" s="9">
        <f>July!C19+B19</f>
        <v>26792</v>
      </c>
      <c r="D19" s="33">
        <v>12</v>
      </c>
      <c r="E19" s="9">
        <f>July!E19+D19</f>
        <v>91</v>
      </c>
      <c r="F19" s="35"/>
      <c r="G19" s="9">
        <f>July!G19+F19</f>
        <v>5568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32">
        <v>4460</v>
      </c>
      <c r="C20" s="9">
        <f>July!C20+B20</f>
        <v>27822</v>
      </c>
      <c r="D20" s="33">
        <v>84</v>
      </c>
      <c r="E20" s="9">
        <f>July!E20+D20</f>
        <v>1145</v>
      </c>
      <c r="F20" s="35">
        <v>201</v>
      </c>
      <c r="G20" s="9">
        <f>July!G20+F20</f>
        <v>1065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32">
        <v>8537</v>
      </c>
      <c r="C21" s="9">
        <f>July!C21+B21</f>
        <v>42595</v>
      </c>
      <c r="D21" s="33">
        <v>5</v>
      </c>
      <c r="E21" s="9">
        <f>July!E21+D21</f>
        <v>1563</v>
      </c>
      <c r="F21" s="35">
        <v>72</v>
      </c>
      <c r="G21" s="9">
        <f>July!G21+F21</f>
        <v>302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32"/>
      <c r="C22" s="9">
        <f>July!C22+B22</f>
        <v>0</v>
      </c>
      <c r="D22" s="33"/>
      <c r="E22" s="9">
        <f>July!E22+D22</f>
        <v>0</v>
      </c>
      <c r="F22" s="35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32"/>
      <c r="C23" s="9">
        <f>July!C23+B23</f>
        <v>0</v>
      </c>
      <c r="D23" s="33"/>
      <c r="E23" s="9">
        <f>July!E23+D23</f>
        <v>0</v>
      </c>
      <c r="F23" s="35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32"/>
      <c r="C24" s="9">
        <f>July!C24+B24</f>
        <v>0</v>
      </c>
      <c r="D24" s="33"/>
      <c r="E24" s="9">
        <f>July!E24+D24</f>
        <v>1</v>
      </c>
      <c r="F24" s="35">
        <v>3</v>
      </c>
      <c r="G24" s="9">
        <f>July!G24+F24</f>
        <v>5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32"/>
      <c r="C25" s="9">
        <f>July!C25+B25</f>
        <v>0</v>
      </c>
      <c r="D25" s="33"/>
      <c r="E25" s="9">
        <f>July!E25+D25</f>
        <v>0</v>
      </c>
      <c r="F25" s="35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32">
        <v>4736</v>
      </c>
      <c r="C26" s="9">
        <f>July!C26+B26</f>
        <v>27843</v>
      </c>
      <c r="D26" s="33"/>
      <c r="E26" s="9">
        <f>July!E26+D26</f>
        <v>64</v>
      </c>
      <c r="F26" s="35">
        <v>50</v>
      </c>
      <c r="G26" s="9">
        <f>July!G26+F26</f>
        <v>87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32">
        <f>1634+49</f>
        <v>1683</v>
      </c>
      <c r="C27" s="9">
        <f>July!C27+B27</f>
        <v>18107</v>
      </c>
      <c r="D27" s="33">
        <v>117</v>
      </c>
      <c r="E27" s="9">
        <f>July!E27+D27</f>
        <v>928</v>
      </c>
      <c r="F27" s="35">
        <f>412+206</f>
        <v>618</v>
      </c>
      <c r="G27" s="9">
        <f>July!G27+F27</f>
        <v>4632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32"/>
      <c r="C28" s="9">
        <f>July!C28+B28</f>
        <v>617</v>
      </c>
      <c r="D28" s="33"/>
      <c r="E28" s="9">
        <f>July!E28+D28</f>
        <v>7</v>
      </c>
      <c r="F28" s="35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32">
        <v>8932</v>
      </c>
      <c r="C29" s="9">
        <f>July!C29+B29</f>
        <v>70031</v>
      </c>
      <c r="D29" s="33">
        <f>124+7</f>
        <v>131</v>
      </c>
      <c r="E29" s="9">
        <f>July!E29+D29</f>
        <v>1348</v>
      </c>
      <c r="F29" s="35">
        <v>6</v>
      </c>
      <c r="G29" s="9">
        <f>July!G29+F29</f>
        <v>2043</v>
      </c>
      <c r="H29" s="19"/>
      <c r="I29" s="9">
        <f>July!I29+H29</f>
        <v>0</v>
      </c>
      <c r="J29" s="24"/>
      <c r="K29" s="9">
        <f>July!K29+J29</f>
        <v>58</v>
      </c>
    </row>
    <row r="30" spans="1:11" s="5" customFormat="1" ht="18" customHeight="1">
      <c r="A30" s="9" t="s">
        <v>32</v>
      </c>
      <c r="B30" s="32">
        <f>2061+767</f>
        <v>2828</v>
      </c>
      <c r="C30" s="9">
        <f>July!C30+B30</f>
        <v>36985</v>
      </c>
      <c r="D30" s="33"/>
      <c r="E30" s="9">
        <f>July!E30+D30</f>
        <v>8378</v>
      </c>
      <c r="F30" s="35"/>
      <c r="G30" s="9">
        <f>July!G30+F30</f>
        <v>220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32">
        <f>5872+17</f>
        <v>5889</v>
      </c>
      <c r="C31" s="9">
        <f>July!C31+B31</f>
        <v>36805</v>
      </c>
      <c r="D31" s="33">
        <f>319+87</f>
        <v>406</v>
      </c>
      <c r="E31" s="9">
        <f>July!E31+D31</f>
        <v>5553</v>
      </c>
      <c r="F31" s="35">
        <v>40</v>
      </c>
      <c r="G31" s="9">
        <f>July!G31+F31</f>
        <v>1423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32"/>
      <c r="C32" s="9">
        <f>July!C32+B32</f>
        <v>0</v>
      </c>
      <c r="D32" s="33"/>
      <c r="E32" s="9">
        <f>July!E32+D32</f>
        <v>0</v>
      </c>
      <c r="F32" s="35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32"/>
      <c r="C33" s="9">
        <f>July!C33+B33</f>
        <v>0</v>
      </c>
      <c r="D33" s="33"/>
      <c r="E33" s="9">
        <f>July!E33+D33</f>
        <v>0</v>
      </c>
      <c r="F33" s="35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32"/>
      <c r="C34" s="9">
        <f>July!C34+B34</f>
        <v>0</v>
      </c>
      <c r="D34" s="33"/>
      <c r="E34" s="9">
        <f>July!E34+D34</f>
        <v>0</v>
      </c>
      <c r="F34" s="35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32">
        <f>707+176</f>
        <v>883</v>
      </c>
      <c r="C35" s="9">
        <f>July!C35+B35</f>
        <v>3905</v>
      </c>
      <c r="D35" s="33"/>
      <c r="E35" s="9">
        <f>July!E35+D35</f>
        <v>25</v>
      </c>
      <c r="F35" s="35">
        <v>167</v>
      </c>
      <c r="G35" s="9">
        <f>July!G35+F35</f>
        <v>999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32">
        <v>102</v>
      </c>
      <c r="C36" s="9">
        <f>July!C36+B36</f>
        <v>341</v>
      </c>
      <c r="D36" s="33">
        <v>2</v>
      </c>
      <c r="E36" s="9">
        <f>July!E36+D36</f>
        <v>2</v>
      </c>
      <c r="F36" s="35">
        <v>183</v>
      </c>
      <c r="G36" s="9">
        <f>July!G36+F36</f>
        <v>1997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32"/>
      <c r="C37" s="9">
        <f>July!C37+B37</f>
        <v>215</v>
      </c>
      <c r="D37" s="33">
        <v>12</v>
      </c>
      <c r="E37" s="9">
        <f>July!E37+D37</f>
        <v>311</v>
      </c>
      <c r="F37" s="35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32">
        <f>1954+164</f>
        <v>2118</v>
      </c>
      <c r="C38" s="9">
        <f>July!C38+B38</f>
        <v>43057</v>
      </c>
      <c r="D38" s="33">
        <v>12</v>
      </c>
      <c r="E38" s="9">
        <f>July!E38+D38</f>
        <v>419</v>
      </c>
      <c r="F38" s="35"/>
      <c r="G38" s="9">
        <f>July!G38+F38</f>
        <v>190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32">
        <v>1044</v>
      </c>
      <c r="C39" s="9">
        <f>July!C39+B39</f>
        <v>8739</v>
      </c>
      <c r="D39" s="33">
        <v>12</v>
      </c>
      <c r="E39" s="9">
        <f>July!E39+D39</f>
        <v>34</v>
      </c>
      <c r="F39" s="35">
        <v>10</v>
      </c>
      <c r="G39" s="9">
        <f>July!G39+F39</f>
        <v>294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32">
        <f>1480+180</f>
        <v>1660</v>
      </c>
      <c r="C40" s="9">
        <f>July!C40+B40</f>
        <v>8103</v>
      </c>
      <c r="D40" s="33"/>
      <c r="E40" s="9">
        <f>July!E40+D40</f>
        <v>617</v>
      </c>
      <c r="F40" s="35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32"/>
      <c r="C41" s="9">
        <f>July!C41+B41</f>
        <v>0</v>
      </c>
      <c r="D41" s="33"/>
      <c r="E41" s="9">
        <f>July!E41+D41</f>
        <v>2</v>
      </c>
      <c r="F41" s="35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32"/>
      <c r="C42" s="9">
        <f>July!C42+B42</f>
        <v>1196</v>
      </c>
      <c r="D42" s="33"/>
      <c r="E42" s="9">
        <f>July!E42+D42</f>
        <v>10</v>
      </c>
      <c r="F42" s="35"/>
      <c r="G42" s="9">
        <f>July!G42+F42</f>
        <v>833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32"/>
      <c r="C43" s="9">
        <f>July!C43+B43</f>
        <v>0</v>
      </c>
      <c r="D43" s="33"/>
      <c r="E43" s="9">
        <f>July!E43+D43</f>
        <v>0</v>
      </c>
      <c r="F43" s="35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32">
        <v>144</v>
      </c>
      <c r="C44" s="9">
        <f>July!C44+B44</f>
        <v>237</v>
      </c>
      <c r="D44" s="33"/>
      <c r="E44" s="9">
        <f>July!E44+D44</f>
        <v>0</v>
      </c>
      <c r="F44" s="35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32">
        <f>9347+2404</f>
        <v>11751</v>
      </c>
      <c r="C45" s="9">
        <f>July!C45+B45</f>
        <v>163072</v>
      </c>
      <c r="D45" s="33">
        <f>17+29</f>
        <v>46</v>
      </c>
      <c r="E45" s="9">
        <f>July!E45+D45</f>
        <v>5678</v>
      </c>
      <c r="F45" s="35">
        <v>11</v>
      </c>
      <c r="G45" s="9">
        <f>July!G45+F45</f>
        <v>1272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32">
        <v>1185</v>
      </c>
      <c r="C46" s="9">
        <f>July!C46+B46</f>
        <v>11316</v>
      </c>
      <c r="D46" s="33"/>
      <c r="E46" s="9">
        <f>July!E46+D46</f>
        <v>18</v>
      </c>
      <c r="F46" s="35"/>
      <c r="G46" s="9">
        <f>July!G46+F46</f>
        <v>197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32">
        <f>1368+1209</f>
        <v>2577</v>
      </c>
      <c r="C47" s="9">
        <f>July!C47+B47</f>
        <v>16493</v>
      </c>
      <c r="D47" s="33">
        <f>8+173</f>
        <v>181</v>
      </c>
      <c r="E47" s="9">
        <f>July!E47+D47</f>
        <v>305</v>
      </c>
      <c r="F47" s="35"/>
      <c r="G47" s="9">
        <f>July!G47+F47</f>
        <v>2132</v>
      </c>
      <c r="H47" s="19"/>
      <c r="I47" s="9">
        <f>July!I47+H47</f>
        <v>0</v>
      </c>
      <c r="J47" s="24"/>
      <c r="K47" s="9">
        <f>July!K47+J47</f>
        <v>3</v>
      </c>
    </row>
    <row r="48" spans="1:11" s="5" customFormat="1" ht="18" customHeight="1">
      <c r="A48" s="9" t="s">
        <v>50</v>
      </c>
      <c r="B48" s="32"/>
      <c r="C48" s="9">
        <f>July!C48+B48</f>
        <v>689</v>
      </c>
      <c r="D48" s="33">
        <v>5</v>
      </c>
      <c r="E48" s="9">
        <f>July!E48+D48</f>
        <v>11</v>
      </c>
      <c r="F48" s="35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32"/>
      <c r="C49" s="9">
        <f>July!C49+B49</f>
        <v>0</v>
      </c>
      <c r="D49" s="33"/>
      <c r="E49" s="9">
        <f>July!E49+D49</f>
        <v>0</v>
      </c>
      <c r="F49" s="35"/>
      <c r="G49" s="9">
        <f>July!G49+F49</f>
        <v>189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32">
        <v>70</v>
      </c>
      <c r="C50" s="9">
        <f>July!C50+B50</f>
        <v>132</v>
      </c>
      <c r="D50" s="33"/>
      <c r="E50" s="9">
        <f>July!E50+D50</f>
        <v>2</v>
      </c>
      <c r="F50" s="35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32"/>
      <c r="C51" s="9">
        <f>July!C51+B51</f>
        <v>0</v>
      </c>
      <c r="D51" s="33"/>
      <c r="E51" s="9">
        <f>July!E51+D51</f>
        <v>6</v>
      </c>
      <c r="F51" s="35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32">
        <v>586</v>
      </c>
      <c r="C52" s="9">
        <f>July!C52+B52</f>
        <v>1198</v>
      </c>
      <c r="D52" s="33"/>
      <c r="E52" s="9">
        <f>July!E52+D52</f>
        <v>6</v>
      </c>
      <c r="F52" s="35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32">
        <f>3831+1290</f>
        <v>5121</v>
      </c>
      <c r="C53" s="9">
        <f>July!C53+B53</f>
        <v>41093</v>
      </c>
      <c r="D53" s="33">
        <f>96+9</f>
        <v>105</v>
      </c>
      <c r="E53" s="9">
        <f>July!E53+D53</f>
        <v>1373</v>
      </c>
      <c r="F53" s="35">
        <v>301</v>
      </c>
      <c r="G53" s="9">
        <f>July!G53+F53</f>
        <v>8089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32">
        <f>1532+11</f>
        <v>1543</v>
      </c>
      <c r="C54" s="9">
        <f>July!C54+B54</f>
        <v>5131</v>
      </c>
      <c r="D54" s="34">
        <v>1</v>
      </c>
      <c r="E54" s="9">
        <f>July!E54+D54</f>
        <v>1506</v>
      </c>
      <c r="F54" s="35">
        <v>1094</v>
      </c>
      <c r="G54" s="9">
        <f>July!G54+F54</f>
        <v>1094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72942</v>
      </c>
      <c r="C55" s="11"/>
      <c r="D55" s="11">
        <f>SUM(D5:D54)</f>
        <v>1234</v>
      </c>
      <c r="E55" s="11"/>
      <c r="F55" s="11">
        <f>SUM(F5:F54)</f>
        <v>2949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624518</v>
      </c>
      <c r="D57" s="30"/>
      <c r="E57" s="30">
        <f>July!E57+D55</f>
        <v>30985</v>
      </c>
      <c r="F57" s="30"/>
      <c r="G57" s="30">
        <f>July!G57+F55</f>
        <v>37330</v>
      </c>
      <c r="H57" s="30"/>
      <c r="I57" s="30">
        <f>July!I57+H55</f>
        <v>0</v>
      </c>
      <c r="J57" s="30"/>
      <c r="K57" s="30">
        <f>July!K57+J55</f>
        <v>259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11215</v>
      </c>
      <c r="G62" s="4">
        <f>July!G62+F60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38" sqref="B3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/>
      <c r="C5" s="9">
        <f>August!C5+B5</f>
        <v>463</v>
      </c>
      <c r="D5" s="33"/>
      <c r="E5" s="9">
        <f>August!E5+D5</f>
        <v>2</v>
      </c>
      <c r="F5" s="35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32"/>
      <c r="C6" s="9">
        <f>August!C6+B6</f>
        <v>0</v>
      </c>
      <c r="D6" s="33"/>
      <c r="E6" s="9">
        <f>August!E6+D6</f>
        <v>0</v>
      </c>
      <c r="F6" s="35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32"/>
      <c r="C7" s="9">
        <f>August!C7+B7</f>
        <v>581</v>
      </c>
      <c r="D7" s="33"/>
      <c r="E7" s="9">
        <f>August!E7+D7</f>
        <v>1</v>
      </c>
      <c r="F7" s="35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32">
        <v>611</v>
      </c>
      <c r="C8" s="9">
        <f>August!C8+B8</f>
        <v>3635</v>
      </c>
      <c r="D8" s="33"/>
      <c r="E8" s="9">
        <f>August!E8+D8</f>
        <v>69</v>
      </c>
      <c r="F8" s="35"/>
      <c r="G8" s="9">
        <f>August!G8+F8</f>
        <v>227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32">
        <v>495</v>
      </c>
      <c r="C9" s="9">
        <f>August!C9+B9</f>
        <v>3082</v>
      </c>
      <c r="D9" s="33"/>
      <c r="E9" s="9">
        <f>August!E9+D9</f>
        <v>20</v>
      </c>
      <c r="F9" s="35">
        <v>2</v>
      </c>
      <c r="G9" s="9">
        <f>August!G9+F9</f>
        <v>1475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32">
        <v>185</v>
      </c>
      <c r="C10" s="9">
        <f>August!C10+B10</f>
        <v>8066</v>
      </c>
      <c r="D10" s="33">
        <v>1</v>
      </c>
      <c r="E10" s="9">
        <f>August!E10+D10</f>
        <v>122</v>
      </c>
      <c r="F10" s="35">
        <v>65</v>
      </c>
      <c r="G10" s="9">
        <f>August!G10+F10</f>
        <v>208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32">
        <v>1039</v>
      </c>
      <c r="C11" s="9">
        <f>August!C11+B11</f>
        <v>5371</v>
      </c>
      <c r="D11" s="33">
        <v>23</v>
      </c>
      <c r="E11" s="9">
        <f>August!E11+D11</f>
        <v>152</v>
      </c>
      <c r="F11" s="35"/>
      <c r="G11" s="9">
        <f>August!G11+F11</f>
        <v>170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32"/>
      <c r="C12" s="9">
        <f>August!C12+B12</f>
        <v>0</v>
      </c>
      <c r="D12" s="33"/>
      <c r="E12" s="9">
        <f>August!E12+D12</f>
        <v>4</v>
      </c>
      <c r="F12" s="35"/>
      <c r="G12" s="9">
        <f>August!G12+F12</f>
        <v>4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32"/>
      <c r="C13" s="9">
        <f>August!C13+B13</f>
        <v>0</v>
      </c>
      <c r="D13" s="33"/>
      <c r="E13" s="9">
        <f>August!E13+D13</f>
        <v>0</v>
      </c>
      <c r="F13" s="35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32"/>
      <c r="C14" s="9">
        <f>August!C14+B14</f>
        <v>4371</v>
      </c>
      <c r="D14" s="33">
        <v>22</v>
      </c>
      <c r="E14" s="9">
        <f>August!E14+D14</f>
        <v>22</v>
      </c>
      <c r="F14" s="35"/>
      <c r="G14" s="9">
        <f>August!G14+F14</f>
        <v>2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32">
        <v>1483</v>
      </c>
      <c r="C15" s="9">
        <f>August!C15+B15</f>
        <v>3921</v>
      </c>
      <c r="D15" s="33">
        <v>2</v>
      </c>
      <c r="E15" s="9">
        <f>August!E15+D15</f>
        <v>3</v>
      </c>
      <c r="F15" s="35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32"/>
      <c r="C16" s="9">
        <f>August!C16+B16</f>
        <v>0</v>
      </c>
      <c r="D16" s="33"/>
      <c r="E16" s="9">
        <f>August!E16+D16</f>
        <v>0</v>
      </c>
      <c r="F16" s="35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32"/>
      <c r="C17" s="9">
        <f>August!C17+B17</f>
        <v>2658</v>
      </c>
      <c r="D17" s="33"/>
      <c r="E17" s="9">
        <f>August!E17+D17</f>
        <v>520</v>
      </c>
      <c r="F17" s="35">
        <v>2</v>
      </c>
      <c r="G17" s="9">
        <f>August!G17+F17</f>
        <v>197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32">
        <v>173</v>
      </c>
      <c r="C18" s="9">
        <f>August!C18+B18</f>
        <v>3842</v>
      </c>
      <c r="D18" s="33">
        <v>19</v>
      </c>
      <c r="E18" s="9">
        <f>August!E18+D18</f>
        <v>734</v>
      </c>
      <c r="F18" s="35">
        <v>14</v>
      </c>
      <c r="G18" s="9">
        <f>August!G18+F18</f>
        <v>624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32">
        <f>818+2204</f>
        <v>3022</v>
      </c>
      <c r="C19" s="9">
        <f>August!C19+B19</f>
        <v>29814</v>
      </c>
      <c r="D19" s="33">
        <v>12</v>
      </c>
      <c r="E19" s="9">
        <f>August!E19+D19</f>
        <v>103</v>
      </c>
      <c r="F19" s="35"/>
      <c r="G19" s="9">
        <f>August!G19+F19</f>
        <v>5568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32">
        <v>1039</v>
      </c>
      <c r="C20" s="9">
        <f>August!C20+B20</f>
        <v>28861</v>
      </c>
      <c r="D20" s="33">
        <v>56</v>
      </c>
      <c r="E20" s="9">
        <f>August!E20+D20</f>
        <v>1201</v>
      </c>
      <c r="F20" s="35"/>
      <c r="G20" s="9">
        <f>August!G20+F20</f>
        <v>1065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32">
        <f>6977+372</f>
        <v>7349</v>
      </c>
      <c r="C21" s="9">
        <f>August!C21+B21</f>
        <v>49944</v>
      </c>
      <c r="D21" s="33"/>
      <c r="E21" s="9">
        <f>August!E21+D21</f>
        <v>1563</v>
      </c>
      <c r="F21" s="35"/>
      <c r="G21" s="9">
        <f>August!G21+F21</f>
        <v>302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32"/>
      <c r="C22" s="9">
        <f>August!C22+B22</f>
        <v>0</v>
      </c>
      <c r="D22" s="33"/>
      <c r="E22" s="9">
        <f>August!E22+D22</f>
        <v>0</v>
      </c>
      <c r="F22" s="35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32"/>
      <c r="C23" s="9">
        <f>August!C23+B23</f>
        <v>0</v>
      </c>
      <c r="D23" s="33"/>
      <c r="E23" s="9">
        <f>August!E23+D23</f>
        <v>0</v>
      </c>
      <c r="F23" s="35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32"/>
      <c r="C24" s="9">
        <f>August!C24+B24</f>
        <v>0</v>
      </c>
      <c r="D24" s="33"/>
      <c r="E24" s="9">
        <f>August!E24+D24</f>
        <v>1</v>
      </c>
      <c r="F24" s="35"/>
      <c r="G24" s="9">
        <f>August!G24+F24</f>
        <v>5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32"/>
      <c r="C25" s="9">
        <f>August!C25+B25</f>
        <v>0</v>
      </c>
      <c r="D25" s="33"/>
      <c r="E25" s="9">
        <f>August!E25+D25</f>
        <v>0</v>
      </c>
      <c r="F25" s="35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32">
        <v>3728</v>
      </c>
      <c r="C26" s="9">
        <f>August!C26+B26</f>
        <v>31571</v>
      </c>
      <c r="D26" s="33"/>
      <c r="E26" s="9">
        <f>August!E26+D26</f>
        <v>64</v>
      </c>
      <c r="F26" s="35"/>
      <c r="G26" s="9">
        <f>August!G26+F26</f>
        <v>87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32">
        <f>220+1680</f>
        <v>1900</v>
      </c>
      <c r="C27" s="9">
        <f>August!C27+B27</f>
        <v>20007</v>
      </c>
      <c r="D27" s="33">
        <f>16+223</f>
        <v>239</v>
      </c>
      <c r="E27" s="9">
        <f>August!E27+D27</f>
        <v>1167</v>
      </c>
      <c r="F27" s="35">
        <f>216+731</f>
        <v>947</v>
      </c>
      <c r="G27" s="9">
        <f>August!G27+F27</f>
        <v>5579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32">
        <v>219</v>
      </c>
      <c r="C28" s="9">
        <f>August!C28+B28</f>
        <v>836</v>
      </c>
      <c r="D28" s="33">
        <v>3</v>
      </c>
      <c r="E28" s="9">
        <f>August!E28+D28</f>
        <v>10</v>
      </c>
      <c r="F28" s="35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32">
        <f>150+8193</f>
        <v>8343</v>
      </c>
      <c r="C29" s="9">
        <f>August!C29+B29</f>
        <v>78374</v>
      </c>
      <c r="D29" s="33">
        <v>68</v>
      </c>
      <c r="E29" s="9">
        <f>August!E29+D29</f>
        <v>1416</v>
      </c>
      <c r="F29" s="35"/>
      <c r="G29" s="9">
        <f>August!G29+F29</f>
        <v>2043</v>
      </c>
      <c r="H29" s="19"/>
      <c r="I29" s="9">
        <f>August!I29+H29</f>
        <v>0</v>
      </c>
      <c r="J29" s="24"/>
      <c r="K29" s="9">
        <f>August!K29+J29</f>
        <v>58</v>
      </c>
    </row>
    <row r="30" spans="1:11" s="5" customFormat="1" ht="18" customHeight="1">
      <c r="A30" s="9" t="s">
        <v>32</v>
      </c>
      <c r="B30" s="32">
        <f>7370+4143</f>
        <v>11513</v>
      </c>
      <c r="C30" s="9">
        <f>August!C30+B30</f>
        <v>48498</v>
      </c>
      <c r="D30" s="33">
        <f>196+210</f>
        <v>406</v>
      </c>
      <c r="E30" s="9">
        <f>August!E30+D30</f>
        <v>8784</v>
      </c>
      <c r="F30" s="35"/>
      <c r="G30" s="9">
        <f>August!G30+F30</f>
        <v>220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32">
        <f>128+6062</f>
        <v>6190</v>
      </c>
      <c r="C31" s="9">
        <f>August!C31+B31</f>
        <v>42995</v>
      </c>
      <c r="D31" s="33">
        <f>18+122</f>
        <v>140</v>
      </c>
      <c r="E31" s="9">
        <f>August!E31+D31</f>
        <v>5693</v>
      </c>
      <c r="F31" s="35"/>
      <c r="G31" s="9">
        <f>August!G31+F31</f>
        <v>1423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32"/>
      <c r="C32" s="9">
        <f>August!C32+B32</f>
        <v>0</v>
      </c>
      <c r="D32" s="33"/>
      <c r="E32" s="9">
        <f>August!E32+D32</f>
        <v>0</v>
      </c>
      <c r="F32" s="35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32"/>
      <c r="C33" s="9">
        <f>August!C33+B33</f>
        <v>0</v>
      </c>
      <c r="D33" s="33"/>
      <c r="E33" s="9">
        <f>August!E33+D33</f>
        <v>0</v>
      </c>
      <c r="F33" s="35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32"/>
      <c r="C34" s="9">
        <f>August!C34+B34</f>
        <v>0</v>
      </c>
      <c r="D34" s="33"/>
      <c r="E34" s="9">
        <f>August!E34+D34</f>
        <v>0</v>
      </c>
      <c r="F34" s="35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32">
        <f>527+540</f>
        <v>1067</v>
      </c>
      <c r="C35" s="9">
        <f>August!C35+B35</f>
        <v>4972</v>
      </c>
      <c r="D35" s="33">
        <v>2</v>
      </c>
      <c r="E35" s="9">
        <f>August!E35+D35</f>
        <v>27</v>
      </c>
      <c r="F35" s="35">
        <v>138</v>
      </c>
      <c r="G35" s="9">
        <f>August!G35+F35</f>
        <v>1137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32"/>
      <c r="C36" s="9">
        <f>August!C36+B36</f>
        <v>341</v>
      </c>
      <c r="D36" s="33"/>
      <c r="E36" s="9">
        <f>August!E36+D36</f>
        <v>2</v>
      </c>
      <c r="F36" s="35">
        <v>1</v>
      </c>
      <c r="G36" s="9">
        <f>August!G36+F36</f>
        <v>1998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32">
        <v>75</v>
      </c>
      <c r="C37" s="9">
        <f>August!C37+B37</f>
        <v>290</v>
      </c>
      <c r="D37" s="33">
        <v>10</v>
      </c>
      <c r="E37" s="9">
        <f>August!E37+D37</f>
        <v>321</v>
      </c>
      <c r="F37" s="35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32">
        <f>2895+300</f>
        <v>3195</v>
      </c>
      <c r="C38" s="9">
        <f>August!C38+B38</f>
        <v>46252</v>
      </c>
      <c r="D38" s="33">
        <v>48</v>
      </c>
      <c r="E38" s="9">
        <f>August!E38+D38</f>
        <v>467</v>
      </c>
      <c r="F38" s="35"/>
      <c r="G38" s="9">
        <f>August!G38+F38</f>
        <v>190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32">
        <v>580</v>
      </c>
      <c r="C39" s="9">
        <f>August!C39+B39</f>
        <v>9319</v>
      </c>
      <c r="D39" s="33">
        <v>1</v>
      </c>
      <c r="E39" s="9">
        <f>August!E39+D39</f>
        <v>35</v>
      </c>
      <c r="F39" s="35"/>
      <c r="G39" s="9">
        <f>August!G39+F39</f>
        <v>294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32">
        <f>372+733</f>
        <v>1105</v>
      </c>
      <c r="C40" s="9">
        <f>August!C40+B40</f>
        <v>9208</v>
      </c>
      <c r="D40" s="33">
        <f>11+88</f>
        <v>99</v>
      </c>
      <c r="E40" s="9">
        <f>August!E40+D40</f>
        <v>716</v>
      </c>
      <c r="F40" s="35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32"/>
      <c r="C41" s="9">
        <f>August!C41+B41</f>
        <v>0</v>
      </c>
      <c r="D41" s="33"/>
      <c r="E41" s="9">
        <f>August!E41+D41</f>
        <v>2</v>
      </c>
      <c r="F41" s="35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32">
        <v>53</v>
      </c>
      <c r="C42" s="9">
        <f>August!C42+B42</f>
        <v>1249</v>
      </c>
      <c r="D42" s="33">
        <v>1</v>
      </c>
      <c r="E42" s="9">
        <f>August!E42+D42</f>
        <v>11</v>
      </c>
      <c r="F42" s="35">
        <f>45+306</f>
        <v>351</v>
      </c>
      <c r="G42" s="9">
        <f>August!G42+F42</f>
        <v>1184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32"/>
      <c r="C43" s="9">
        <f>August!C43+B43</f>
        <v>0</v>
      </c>
      <c r="D43" s="33"/>
      <c r="E43" s="9">
        <f>August!E43+D43</f>
        <v>0</v>
      </c>
      <c r="F43" s="35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32">
        <v>324</v>
      </c>
      <c r="C44" s="9">
        <f>August!C44+B44</f>
        <v>561</v>
      </c>
      <c r="D44" s="33">
        <v>5</v>
      </c>
      <c r="E44" s="9">
        <f>August!E44+D44</f>
        <v>5</v>
      </c>
      <c r="F44" s="35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32">
        <f>3170+13215</f>
        <v>16385</v>
      </c>
      <c r="C45" s="9">
        <f>August!C45+B45</f>
        <v>179457</v>
      </c>
      <c r="D45" s="33">
        <f>20+30</f>
        <v>50</v>
      </c>
      <c r="E45" s="9">
        <f>August!E45+D45</f>
        <v>5728</v>
      </c>
      <c r="F45" s="35"/>
      <c r="G45" s="9">
        <f>August!G45+F45</f>
        <v>1272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32">
        <f>159+399</f>
        <v>558</v>
      </c>
      <c r="C46" s="9">
        <f>August!C46+B46</f>
        <v>11874</v>
      </c>
      <c r="D46" s="33"/>
      <c r="E46" s="9">
        <f>August!E46+D46</f>
        <v>18</v>
      </c>
      <c r="F46" s="35"/>
      <c r="G46" s="9">
        <f>August!G46+F46</f>
        <v>197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32">
        <f>819+730</f>
        <v>1549</v>
      </c>
      <c r="C47" s="9">
        <f>August!C47+B47</f>
        <v>18042</v>
      </c>
      <c r="D47" s="33">
        <f>3+13</f>
        <v>16</v>
      </c>
      <c r="E47" s="9">
        <f>August!E47+D47</f>
        <v>321</v>
      </c>
      <c r="F47" s="35">
        <v>166</v>
      </c>
      <c r="G47" s="9">
        <f>August!G47+F47</f>
        <v>2298</v>
      </c>
      <c r="H47" s="19"/>
      <c r="I47" s="9">
        <f>August!I47+H47</f>
        <v>0</v>
      </c>
      <c r="J47" s="24"/>
      <c r="K47" s="9">
        <f>August!K47+J47</f>
        <v>3</v>
      </c>
    </row>
    <row r="48" spans="1:11" s="5" customFormat="1" ht="18" customHeight="1">
      <c r="A48" s="9" t="s">
        <v>50</v>
      </c>
      <c r="B48" s="32"/>
      <c r="C48" s="9">
        <f>August!C48+B48</f>
        <v>689</v>
      </c>
      <c r="D48" s="33"/>
      <c r="E48" s="9">
        <f>August!E48+D48</f>
        <v>11</v>
      </c>
      <c r="F48" s="35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32"/>
      <c r="C49" s="9">
        <f>August!C49+B49</f>
        <v>0</v>
      </c>
      <c r="D49" s="33">
        <v>12</v>
      </c>
      <c r="E49" s="9">
        <f>August!E49+D49</f>
        <v>12</v>
      </c>
      <c r="F49" s="35"/>
      <c r="G49" s="9">
        <f>August!G49+F49</f>
        <v>189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32"/>
      <c r="C50" s="9">
        <f>August!C50+B50</f>
        <v>132</v>
      </c>
      <c r="D50" s="33"/>
      <c r="E50" s="9">
        <f>August!E50+D50</f>
        <v>2</v>
      </c>
      <c r="F50" s="35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32">
        <v>71</v>
      </c>
      <c r="C51" s="9">
        <f>August!C51+B51</f>
        <v>71</v>
      </c>
      <c r="D51" s="33"/>
      <c r="E51" s="9">
        <f>August!E51+D51</f>
        <v>6</v>
      </c>
      <c r="F51" s="35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32">
        <v>262</v>
      </c>
      <c r="C52" s="9">
        <f>August!C52+B52</f>
        <v>1460</v>
      </c>
      <c r="D52" s="33"/>
      <c r="E52" s="9">
        <f>August!E52+D52</f>
        <v>6</v>
      </c>
      <c r="F52" s="35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32">
        <v>5370</v>
      </c>
      <c r="C53" s="9">
        <f>August!C53+B53</f>
        <v>46463</v>
      </c>
      <c r="D53" s="33">
        <v>87</v>
      </c>
      <c r="E53" s="9">
        <f>August!E53+D53</f>
        <v>1460</v>
      </c>
      <c r="F53" s="35">
        <v>810</v>
      </c>
      <c r="G53" s="9">
        <f>August!G53+F53</f>
        <v>8899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32">
        <v>1985</v>
      </c>
      <c r="C54" s="9">
        <f>August!C54+B54</f>
        <v>7116</v>
      </c>
      <c r="D54" s="34">
        <f>534+11</f>
        <v>545</v>
      </c>
      <c r="E54" s="9">
        <f>August!E54+D54</f>
        <v>2051</v>
      </c>
      <c r="F54" s="35"/>
      <c r="G54" s="9">
        <f>August!G54+F54</f>
        <v>1094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79868</v>
      </c>
      <c r="C55" s="11"/>
      <c r="D55" s="11">
        <f>SUM(D5:D54)</f>
        <v>1867</v>
      </c>
      <c r="E55" s="11"/>
      <c r="F55" s="11">
        <f>SUM(F5:F54)</f>
        <v>2496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704386</v>
      </c>
      <c r="D57" s="11"/>
      <c r="E57" s="11">
        <f>August!E57+D55</f>
        <v>32852</v>
      </c>
      <c r="F57" s="11"/>
      <c r="G57" s="11">
        <f>August!G57+F55</f>
        <v>39826</v>
      </c>
      <c r="H57" s="11"/>
      <c r="I57" s="11">
        <f>August!I57+H55</f>
        <v>0</v>
      </c>
      <c r="J57" s="11"/>
      <c r="K57" s="11">
        <f>August!K57+J55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11215</v>
      </c>
      <c r="G62" s="4">
        <f>August!G62+F60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2017-03-13T13:53:28Z</dcterms:modified>
  <cp:category/>
  <cp:version/>
  <cp:contentType/>
  <cp:contentStatus/>
</cp:coreProperties>
</file>