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4695" tabRatio="914" activeTab="2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D53" i="3" l="1"/>
  <c r="D47" i="3"/>
  <c r="D45" i="3"/>
  <c r="D39" i="3"/>
  <c r="D38" i="3"/>
  <c r="D31" i="3"/>
  <c r="D29" i="3"/>
  <c r="D27" i="3"/>
  <c r="D20" i="3"/>
  <c r="D19" i="3"/>
  <c r="D18" i="3"/>
  <c r="B53" i="3"/>
  <c r="B45" i="3"/>
  <c r="B40" i="3"/>
  <c r="B39" i="3"/>
  <c r="B38" i="3"/>
  <c r="B31" i="3"/>
  <c r="B30" i="3"/>
  <c r="B29" i="3"/>
  <c r="B27" i="3"/>
  <c r="B26" i="3"/>
  <c r="B20" i="3"/>
  <c r="B19" i="3"/>
  <c r="B18" i="3"/>
  <c r="B12" i="3"/>
  <c r="C66" i="3"/>
  <c r="C64" i="3"/>
  <c r="C62" i="3"/>
  <c r="B53" i="13" l="1"/>
  <c r="B45" i="13"/>
  <c r="B40" i="13"/>
  <c r="B38" i="13"/>
  <c r="B31" i="13"/>
  <c r="B30" i="13"/>
  <c r="B29" i="13"/>
  <c r="B28" i="13"/>
  <c r="B27" i="13"/>
  <c r="B20" i="13"/>
  <c r="B19" i="13"/>
  <c r="B18" i="13"/>
  <c r="B12" i="13"/>
  <c r="B9" i="13"/>
  <c r="D39" i="13"/>
  <c r="D31" i="13"/>
  <c r="D20" i="13"/>
  <c r="D19" i="13"/>
  <c r="D18" i="13"/>
  <c r="C64" i="13"/>
  <c r="C62" i="13"/>
  <c r="D45" i="1" l="1"/>
  <c r="D31" i="1"/>
  <c r="D27" i="1"/>
  <c r="D20" i="1"/>
  <c r="D18" i="1"/>
  <c r="C66" i="1"/>
  <c r="C64" i="1"/>
  <c r="C62" i="1"/>
  <c r="C58" i="1"/>
  <c r="B45" i="1"/>
  <c r="B40" i="1"/>
  <c r="B39" i="1"/>
  <c r="B31" i="1"/>
  <c r="B30" i="1"/>
  <c r="B29" i="1"/>
  <c r="B27" i="1"/>
  <c r="B20" i="1"/>
  <c r="B18" i="1"/>
  <c r="B12" i="1"/>
  <c r="D53" i="1" l="1"/>
  <c r="D39" i="1"/>
  <c r="D38" i="1"/>
  <c r="D29" i="1"/>
  <c r="D26" i="1"/>
  <c r="D11" i="1"/>
  <c r="B54" i="1"/>
  <c r="B53" i="1"/>
  <c r="B48" i="1"/>
  <c r="B47" i="1"/>
  <c r="B44" i="1"/>
  <c r="B38" i="1"/>
  <c r="B37" i="1"/>
  <c r="B28" i="1"/>
  <c r="B21" i="1"/>
  <c r="B19" i="1"/>
  <c r="B11" i="1"/>
  <c r="F11" i="1"/>
  <c r="C67" i="1"/>
  <c r="C59" i="1"/>
  <c r="I56" i="1" l="1"/>
  <c r="I56" i="13"/>
  <c r="I56" i="3"/>
  <c r="I56" i="4"/>
  <c r="I56" i="5"/>
  <c r="I56" i="6"/>
  <c r="I56" i="7"/>
  <c r="I56" i="8" l="1"/>
  <c r="G54" i="3" l="1"/>
  <c r="F55" i="13"/>
  <c r="G54" i="13"/>
  <c r="B55" i="13" l="1"/>
  <c r="D55" i="13"/>
  <c r="F55" i="11" l="1"/>
  <c r="E26" i="1"/>
  <c r="D62" i="1"/>
  <c r="E45" i="1"/>
  <c r="E45" i="13" s="1"/>
  <c r="E45" i="3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1" i="1"/>
  <c r="C17" i="1"/>
  <c r="C16" i="1"/>
  <c r="C8" i="1"/>
  <c r="D63" i="1"/>
  <c r="D64" i="1"/>
  <c r="C21" i="1"/>
  <c r="C47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7" i="1"/>
  <c r="G17" i="1"/>
  <c r="G17" i="13" s="1"/>
  <c r="G17" i="3" s="1"/>
  <c r="E18" i="1"/>
  <c r="G18" i="1"/>
  <c r="G18" i="13" s="1"/>
  <c r="G18" i="3" s="1"/>
  <c r="C19" i="1"/>
  <c r="G19" i="1"/>
  <c r="G19" i="13" s="1"/>
  <c r="G19" i="3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E22" i="1"/>
  <c r="G22" i="1"/>
  <c r="C23" i="1"/>
  <c r="E23" i="1"/>
  <c r="G23" i="1"/>
  <c r="G23" i="13" s="1"/>
  <c r="G23" i="3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C31" i="1"/>
  <c r="E31" i="1"/>
  <c r="G31" i="1"/>
  <c r="C32" i="1"/>
  <c r="C32" i="13" s="1"/>
  <c r="C32" i="3" s="1"/>
  <c r="E32" i="1"/>
  <c r="E32" i="13" s="1"/>
  <c r="E32" i="3" s="1"/>
  <c r="G32" i="1"/>
  <c r="C33" i="1"/>
  <c r="E33" i="1"/>
  <c r="E33" i="13" s="1"/>
  <c r="E33" i="3" s="1"/>
  <c r="G33" i="1"/>
  <c r="C34" i="1"/>
  <c r="E34" i="1"/>
  <c r="G34" i="1"/>
  <c r="G34" i="13" s="1"/>
  <c r="G34" i="3" s="1"/>
  <c r="C35" i="1"/>
  <c r="E35" i="1"/>
  <c r="E35" i="13" s="1"/>
  <c r="E35" i="3" s="1"/>
  <c r="G35" i="1"/>
  <c r="C36" i="1"/>
  <c r="C36" i="13" s="1"/>
  <c r="C36" i="3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C43" i="1"/>
  <c r="E43" i="1"/>
  <c r="E43" i="13" s="1"/>
  <c r="E43" i="3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7" i="4"/>
  <c r="G17" i="5" s="1"/>
  <c r="G17" i="6" s="1"/>
  <c r="G17" i="7" s="1"/>
  <c r="G17" i="8" s="1"/>
  <c r="G17" i="9" s="1"/>
  <c r="G17" i="10" s="1"/>
  <c r="G17" i="11" s="1"/>
  <c r="G17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E21" i="4"/>
  <c r="E21" i="5" s="1"/>
  <c r="E21" i="6" s="1"/>
  <c r="E21" i="7" s="1"/>
  <c r="E21" i="8" s="1"/>
  <c r="E21" i="9" s="1"/>
  <c r="E21" i="10" s="1"/>
  <c r="E21" i="11" s="1"/>
  <c r="E21" i="12" s="1"/>
  <c r="C22" i="4"/>
  <c r="C22" i="5" s="1"/>
  <c r="C22" i="6" s="1"/>
  <c r="C22" i="7" s="1"/>
  <c r="C22" i="8" s="1"/>
  <c r="C22" i="9" s="1"/>
  <c r="C22" i="10" s="1"/>
  <c r="C22" i="11" s="1"/>
  <c r="C22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0" i="4"/>
  <c r="G30" i="5" s="1"/>
  <c r="G30" i="6" s="1"/>
  <c r="G30" i="7" s="1"/>
  <c r="G30" i="8" s="1"/>
  <c r="G30" i="9" s="1"/>
  <c r="G30" i="10" s="1"/>
  <c r="G30" i="11" s="1"/>
  <c r="G30" i="12" s="1"/>
  <c r="C32" i="4"/>
  <c r="C32" i="5" s="1"/>
  <c r="C32" i="6" s="1"/>
  <c r="C32" i="7" s="1"/>
  <c r="C32" i="8" s="1"/>
  <c r="C32" i="9" s="1"/>
  <c r="C32" i="10" s="1"/>
  <c r="C32" i="11" s="1"/>
  <c r="C32" i="12" s="1"/>
  <c r="G34" i="4"/>
  <c r="G34" i="5" s="1"/>
  <c r="G34" i="6" s="1"/>
  <c r="G34" i="7" s="1"/>
  <c r="G34" i="8" s="1"/>
  <c r="G34" i="9" s="1"/>
  <c r="G34" i="10" s="1"/>
  <c r="G34" i="11" s="1"/>
  <c r="G34" i="12" s="1"/>
  <c r="C36" i="4"/>
  <c r="C36" i="5" s="1"/>
  <c r="C36" i="6" s="1"/>
  <c r="C36" i="7" s="1"/>
  <c r="C36" i="8" s="1"/>
  <c r="C36" i="9" s="1"/>
  <c r="C36" i="10" s="1"/>
  <c r="C36" i="11" s="1"/>
  <c r="C36" i="12" s="1"/>
  <c r="G38" i="4"/>
  <c r="G38" i="5" s="1"/>
  <c r="G38" i="6" s="1"/>
  <c r="G38" i="7" s="1"/>
  <c r="G38" i="8" s="1"/>
  <c r="G38" i="9" s="1"/>
  <c r="G38" i="10" s="1"/>
  <c r="G38" i="11" s="1"/>
  <c r="G38" i="12" s="1"/>
  <c r="G42" i="4"/>
  <c r="G42" i="5" s="1"/>
  <c r="G42" i="6" s="1"/>
  <c r="G42" i="7" s="1"/>
  <c r="G42" i="8" s="1"/>
  <c r="G42" i="9" s="1"/>
  <c r="G42" i="10" s="1"/>
  <c r="G42" i="11" s="1"/>
  <c r="G42" i="12" s="1"/>
  <c r="E45" i="4"/>
  <c r="E45" i="5" s="1"/>
  <c r="E45" i="6" s="1"/>
  <c r="E45" i="7" s="1"/>
  <c r="E45" i="8" s="1"/>
  <c r="E45" i="9" s="1"/>
  <c r="E45" i="10" s="1"/>
  <c r="E45" i="11" s="1"/>
  <c r="E45" i="12" s="1"/>
  <c r="C49" i="4"/>
  <c r="C49" i="5" s="1"/>
  <c r="C49" i="6" s="1"/>
  <c r="C49" i="7" s="1"/>
  <c r="C49" i="8" s="1"/>
  <c r="C49" i="9" s="1"/>
  <c r="C49" i="10" s="1"/>
  <c r="C49" i="11" s="1"/>
  <c r="C49" i="12" s="1"/>
  <c r="G51" i="4"/>
  <c r="G51" i="5" s="1"/>
  <c r="G51" i="6" s="1"/>
  <c r="G51" i="7" s="1"/>
  <c r="G51" i="8" s="1"/>
  <c r="G51" i="9" s="1"/>
  <c r="G51" i="10" s="1"/>
  <c r="G51" i="11" s="1"/>
  <c r="G51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G54" i="4"/>
  <c r="G54" i="5" s="1"/>
  <c r="G54" i="6" s="1"/>
  <c r="G54" i="7" s="1"/>
  <c r="G54" i="8" s="1"/>
  <c r="G54" i="9" s="1"/>
  <c r="G54" i="10" s="1"/>
  <c r="G54" i="11" s="1"/>
  <c r="G54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5" i="4"/>
  <c r="D55" i="4"/>
  <c r="F55" i="4"/>
  <c r="G8" i="4"/>
  <c r="G8" i="5" s="1"/>
  <c r="G8" i="6" s="1"/>
  <c r="G8" i="7" s="1"/>
  <c r="G8" i="8" s="1"/>
  <c r="G8" i="9" s="1"/>
  <c r="G8" i="10" s="1"/>
  <c r="G8" i="11" s="1"/>
  <c r="G8" i="12" s="1"/>
  <c r="D58" i="1"/>
  <c r="D59" i="1"/>
  <c r="D60" i="1"/>
  <c r="D61" i="1"/>
  <c r="D65" i="1"/>
  <c r="D66" i="1"/>
  <c r="D66" i="13" s="1"/>
  <c r="D66" i="3" s="1"/>
  <c r="D67" i="1"/>
  <c r="B55" i="3"/>
  <c r="G23" i="4"/>
  <c r="G23" i="5" s="1"/>
  <c r="G23" i="6" s="1"/>
  <c r="G23" i="7" s="1"/>
  <c r="G23" i="8" s="1"/>
  <c r="G23" i="9" s="1"/>
  <c r="G23" i="10" s="1"/>
  <c r="G23" i="11" s="1"/>
  <c r="G23" i="12" s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E32" i="4"/>
  <c r="E32" i="5" s="1"/>
  <c r="E32" i="6" s="1"/>
  <c r="E32" i="7" s="1"/>
  <c r="E32" i="8" s="1"/>
  <c r="E32" i="9" s="1"/>
  <c r="E32" i="10" s="1"/>
  <c r="E32" i="11" s="1"/>
  <c r="E32" i="12" s="1"/>
  <c r="E33" i="4"/>
  <c r="E33" i="5" s="1"/>
  <c r="E33" i="6" s="1"/>
  <c r="E33" i="7" s="1"/>
  <c r="E33" i="8" s="1"/>
  <c r="E33" i="9" s="1"/>
  <c r="E33" i="10" s="1"/>
  <c r="E33" i="11" s="1"/>
  <c r="E33" i="12" s="1"/>
  <c r="E35" i="4"/>
  <c r="E35" i="5" s="1"/>
  <c r="E35" i="6" s="1"/>
  <c r="E35" i="7" s="1"/>
  <c r="E35" i="8" s="1"/>
  <c r="E35" i="9" s="1"/>
  <c r="E35" i="10" s="1"/>
  <c r="E35" i="11" s="1"/>
  <c r="E35" i="12" s="1"/>
  <c r="C41" i="4"/>
  <c r="C41" i="5" s="1"/>
  <c r="C41" i="6" s="1"/>
  <c r="C41" i="7" s="1"/>
  <c r="C41" i="8" s="1"/>
  <c r="C41" i="9" s="1"/>
  <c r="C41" i="10" s="1"/>
  <c r="C41" i="11" s="1"/>
  <c r="C41" i="12" s="1"/>
  <c r="E43" i="4"/>
  <c r="E43" i="5" s="1"/>
  <c r="E43" i="6" s="1"/>
  <c r="E43" i="7" s="1"/>
  <c r="E43" i="8" s="1"/>
  <c r="E43" i="9" s="1"/>
  <c r="E43" i="10" s="1"/>
  <c r="E43" i="11" s="1"/>
  <c r="E43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1"/>
  <c r="E55" i="1" s="1"/>
  <c r="E55" i="13" s="1"/>
  <c r="D55" i="3"/>
  <c r="F55" i="1"/>
  <c r="G55" i="1" s="1"/>
  <c r="G55" i="13" s="1"/>
  <c r="F55" i="3"/>
  <c r="F55" i="5"/>
  <c r="F55" i="6"/>
  <c r="F55" i="7"/>
  <c r="B55" i="8"/>
  <c r="D55" i="8"/>
  <c r="F55" i="8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1"/>
  <c r="B55" i="7"/>
  <c r="D55" i="10"/>
  <c r="D61" i="13" l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5" i="3"/>
  <c r="G55" i="4" s="1"/>
  <c r="G55" i="5" s="1"/>
  <c r="G55" i="6" s="1"/>
  <c r="G55" i="7" s="1"/>
  <c r="G55" i="8" s="1"/>
  <c r="G55" i="9" s="1"/>
  <c r="G55" i="10" s="1"/>
  <c r="G55" i="11" s="1"/>
  <c r="G55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55" i="8" s="1"/>
  <c r="E55" i="9" s="1"/>
  <c r="E55" i="10" s="1"/>
  <c r="E55" i="11" s="1"/>
  <c r="E55" i="12" s="1"/>
  <c r="E11" i="6"/>
  <c r="E11" i="7" s="1"/>
  <c r="E11" i="8" s="1"/>
  <c r="E11" i="9" s="1"/>
  <c r="E11" i="10" s="1"/>
  <c r="E11" i="11" s="1"/>
  <c r="E11" i="12" s="1"/>
  <c r="D66" i="4"/>
  <c r="D66" i="5" s="1"/>
  <c r="D66" i="6" s="1"/>
  <c r="D66" i="7" s="1"/>
  <c r="D66" i="8" s="1"/>
  <c r="D66" i="9" s="1"/>
  <c r="D66" i="10" s="1"/>
  <c r="D66" i="11" s="1"/>
  <c r="D66" i="12" s="1"/>
  <c r="C55" i="1"/>
  <c r="C55" i="13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11"/>
  <c r="C19" i="12" s="1"/>
</calcChain>
</file>

<file path=xl/sharedStrings.xml><?xml version="1.0" encoding="utf-8"?>
<sst xmlns="http://schemas.openxmlformats.org/spreadsheetml/2006/main" count="919" uniqueCount="84">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</sst>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8"/>
  <sheetViews>
    <sheetView defaultGridColor="0" colorId="22" zoomScaleNormal="100" workbookViewId="0">
      <pane ySplit="6" topLeftCell="A31" activePane="bottomLeft" state="frozen"/>
      <selection pane="bottomLeft" activeCell="D46" sqref="D46"/>
    </sheetView>
  </sheetViews>
  <sheetFormatPr defaultColWidth="11.77734375" defaultRowHeight="15" x14ac:dyDescent="0.2"/>
  <cols>
    <col min="1" max="1" width="16.77734375" style="48" customWidth="1"/>
    <col min="2" max="2" width="13.6640625" style="44" customWidth="1"/>
    <col min="3" max="4" width="13.77734375" style="44" customWidth="1"/>
    <col min="5" max="6" width="12.6640625" style="44" customWidth="1"/>
    <col min="7" max="7" width="12.77734375" style="44" customWidth="1"/>
    <col min="8" max="16384" width="11.77734375" style="44"/>
  </cols>
  <sheetData>
    <row r="1" spans="1:256" ht="0.75" customHeight="1" x14ac:dyDescent="0.25">
      <c r="I1" s="58"/>
    </row>
    <row r="2" spans="1:256" ht="23.25" x14ac:dyDescent="0.35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35">
      <c r="A3" s="3"/>
      <c r="B3" s="59"/>
      <c r="D3" s="59"/>
      <c r="F3" s="44" t="s">
        <v>78</v>
      </c>
      <c r="I3" s="58"/>
    </row>
    <row r="4" spans="1:256" ht="15.75" customHeight="1" thickBot="1" x14ac:dyDescent="0.3">
      <c r="E4" s="58"/>
      <c r="G4" s="58"/>
      <c r="I4" s="58"/>
    </row>
    <row r="5" spans="1:256" ht="22.15" customHeight="1" thickBot="1" x14ac:dyDescent="0.3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5" thickBot="1" x14ac:dyDescent="0.25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">
      <c r="A7" s="41" t="s">
        <v>6</v>
      </c>
      <c r="B7" s="69"/>
      <c r="C7" s="24">
        <f t="shared" ref="C7:C54" si="0">B7</f>
        <v>0</v>
      </c>
      <c r="D7" s="71"/>
      <c r="E7" s="24">
        <f t="shared" ref="E7:E39" si="1">D7</f>
        <v>0</v>
      </c>
      <c r="F7" s="149"/>
      <c r="G7" s="24">
        <f t="shared" ref="G7:G55" si="2">+F7</f>
        <v>0</v>
      </c>
    </row>
    <row r="8" spans="1:256" ht="15.75" customHeight="1" x14ac:dyDescent="0.2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">
      <c r="A17" s="41" t="s">
        <v>14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">
      <c r="A18" s="41" t="s">
        <v>15</v>
      </c>
      <c r="B18" s="69">
        <f>474420+17950</f>
        <v>492370</v>
      </c>
      <c r="C18" s="24">
        <f>B18</f>
        <v>492370</v>
      </c>
      <c r="D18" s="71">
        <f>650+7</f>
        <v>657</v>
      </c>
      <c r="E18" s="24">
        <f t="shared" si="1"/>
        <v>657</v>
      </c>
      <c r="F18" s="149"/>
      <c r="G18" s="24">
        <f t="shared" si="2"/>
        <v>0</v>
      </c>
    </row>
    <row r="19" spans="1:7" ht="15.75" customHeight="1" x14ac:dyDescent="0.2">
      <c r="A19" s="41" t="s">
        <v>16</v>
      </c>
      <c r="B19" s="69">
        <f>22740</f>
        <v>22740</v>
      </c>
      <c r="C19" s="24">
        <f t="shared" si="0"/>
        <v>22740</v>
      </c>
      <c r="D19" s="71"/>
      <c r="E19" s="24">
        <f t="shared" si="1"/>
        <v>0</v>
      </c>
      <c r="F19" s="149"/>
      <c r="G19" s="24">
        <f t="shared" si="2"/>
        <v>0</v>
      </c>
    </row>
    <row r="20" spans="1:7" ht="15.75" customHeight="1" x14ac:dyDescent="0.2">
      <c r="A20" s="41" t="s">
        <v>17</v>
      </c>
      <c r="B20" s="69">
        <f>37229+12723</f>
        <v>49952</v>
      </c>
      <c r="C20" s="24">
        <f t="shared" si="0"/>
        <v>49952</v>
      </c>
      <c r="D20" s="71">
        <f>1490+240</f>
        <v>1730</v>
      </c>
      <c r="E20" s="24">
        <f t="shared" si="1"/>
        <v>1730</v>
      </c>
      <c r="F20" s="149"/>
      <c r="G20" s="24">
        <f t="shared" si="2"/>
        <v>0</v>
      </c>
    </row>
    <row r="21" spans="1:7" ht="15.75" customHeight="1" x14ac:dyDescent="0.2">
      <c r="A21" s="41" t="s">
        <v>18</v>
      </c>
      <c r="B21" s="69">
        <f>6720</f>
        <v>6720</v>
      </c>
      <c r="C21" s="24">
        <f t="shared" si="0"/>
        <v>6720</v>
      </c>
      <c r="D21" s="71"/>
      <c r="E21" s="24">
        <f t="shared" si="1"/>
        <v>0</v>
      </c>
      <c r="F21" s="149"/>
      <c r="G21" s="24">
        <f t="shared" si="2"/>
        <v>0</v>
      </c>
    </row>
    <row r="22" spans="1:7" ht="15.75" customHeight="1" x14ac:dyDescent="0.2">
      <c r="A22" s="41" t="s">
        <v>19</v>
      </c>
      <c r="B22" s="69"/>
      <c r="C22" s="24">
        <f t="shared" si="0"/>
        <v>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">
      <c r="A23" s="41" t="s">
        <v>20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">
      <c r="A24" s="41" t="s">
        <v>21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">
      <c r="A25" s="41" t="s">
        <v>22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">
      <c r="A26" s="41" t="s">
        <v>23</v>
      </c>
      <c r="B26" s="69">
        <v>405</v>
      </c>
      <c r="C26" s="24">
        <f t="shared" si="0"/>
        <v>405</v>
      </c>
      <c r="D26" s="71">
        <f>370</f>
        <v>370</v>
      </c>
      <c r="E26" s="24">
        <f>D26</f>
        <v>370</v>
      </c>
      <c r="F26" s="149"/>
      <c r="G26" s="24">
        <f t="shared" si="2"/>
        <v>0</v>
      </c>
    </row>
    <row r="27" spans="1:7" ht="15.75" customHeight="1" x14ac:dyDescent="0.2">
      <c r="A27" s="41" t="s">
        <v>24</v>
      </c>
      <c r="B27" s="69">
        <f>200401+25775</f>
        <v>226176</v>
      </c>
      <c r="C27" s="24">
        <f t="shared" si="0"/>
        <v>226176</v>
      </c>
      <c r="D27" s="71">
        <f>1556+2</f>
        <v>1558</v>
      </c>
      <c r="E27" s="24">
        <f t="shared" si="1"/>
        <v>1558</v>
      </c>
      <c r="F27" s="149"/>
      <c r="G27" s="24">
        <f t="shared" si="2"/>
        <v>0</v>
      </c>
    </row>
    <row r="28" spans="1:7" ht="15.75" customHeight="1" x14ac:dyDescent="0.2">
      <c r="A28" s="41" t="s">
        <v>25</v>
      </c>
      <c r="B28" s="69">
        <f>63225</f>
        <v>63225</v>
      </c>
      <c r="C28" s="24">
        <f t="shared" si="0"/>
        <v>63225</v>
      </c>
      <c r="D28" s="71"/>
      <c r="E28" s="24">
        <f t="shared" si="1"/>
        <v>0</v>
      </c>
      <c r="F28" s="149"/>
      <c r="G28" s="24">
        <f t="shared" si="2"/>
        <v>0</v>
      </c>
    </row>
    <row r="29" spans="1:7" ht="15.75" customHeight="1" x14ac:dyDescent="0.2">
      <c r="A29" s="41" t="s">
        <v>26</v>
      </c>
      <c r="B29" s="69">
        <f>214647+72580</f>
        <v>287227</v>
      </c>
      <c r="C29" s="24">
        <f t="shared" si="0"/>
        <v>287227</v>
      </c>
      <c r="D29" s="71">
        <f>2000</f>
        <v>2000</v>
      </c>
      <c r="E29" s="24">
        <f t="shared" si="1"/>
        <v>2000</v>
      </c>
      <c r="F29" s="149"/>
      <c r="G29" s="24">
        <f t="shared" si="2"/>
        <v>0</v>
      </c>
    </row>
    <row r="30" spans="1:7" ht="15.75" customHeight="1" x14ac:dyDescent="0.2">
      <c r="A30" s="41" t="s">
        <v>27</v>
      </c>
      <c r="B30" s="69">
        <f>5450+4500</f>
        <v>9950</v>
      </c>
      <c r="C30" s="24">
        <f t="shared" si="0"/>
        <v>9950</v>
      </c>
      <c r="D30" s="71"/>
      <c r="E30" s="24">
        <f t="shared" si="1"/>
        <v>0</v>
      </c>
      <c r="F30" s="149"/>
      <c r="G30" s="24">
        <f t="shared" si="2"/>
        <v>0</v>
      </c>
    </row>
    <row r="31" spans="1:7" ht="15.75" customHeight="1" x14ac:dyDescent="0.2">
      <c r="A31" s="41" t="s">
        <v>28</v>
      </c>
      <c r="B31" s="69">
        <f>225627+75092</f>
        <v>300719</v>
      </c>
      <c r="C31" s="24">
        <f t="shared" si="0"/>
        <v>300719</v>
      </c>
      <c r="D31" s="71">
        <f>3290+810</f>
        <v>4100</v>
      </c>
      <c r="E31" s="24">
        <f t="shared" si="1"/>
        <v>4100</v>
      </c>
      <c r="F31" s="149"/>
      <c r="G31" s="24">
        <f t="shared" si="2"/>
        <v>0</v>
      </c>
    </row>
    <row r="32" spans="1:7" ht="15.75" customHeight="1" x14ac:dyDescent="0.2">
      <c r="A32" s="41" t="s">
        <v>29</v>
      </c>
      <c r="B32" s="69"/>
      <c r="C32" s="24">
        <f t="shared" si="0"/>
        <v>0</v>
      </c>
      <c r="D32" s="71"/>
      <c r="E32" s="24">
        <f t="shared" si="1"/>
        <v>0</v>
      </c>
      <c r="F32" s="149"/>
      <c r="G32" s="24">
        <f t="shared" si="2"/>
        <v>0</v>
      </c>
    </row>
    <row r="33" spans="1:7" ht="15.75" customHeight="1" x14ac:dyDescent="0.2">
      <c r="A33" s="41" t="s">
        <v>30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">
      <c r="A34" s="41" t="s">
        <v>31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">
      <c r="A35" s="41" t="s">
        <v>32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">
      <c r="A36" s="41" t="s">
        <v>33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">
      <c r="A37" s="41" t="s">
        <v>34</v>
      </c>
      <c r="B37" s="69">
        <f>53175</f>
        <v>53175</v>
      </c>
      <c r="C37" s="24">
        <f t="shared" si="0"/>
        <v>53175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">
      <c r="A38" s="41" t="s">
        <v>35</v>
      </c>
      <c r="B38" s="69">
        <f>23620</f>
        <v>23620</v>
      </c>
      <c r="C38" s="24">
        <f t="shared" si="0"/>
        <v>23620</v>
      </c>
      <c r="D38" s="71">
        <f>2223</f>
        <v>2223</v>
      </c>
      <c r="E38" s="24">
        <f t="shared" si="1"/>
        <v>2223</v>
      </c>
      <c r="F38" s="149"/>
      <c r="G38" s="24">
        <f t="shared" si="2"/>
        <v>0</v>
      </c>
    </row>
    <row r="39" spans="1:7" ht="15.75" customHeight="1" x14ac:dyDescent="0.2">
      <c r="A39" s="41" t="s">
        <v>36</v>
      </c>
      <c r="B39" s="69">
        <f>7090+3650</f>
        <v>10740</v>
      </c>
      <c r="C39" s="24">
        <f t="shared" si="0"/>
        <v>10740</v>
      </c>
      <c r="D39" s="71">
        <f>560</f>
        <v>560</v>
      </c>
      <c r="E39" s="24">
        <f t="shared" si="1"/>
        <v>560</v>
      </c>
      <c r="F39" s="149"/>
      <c r="G39" s="24">
        <f t="shared" si="2"/>
        <v>0</v>
      </c>
    </row>
    <row r="40" spans="1:7" ht="15.75" customHeight="1" x14ac:dyDescent="0.2">
      <c r="A40" s="41" t="s">
        <v>37</v>
      </c>
      <c r="B40" s="69">
        <f>57956+109</f>
        <v>58065</v>
      </c>
      <c r="C40" s="24">
        <f t="shared" si="0"/>
        <v>58065</v>
      </c>
      <c r="D40" s="71"/>
      <c r="E40" s="24">
        <f t="shared" ref="E40:E55" si="3">D40</f>
        <v>0</v>
      </c>
      <c r="F40" s="149"/>
      <c r="G40" s="24">
        <f t="shared" si="2"/>
        <v>0</v>
      </c>
    </row>
    <row r="41" spans="1:7" ht="15.75" customHeight="1" x14ac:dyDescent="0.2">
      <c r="A41" s="41" t="s">
        <v>38</v>
      </c>
      <c r="B41" s="69"/>
      <c r="C41" s="24">
        <f t="shared" si="0"/>
        <v>0</v>
      </c>
      <c r="D41" s="71"/>
      <c r="E41" s="24">
        <f t="shared" si="3"/>
        <v>0</v>
      </c>
      <c r="F41" s="149"/>
      <c r="G41" s="24">
        <f t="shared" si="2"/>
        <v>0</v>
      </c>
    </row>
    <row r="42" spans="1:7" ht="15.75" customHeight="1" x14ac:dyDescent="0.2">
      <c r="A42" s="41" t="s">
        <v>39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">
      <c r="A43" s="41" t="s">
        <v>40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">
      <c r="A44" s="41" t="s">
        <v>41</v>
      </c>
      <c r="B44" s="69">
        <f>3900</f>
        <v>3900</v>
      </c>
      <c r="C44" s="24">
        <f t="shared" si="0"/>
        <v>3900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">
      <c r="A45" s="41" t="s">
        <v>42</v>
      </c>
      <c r="B45" s="70">
        <f>56872+10723</f>
        <v>67595</v>
      </c>
      <c r="C45" s="24">
        <f t="shared" si="0"/>
        <v>67595</v>
      </c>
      <c r="D45" s="71">
        <f>1257+41</f>
        <v>1298</v>
      </c>
      <c r="E45" s="24">
        <f>D45</f>
        <v>1298</v>
      </c>
      <c r="F45" s="149"/>
      <c r="G45" s="24">
        <f t="shared" si="2"/>
        <v>0</v>
      </c>
    </row>
    <row r="46" spans="1:7" ht="15.75" customHeight="1" x14ac:dyDescent="0.2">
      <c r="A46" s="41" t="s">
        <v>43</v>
      </c>
      <c r="B46" s="69"/>
      <c r="C46" s="24">
        <f t="shared" si="0"/>
        <v>0</v>
      </c>
      <c r="D46" s="71"/>
      <c r="E46" s="24">
        <f t="shared" si="3"/>
        <v>0</v>
      </c>
      <c r="F46" s="149"/>
      <c r="G46" s="24">
        <f t="shared" si="2"/>
        <v>0</v>
      </c>
    </row>
    <row r="47" spans="1:7" ht="15.75" customHeight="1" x14ac:dyDescent="0.2">
      <c r="A47" s="41" t="s">
        <v>44</v>
      </c>
      <c r="B47" s="69">
        <f>50853</f>
        <v>50853</v>
      </c>
      <c r="C47" s="24">
        <f t="shared" si="0"/>
        <v>50853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">
      <c r="A48" s="41" t="s">
        <v>45</v>
      </c>
      <c r="B48" s="69">
        <f>5633</f>
        <v>5633</v>
      </c>
      <c r="C48" s="24">
        <f t="shared" si="0"/>
        <v>5633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">
      <c r="A49" s="41" t="s">
        <v>46</v>
      </c>
      <c r="B49" s="69"/>
      <c r="C49" s="24">
        <f t="shared" si="0"/>
        <v>0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">
      <c r="A50" s="41" t="s">
        <v>47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">
      <c r="A51" s="41" t="s">
        <v>48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">
      <c r="A52" s="41" t="s">
        <v>49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">
      <c r="A53" s="41" t="s">
        <v>50</v>
      </c>
      <c r="B53" s="69">
        <f>4850</f>
        <v>4850</v>
      </c>
      <c r="C53" s="24">
        <f t="shared" si="0"/>
        <v>4850</v>
      </c>
      <c r="D53" s="71">
        <f>27</f>
        <v>27</v>
      </c>
      <c r="E53" s="24">
        <f t="shared" si="3"/>
        <v>27</v>
      </c>
      <c r="F53" s="149"/>
      <c r="G53" s="24">
        <f t="shared" si="2"/>
        <v>0</v>
      </c>
    </row>
    <row r="54" spans="1:256" ht="15.75" customHeight="1" thickBot="1" x14ac:dyDescent="0.25">
      <c r="A54" s="41" t="s">
        <v>51</v>
      </c>
      <c r="B54" s="69">
        <f>10781</f>
        <v>10781</v>
      </c>
      <c r="C54" s="24">
        <f t="shared" si="0"/>
        <v>10781</v>
      </c>
      <c r="D54" s="71"/>
      <c r="E54" s="24">
        <f t="shared" si="3"/>
        <v>0</v>
      </c>
      <c r="F54" s="149"/>
      <c r="G54" s="24">
        <f t="shared" si="2"/>
        <v>0</v>
      </c>
    </row>
    <row r="55" spans="1:256" ht="26.1" customHeight="1" thickBot="1" x14ac:dyDescent="0.25">
      <c r="A55" s="42" t="s">
        <v>53</v>
      </c>
      <c r="B55" s="14">
        <f>SUM(B7:B54)</f>
        <v>2057551</v>
      </c>
      <c r="C55" s="14">
        <f>SUM(C7:C54)</f>
        <v>2057551</v>
      </c>
      <c r="D55" s="14">
        <f>SUM(D7:D54)</f>
        <v>15049</v>
      </c>
      <c r="E55" s="148">
        <f t="shared" si="3"/>
        <v>15049</v>
      </c>
      <c r="F55" s="14">
        <f>SUM(F7:F54)</f>
        <v>11874</v>
      </c>
      <c r="G55" s="14">
        <f t="shared" si="2"/>
        <v>11874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customFormat="1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45" t="s">
        <v>54</v>
      </c>
      <c r="B57" s="43"/>
      <c r="C57" s="46" t="s">
        <v>4</v>
      </c>
      <c r="D57" s="47" t="s">
        <v>5</v>
      </c>
      <c r="E57" s="43"/>
      <c r="O57" s="92"/>
    </row>
    <row r="58" spans="1:256" ht="15.75" x14ac:dyDescent="0.25">
      <c r="A58" s="48" t="s">
        <v>55</v>
      </c>
      <c r="B58" s="49"/>
      <c r="C58" s="25">
        <f>150</f>
        <v>150</v>
      </c>
      <c r="D58" s="50">
        <f t="shared" ref="D58:D67" si="4">C58</f>
        <v>150</v>
      </c>
      <c r="E58" s="43"/>
      <c r="O58" s="97"/>
    </row>
    <row r="59" spans="1:256" ht="15.75" x14ac:dyDescent="0.25">
      <c r="A59" s="48" t="s">
        <v>56</v>
      </c>
      <c r="B59" s="25"/>
      <c r="C59" s="25">
        <f>7221</f>
        <v>7221</v>
      </c>
      <c r="D59" s="50">
        <f t="shared" si="4"/>
        <v>7221</v>
      </c>
      <c r="F59" s="58"/>
      <c r="G59" s="58"/>
      <c r="O59" s="97"/>
    </row>
    <row r="60" spans="1:256" ht="15.75" x14ac:dyDescent="0.25">
      <c r="A60" s="48" t="s">
        <v>57</v>
      </c>
      <c r="B60" s="25"/>
      <c r="C60" s="25"/>
      <c r="D60" s="50">
        <f t="shared" si="4"/>
        <v>0</v>
      </c>
      <c r="F60" s="58"/>
      <c r="G60" s="58"/>
      <c r="O60" s="97"/>
    </row>
    <row r="61" spans="1:256" ht="15.75" x14ac:dyDescent="0.25">
      <c r="A61" s="48" t="s">
        <v>58</v>
      </c>
      <c r="B61" s="25"/>
      <c r="C61" s="25"/>
      <c r="D61" s="50">
        <f t="shared" si="4"/>
        <v>0</v>
      </c>
      <c r="F61" s="58"/>
      <c r="G61" s="58"/>
      <c r="O61" s="92"/>
    </row>
    <row r="62" spans="1:256" ht="15.75" x14ac:dyDescent="0.25">
      <c r="A62" s="48" t="s">
        <v>59</v>
      </c>
      <c r="B62" s="25"/>
      <c r="C62" s="88">
        <f>21764+33259</f>
        <v>55023</v>
      </c>
      <c r="D62" s="50">
        <f>C62</f>
        <v>55023</v>
      </c>
      <c r="O62" s="92"/>
    </row>
    <row r="63" spans="1:256" ht="15.75" x14ac:dyDescent="0.25">
      <c r="A63" s="48" t="s">
        <v>65</v>
      </c>
      <c r="B63" s="25"/>
      <c r="C63" s="25"/>
      <c r="D63" s="50">
        <f t="shared" si="4"/>
        <v>0</v>
      </c>
      <c r="O63" s="92"/>
    </row>
    <row r="64" spans="1:256" ht="15.75" x14ac:dyDescent="0.25">
      <c r="A64" s="48" t="s">
        <v>63</v>
      </c>
      <c r="B64" s="25"/>
      <c r="C64" s="25">
        <f>16966+6383</f>
        <v>23349</v>
      </c>
      <c r="D64" s="50">
        <f t="shared" si="4"/>
        <v>23349</v>
      </c>
      <c r="O64" s="92"/>
    </row>
    <row r="65" spans="1:15" ht="15.75" x14ac:dyDescent="0.25">
      <c r="A65" s="48" t="s">
        <v>60</v>
      </c>
      <c r="C65" s="25"/>
      <c r="D65" s="50">
        <f t="shared" si="4"/>
        <v>0</v>
      </c>
      <c r="O65" s="92"/>
    </row>
    <row r="66" spans="1:15" ht="15.75" x14ac:dyDescent="0.25">
      <c r="A66" s="48" t="s">
        <v>61</v>
      </c>
      <c r="C66" s="25">
        <f>468+2447</f>
        <v>2915</v>
      </c>
      <c r="D66" s="50">
        <f t="shared" si="4"/>
        <v>2915</v>
      </c>
      <c r="O66" s="92"/>
    </row>
    <row r="67" spans="1:15" ht="15.75" x14ac:dyDescent="0.25">
      <c r="A67" s="48" t="s">
        <v>62</v>
      </c>
      <c r="C67" s="25">
        <f>1108</f>
        <v>1108</v>
      </c>
      <c r="D67" s="50">
        <f t="shared" si="4"/>
        <v>1108</v>
      </c>
      <c r="O67" s="92"/>
    </row>
    <row r="68" spans="1:15" ht="15.75" x14ac:dyDescent="0.25">
      <c r="O68" s="92"/>
    </row>
    <row r="69" spans="1:15" ht="15.75" x14ac:dyDescent="0.25">
      <c r="O69" s="92"/>
    </row>
    <row r="70" spans="1:15" ht="15.75" x14ac:dyDescent="0.25">
      <c r="O70" s="92"/>
    </row>
    <row r="71" spans="1:15" ht="15.75" x14ac:dyDescent="0.25">
      <c r="O71" s="92"/>
    </row>
    <row r="72" spans="1:15" ht="15.75" x14ac:dyDescent="0.25">
      <c r="O72" s="92"/>
    </row>
    <row r="73" spans="1:15" ht="15.75" x14ac:dyDescent="0.25">
      <c r="O73" s="92"/>
    </row>
    <row r="74" spans="1:15" ht="15.75" x14ac:dyDescent="0.25">
      <c r="O74" s="92"/>
    </row>
    <row r="75" spans="1:15" ht="15.75" x14ac:dyDescent="0.25">
      <c r="O75" s="92"/>
    </row>
    <row r="76" spans="1:15" ht="15.75" x14ac:dyDescent="0.25">
      <c r="O76" s="92"/>
    </row>
    <row r="77" spans="1:15" ht="15.75" x14ac:dyDescent="0.25">
      <c r="O77" s="92"/>
    </row>
    <row r="78" spans="1:15" ht="15.75" x14ac:dyDescent="0.25">
      <c r="O78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A45" sqref="A4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74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September!C7+B7</f>
        <v>2000</v>
      </c>
      <c r="D7" s="73"/>
      <c r="E7" s="12">
        <f>September!E7+D7</f>
        <v>0</v>
      </c>
      <c r="F7" s="56"/>
      <c r="G7" s="12">
        <f>September!G7+F7</f>
        <v>0</v>
      </c>
    </row>
    <row r="8" spans="1:256" x14ac:dyDescent="0.2">
      <c r="A8" s="11" t="s">
        <v>64</v>
      </c>
      <c r="B8" s="72"/>
      <c r="C8" s="12">
        <f>September!C8+B8</f>
        <v>0</v>
      </c>
      <c r="D8" s="73"/>
      <c r="E8" s="12">
        <f>September!E8+D8</f>
        <v>0</v>
      </c>
      <c r="F8" s="56"/>
      <c r="G8" s="12">
        <f>September!G8+F8</f>
        <v>0</v>
      </c>
    </row>
    <row r="9" spans="1:256" x14ac:dyDescent="0.2">
      <c r="A9" s="11" t="s">
        <v>7</v>
      </c>
      <c r="B9" s="72"/>
      <c r="C9" s="12">
        <f>September!C9+B9</f>
        <v>60884</v>
      </c>
      <c r="D9" s="73"/>
      <c r="E9" s="12">
        <f>September!E9+D9</f>
        <v>0</v>
      </c>
      <c r="F9" s="56"/>
      <c r="G9" s="12">
        <f>September!G9+F9</f>
        <v>0</v>
      </c>
    </row>
    <row r="10" spans="1:256" x14ac:dyDescent="0.2">
      <c r="A10" s="11" t="s">
        <v>8</v>
      </c>
      <c r="B10" s="72"/>
      <c r="C10" s="12">
        <f>September!C10+B10</f>
        <v>0</v>
      </c>
      <c r="D10" s="73"/>
      <c r="E10" s="12">
        <f>September!E10+D10</f>
        <v>0</v>
      </c>
      <c r="F10" s="56"/>
      <c r="G10" s="12">
        <f>September!G10+F10</f>
        <v>0</v>
      </c>
    </row>
    <row r="11" spans="1:256" x14ac:dyDescent="0.2">
      <c r="A11" s="84" t="s">
        <v>52</v>
      </c>
      <c r="B11" s="72"/>
      <c r="C11" s="12">
        <f>September!C11+B11</f>
        <v>685646</v>
      </c>
      <c r="D11" s="73"/>
      <c r="E11" s="12">
        <f>September!E11+D11</f>
        <v>4456</v>
      </c>
      <c r="F11" s="56"/>
      <c r="G11" s="12">
        <f>September!G11+F11</f>
        <v>32347</v>
      </c>
    </row>
    <row r="12" spans="1:256" x14ac:dyDescent="0.2">
      <c r="A12" s="11" t="s">
        <v>9</v>
      </c>
      <c r="B12" s="72"/>
      <c r="C12" s="12">
        <f>September!C12+B12</f>
        <v>290918</v>
      </c>
      <c r="D12" s="73"/>
      <c r="E12" s="12">
        <f>September!E12+D12</f>
        <v>280</v>
      </c>
      <c r="F12" s="56"/>
      <c r="G12" s="12">
        <f>September!G12+F12</f>
        <v>0</v>
      </c>
    </row>
    <row r="13" spans="1:256" x14ac:dyDescent="0.2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">
      <c r="A15" s="11" t="s">
        <v>12</v>
      </c>
      <c r="B15" s="72"/>
      <c r="C15" s="12">
        <f>September!C15+B15</f>
        <v>0</v>
      </c>
      <c r="D15" s="73"/>
      <c r="E15" s="12">
        <f>September!E15+D15</f>
        <v>0</v>
      </c>
      <c r="F15" s="56"/>
      <c r="G15" s="12">
        <f>September!G15+F15</f>
        <v>0</v>
      </c>
    </row>
    <row r="16" spans="1:256" x14ac:dyDescent="0.2">
      <c r="A16" s="11" t="s">
        <v>13</v>
      </c>
      <c r="B16" s="72"/>
      <c r="C16" s="12">
        <f>September!C16+B16</f>
        <v>0</v>
      </c>
      <c r="D16" s="73"/>
      <c r="E16" s="12">
        <f>September!E16+D16</f>
        <v>0</v>
      </c>
      <c r="F16" s="56"/>
      <c r="G16" s="12">
        <f>September!G16+F16</f>
        <v>0</v>
      </c>
    </row>
    <row r="17" spans="1:7" x14ac:dyDescent="0.2">
      <c r="A17" s="11" t="s">
        <v>14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">
      <c r="A18" s="11" t="s">
        <v>15</v>
      </c>
      <c r="B18" s="72"/>
      <c r="C18" s="12">
        <f>September!C18+B18</f>
        <v>1454987</v>
      </c>
      <c r="D18" s="73"/>
      <c r="E18" s="12">
        <f>September!E18+D18</f>
        <v>2277</v>
      </c>
      <c r="F18" s="56"/>
      <c r="G18" s="12">
        <f>September!G18+F18</f>
        <v>0</v>
      </c>
    </row>
    <row r="19" spans="1:7" x14ac:dyDescent="0.2">
      <c r="A19" s="11" t="s">
        <v>16</v>
      </c>
      <c r="B19" s="72"/>
      <c r="C19" s="12">
        <f>September!C19+B19</f>
        <v>70330</v>
      </c>
      <c r="D19" s="73"/>
      <c r="E19" s="12">
        <f>September!E19+D19</f>
        <v>1183</v>
      </c>
      <c r="F19" s="56"/>
      <c r="G19" s="12">
        <f>September!G19+F19</f>
        <v>0</v>
      </c>
    </row>
    <row r="20" spans="1:7" x14ac:dyDescent="0.2">
      <c r="A20" s="11" t="s">
        <v>17</v>
      </c>
      <c r="B20" s="72"/>
      <c r="C20" s="12">
        <f>September!C20+B20</f>
        <v>108596</v>
      </c>
      <c r="D20" s="73"/>
      <c r="E20" s="12">
        <f>September!E20+D20</f>
        <v>5115</v>
      </c>
      <c r="F20" s="56"/>
      <c r="G20" s="12">
        <f>September!G20+F20</f>
        <v>0</v>
      </c>
    </row>
    <row r="21" spans="1:7" x14ac:dyDescent="0.2">
      <c r="A21" s="11" t="s">
        <v>18</v>
      </c>
      <c r="B21" s="72"/>
      <c r="C21" s="12">
        <f>September!C21+B21</f>
        <v>12620</v>
      </c>
      <c r="D21" s="73"/>
      <c r="E21" s="12">
        <f>September!E21+D21</f>
        <v>0</v>
      </c>
      <c r="F21" s="56"/>
      <c r="G21" s="12">
        <f>September!G21+F21</f>
        <v>0</v>
      </c>
    </row>
    <row r="22" spans="1:7" x14ac:dyDescent="0.2">
      <c r="A22" s="11" t="s">
        <v>19</v>
      </c>
      <c r="B22" s="72"/>
      <c r="C22" s="12">
        <f>September!C22+B22</f>
        <v>0</v>
      </c>
      <c r="D22" s="73"/>
      <c r="E22" s="12">
        <f>September!E22+D22</f>
        <v>0</v>
      </c>
      <c r="F22" s="56"/>
      <c r="G22" s="12">
        <f>September!G22+F22</f>
        <v>0</v>
      </c>
    </row>
    <row r="23" spans="1:7" x14ac:dyDescent="0.2">
      <c r="A23" s="11" t="s">
        <v>20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">
      <c r="A24" s="11" t="s">
        <v>21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">
      <c r="A25" s="11" t="s">
        <v>22</v>
      </c>
      <c r="B25" s="72"/>
      <c r="C25" s="12">
        <f>September!C25+B25</f>
        <v>0</v>
      </c>
      <c r="D25" s="73"/>
      <c r="E25" s="12">
        <f>September!E25+D25</f>
        <v>0</v>
      </c>
      <c r="F25" s="56"/>
      <c r="G25" s="12">
        <f>September!G25+F25</f>
        <v>0</v>
      </c>
    </row>
    <row r="26" spans="1:7" x14ac:dyDescent="0.2">
      <c r="A26" s="11" t="s">
        <v>23</v>
      </c>
      <c r="B26" s="72"/>
      <c r="C26" s="12">
        <f>September!C26+B26</f>
        <v>1581</v>
      </c>
      <c r="D26" s="73"/>
      <c r="E26" s="12">
        <f>September!E26+D26</f>
        <v>374</v>
      </c>
      <c r="F26" s="56"/>
      <c r="G26" s="12">
        <f>September!G26+F26</f>
        <v>0</v>
      </c>
    </row>
    <row r="27" spans="1:7" x14ac:dyDescent="0.2">
      <c r="A27" s="11" t="s">
        <v>24</v>
      </c>
      <c r="B27" s="72"/>
      <c r="C27" s="12">
        <f>September!C27+B27</f>
        <v>784549</v>
      </c>
      <c r="D27" s="73"/>
      <c r="E27" s="12">
        <f>September!E27+D27</f>
        <v>4373</v>
      </c>
      <c r="F27" s="56"/>
      <c r="G27" s="12">
        <f>September!G27+F27</f>
        <v>0</v>
      </c>
    </row>
    <row r="28" spans="1:7" x14ac:dyDescent="0.2">
      <c r="A28" s="11" t="s">
        <v>25</v>
      </c>
      <c r="B28" s="72"/>
      <c r="C28" s="12">
        <f>September!C28+B28</f>
        <v>204921</v>
      </c>
      <c r="D28" s="73"/>
      <c r="E28" s="12">
        <f>September!E28+D28</f>
        <v>0</v>
      </c>
      <c r="F28" s="56"/>
      <c r="G28" s="12">
        <f>September!G28+F28</f>
        <v>0</v>
      </c>
    </row>
    <row r="29" spans="1:7" x14ac:dyDescent="0.2">
      <c r="A29" s="11" t="s">
        <v>26</v>
      </c>
      <c r="B29" s="72"/>
      <c r="C29" s="12">
        <f>September!C29+B29</f>
        <v>917061</v>
      </c>
      <c r="D29" s="73"/>
      <c r="E29" s="12">
        <f>September!E29+D29</f>
        <v>10711</v>
      </c>
      <c r="F29" s="56"/>
      <c r="G29" s="12">
        <f>September!G29+F29</f>
        <v>0</v>
      </c>
    </row>
    <row r="30" spans="1:7" x14ac:dyDescent="0.2">
      <c r="A30" s="11" t="s">
        <v>27</v>
      </c>
      <c r="B30" s="72"/>
      <c r="C30" s="12">
        <f>September!C30+B30</f>
        <v>27260</v>
      </c>
      <c r="D30" s="73"/>
      <c r="E30" s="12">
        <f>September!E30+D30</f>
        <v>0</v>
      </c>
      <c r="F30" s="56"/>
      <c r="G30" s="12">
        <f>September!G30+F30</f>
        <v>0</v>
      </c>
    </row>
    <row r="31" spans="1:7" x14ac:dyDescent="0.2">
      <c r="A31" s="11" t="s">
        <v>28</v>
      </c>
      <c r="B31" s="72"/>
      <c r="C31" s="12">
        <f>September!C31+B31</f>
        <v>790505</v>
      </c>
      <c r="D31" s="73"/>
      <c r="E31" s="12">
        <f>September!E31+D31</f>
        <v>12691</v>
      </c>
      <c r="F31" s="56"/>
      <c r="G31" s="12">
        <f>September!G31+F31</f>
        <v>0</v>
      </c>
    </row>
    <row r="32" spans="1:7" x14ac:dyDescent="0.2">
      <c r="A32" s="11" t="s">
        <v>29</v>
      </c>
      <c r="B32" s="72"/>
      <c r="C32" s="12">
        <f>September!C32+B32</f>
        <v>0</v>
      </c>
      <c r="D32" s="73"/>
      <c r="E32" s="12">
        <f>September!E32+D32</f>
        <v>0</v>
      </c>
      <c r="F32" s="56"/>
      <c r="G32" s="12">
        <f>September!G32+F32</f>
        <v>0</v>
      </c>
    </row>
    <row r="33" spans="1:7" x14ac:dyDescent="0.2">
      <c r="A33" s="11" t="s">
        <v>30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">
      <c r="A34" s="11" t="s">
        <v>31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">
      <c r="A35" s="11" t="s">
        <v>32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">
      <c r="A36" s="11" t="s">
        <v>33</v>
      </c>
      <c r="B36" s="72"/>
      <c r="C36" s="12">
        <f>September!C36+B36</f>
        <v>0</v>
      </c>
      <c r="D36" s="73"/>
      <c r="E36" s="12">
        <f>September!E36+D36</f>
        <v>0</v>
      </c>
      <c r="F36" s="56"/>
      <c r="G36" s="12">
        <f>September!G36+F36</f>
        <v>0</v>
      </c>
    </row>
    <row r="37" spans="1:7" x14ac:dyDescent="0.2">
      <c r="A37" s="11" t="s">
        <v>34</v>
      </c>
      <c r="B37" s="72"/>
      <c r="C37" s="12">
        <f>September!C37+B37</f>
        <v>186382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">
      <c r="A38" s="11" t="s">
        <v>35</v>
      </c>
      <c r="B38" s="72"/>
      <c r="C38" s="12">
        <f>September!C38+B38</f>
        <v>95499</v>
      </c>
      <c r="D38" s="73"/>
      <c r="E38" s="12">
        <f>September!E38+D38</f>
        <v>5309</v>
      </c>
      <c r="F38" s="56"/>
      <c r="G38" s="12">
        <f>September!G38+F38</f>
        <v>0</v>
      </c>
    </row>
    <row r="39" spans="1:7" x14ac:dyDescent="0.2">
      <c r="A39" s="11" t="s">
        <v>36</v>
      </c>
      <c r="B39" s="72"/>
      <c r="C39" s="12">
        <f>September!C39+B39</f>
        <v>27187</v>
      </c>
      <c r="D39" s="73"/>
      <c r="E39" s="12">
        <f>September!E39+D39</f>
        <v>2579</v>
      </c>
      <c r="F39" s="56"/>
      <c r="G39" s="12">
        <f>September!G39+F39</f>
        <v>0</v>
      </c>
    </row>
    <row r="40" spans="1:7" x14ac:dyDescent="0.2">
      <c r="A40" s="11" t="s">
        <v>37</v>
      </c>
      <c r="B40" s="72"/>
      <c r="C40" s="12">
        <f>September!C40+B40</f>
        <v>235410</v>
      </c>
      <c r="D40" s="73"/>
      <c r="E40" s="12">
        <f>September!E40+D40</f>
        <v>0</v>
      </c>
      <c r="F40" s="56"/>
      <c r="G40" s="12">
        <f>September!G40+F40</f>
        <v>0</v>
      </c>
    </row>
    <row r="41" spans="1:7" x14ac:dyDescent="0.2">
      <c r="A41" s="11" t="s">
        <v>38</v>
      </c>
      <c r="B41" s="72"/>
      <c r="C41" s="12">
        <f>September!C41+B41</f>
        <v>0</v>
      </c>
      <c r="D41" s="73"/>
      <c r="E41" s="12">
        <f>September!E41+D41</f>
        <v>0</v>
      </c>
      <c r="F41" s="56"/>
      <c r="G41" s="12">
        <f>September!G41+F41</f>
        <v>0</v>
      </c>
    </row>
    <row r="42" spans="1:7" x14ac:dyDescent="0.2">
      <c r="A42" s="11" t="s">
        <v>39</v>
      </c>
      <c r="B42" s="72"/>
      <c r="C42" s="12">
        <f>September!C42+B42</f>
        <v>0</v>
      </c>
      <c r="D42" s="73"/>
      <c r="E42" s="12">
        <f>September!E42+D42</f>
        <v>110</v>
      </c>
      <c r="F42" s="56"/>
      <c r="G42" s="12">
        <f>September!G42+F42</f>
        <v>0</v>
      </c>
    </row>
    <row r="43" spans="1:7" x14ac:dyDescent="0.2">
      <c r="A43" s="11" t="s">
        <v>40</v>
      </c>
      <c r="B43" s="72"/>
      <c r="C43" s="12">
        <f>September!C43+B43</f>
        <v>0</v>
      </c>
      <c r="D43" s="73"/>
      <c r="E43" s="12">
        <f>September!E43+D43</f>
        <v>0</v>
      </c>
      <c r="F43" s="56"/>
      <c r="G43" s="12">
        <f>September!G43+F43</f>
        <v>0</v>
      </c>
    </row>
    <row r="44" spans="1:7" x14ac:dyDescent="0.2">
      <c r="A44" s="11" t="s">
        <v>41</v>
      </c>
      <c r="B44" s="72"/>
      <c r="C44" s="12">
        <f>September!C44+B44</f>
        <v>19500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">
      <c r="A45" s="11" t="s">
        <v>42</v>
      </c>
      <c r="B45" s="72"/>
      <c r="C45" s="12">
        <f>September!C45+B45</f>
        <v>262356</v>
      </c>
      <c r="D45" s="73"/>
      <c r="E45" s="12">
        <f>September!E45+D45</f>
        <v>2492</v>
      </c>
      <c r="F45" s="56"/>
      <c r="G45" s="12">
        <f>September!G45+F45</f>
        <v>0</v>
      </c>
    </row>
    <row r="46" spans="1:7" x14ac:dyDescent="0.2">
      <c r="A46" s="11" t="s">
        <v>43</v>
      </c>
      <c r="B46" s="72"/>
      <c r="C46" s="12">
        <f>September!C46+B46</f>
        <v>0</v>
      </c>
      <c r="D46" s="73"/>
      <c r="E46" s="12">
        <f>September!E46+D46</f>
        <v>0</v>
      </c>
      <c r="F46" s="56"/>
      <c r="G46" s="12">
        <f>September!G46+F46</f>
        <v>0</v>
      </c>
    </row>
    <row r="47" spans="1:7" x14ac:dyDescent="0.2">
      <c r="A47" s="11" t="s">
        <v>44</v>
      </c>
      <c r="B47" s="72"/>
      <c r="C47" s="12">
        <f>September!C47+B47</f>
        <v>127304</v>
      </c>
      <c r="D47" s="73"/>
      <c r="E47" s="12">
        <f>September!E47+D47</f>
        <v>192</v>
      </c>
      <c r="F47" s="56"/>
      <c r="G47" s="12">
        <f>September!G47+F47</f>
        <v>0</v>
      </c>
    </row>
    <row r="48" spans="1:7" x14ac:dyDescent="0.2">
      <c r="A48" s="11" t="s">
        <v>45</v>
      </c>
      <c r="B48" s="72"/>
      <c r="C48" s="12">
        <f>September!C48+B48</f>
        <v>49116</v>
      </c>
      <c r="D48" s="73"/>
      <c r="E48" s="12">
        <f>September!E48+D48</f>
        <v>0</v>
      </c>
      <c r="F48" s="56"/>
      <c r="G48" s="12">
        <f>September!G48+F48</f>
        <v>0</v>
      </c>
    </row>
    <row r="49" spans="1:256" x14ac:dyDescent="0.2">
      <c r="A49" s="11" t="s">
        <v>46</v>
      </c>
      <c r="B49" s="72"/>
      <c r="C49" s="12">
        <f>September!C49+B49</f>
        <v>0</v>
      </c>
      <c r="D49" s="73"/>
      <c r="E49" s="12">
        <f>September!E49+D49</f>
        <v>0</v>
      </c>
      <c r="F49" s="56"/>
      <c r="G49" s="12">
        <f>September!G49+F49</f>
        <v>0</v>
      </c>
    </row>
    <row r="50" spans="1:256" x14ac:dyDescent="0.2">
      <c r="A50" s="11" t="s">
        <v>47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">
      <c r="A51" s="11" t="s">
        <v>48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">
      <c r="A52" s="11" t="s">
        <v>49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">
      <c r="A53" s="11" t="s">
        <v>50</v>
      </c>
      <c r="B53" s="72"/>
      <c r="C53" s="12">
        <f>September!C53+B53</f>
        <v>65292</v>
      </c>
      <c r="D53" s="73"/>
      <c r="E53" s="12">
        <f>September!E53+D53</f>
        <v>76</v>
      </c>
      <c r="F53" s="56"/>
      <c r="G53" s="12">
        <f>September!G53+F53</f>
        <v>0</v>
      </c>
    </row>
    <row r="54" spans="1:256" ht="15.75" thickBot="1" x14ac:dyDescent="0.25">
      <c r="A54" s="11" t="s">
        <v>51</v>
      </c>
      <c r="B54" s="69"/>
      <c r="C54" s="12">
        <f>September!C54+B54</f>
        <v>33211</v>
      </c>
      <c r="D54" s="73"/>
      <c r="E54" s="12">
        <f>September!E54+D54</f>
        <v>0</v>
      </c>
      <c r="F54" s="56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September!C55+B55</f>
        <v>6513115</v>
      </c>
      <c r="D55" s="14">
        <f>SUM(D7:D54)</f>
        <v>0</v>
      </c>
      <c r="E55" s="14">
        <f>September!E55+D55</f>
        <v>52218</v>
      </c>
      <c r="F55" s="14">
        <f>SUM(F7:F54)</f>
        <v>0</v>
      </c>
      <c r="G55" s="14">
        <f>September!G55+F55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September!D58+C58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September!D59+C59</f>
        <v>22368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/>
      <c r="D62" s="23">
        <f>September!D62+C62</f>
        <v>115980</v>
      </c>
    </row>
    <row r="63" spans="1:256" x14ac:dyDescent="0.2">
      <c r="A63" s="1" t="s">
        <v>65</v>
      </c>
      <c r="B63" s="22"/>
      <c r="C63" s="22"/>
      <c r="D63" s="23">
        <f>September!D63+C63</f>
        <v>0</v>
      </c>
    </row>
    <row r="64" spans="1:256" x14ac:dyDescent="0.2">
      <c r="A64" s="1" t="s">
        <v>63</v>
      </c>
      <c r="B64" s="22"/>
      <c r="C64" s="22"/>
      <c r="D64" s="23">
        <f>September!D64+C64</f>
        <v>56495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/>
      <c r="D66" s="23">
        <f>September!D66+C66</f>
        <v>10957</v>
      </c>
    </row>
    <row r="67" spans="1:4" x14ac:dyDescent="0.2">
      <c r="A67" s="1" t="s">
        <v>62</v>
      </c>
      <c r="C67" s="22"/>
      <c r="D67" s="23">
        <f>September!D67+C67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A45" sqref="A4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75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October!C7+B7</f>
        <v>2000</v>
      </c>
      <c r="D7" s="73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72"/>
      <c r="C8" s="12">
        <f>October!C8+B8</f>
        <v>0</v>
      </c>
      <c r="D8" s="73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72"/>
      <c r="C9" s="12">
        <f>October!C9+B9</f>
        <v>60884</v>
      </c>
      <c r="D9" s="73"/>
      <c r="E9" s="12">
        <f>October!E9+D9</f>
        <v>0</v>
      </c>
      <c r="F9" s="12"/>
      <c r="G9" s="12">
        <f>October!G9+F9</f>
        <v>0</v>
      </c>
    </row>
    <row r="10" spans="1:256" x14ac:dyDescent="0.2">
      <c r="A10" s="11" t="s">
        <v>8</v>
      </c>
      <c r="B10" s="72"/>
      <c r="C10" s="12">
        <f>October!C10+B10</f>
        <v>0</v>
      </c>
      <c r="D10" s="73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84" t="s">
        <v>52</v>
      </c>
      <c r="B11" s="72"/>
      <c r="C11" s="12">
        <f>October!C11+B11</f>
        <v>685646</v>
      </c>
      <c r="D11" s="73"/>
      <c r="E11" s="12">
        <f>October!E11+D11</f>
        <v>4456</v>
      </c>
      <c r="F11" s="12"/>
      <c r="G11" s="12">
        <f>October!G11+F11</f>
        <v>32347</v>
      </c>
    </row>
    <row r="12" spans="1:256" x14ac:dyDescent="0.2">
      <c r="A12" s="11" t="s">
        <v>9</v>
      </c>
      <c r="B12" s="72"/>
      <c r="C12" s="12">
        <f>October!C12+B12</f>
        <v>290918</v>
      </c>
      <c r="D12" s="73"/>
      <c r="E12" s="12">
        <f>October!E12+D12</f>
        <v>280</v>
      </c>
      <c r="F12" s="12"/>
      <c r="G12" s="12">
        <f>October!G12+F12</f>
        <v>0</v>
      </c>
    </row>
    <row r="13" spans="1:256" x14ac:dyDescent="0.2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72"/>
      <c r="C15" s="12">
        <f>October!C15+B15</f>
        <v>0</v>
      </c>
      <c r="D15" s="73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13</v>
      </c>
      <c r="B16" s="72"/>
      <c r="C16" s="12">
        <f>October!C16+B16</f>
        <v>0</v>
      </c>
      <c r="D16" s="73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72"/>
      <c r="C18" s="12">
        <f>October!C18+B18</f>
        <v>1454987</v>
      </c>
      <c r="D18" s="73"/>
      <c r="E18" s="12">
        <f>October!E18+D18</f>
        <v>2277</v>
      </c>
      <c r="F18" s="12"/>
      <c r="G18" s="12">
        <f>October!G18+F18</f>
        <v>0</v>
      </c>
    </row>
    <row r="19" spans="1:7" x14ac:dyDescent="0.2">
      <c r="A19" s="11" t="s">
        <v>16</v>
      </c>
      <c r="B19" s="72"/>
      <c r="C19" s="12">
        <f>October!C19+B19</f>
        <v>70330</v>
      </c>
      <c r="D19" s="73"/>
      <c r="E19" s="12">
        <f>October!E19+D19</f>
        <v>1183</v>
      </c>
      <c r="F19" s="12"/>
      <c r="G19" s="12">
        <f>October!G19+F19</f>
        <v>0</v>
      </c>
    </row>
    <row r="20" spans="1:7" x14ac:dyDescent="0.2">
      <c r="A20" s="11" t="s">
        <v>17</v>
      </c>
      <c r="B20" s="72"/>
      <c r="C20" s="12">
        <f>October!C20+B20</f>
        <v>108596</v>
      </c>
      <c r="D20" s="73"/>
      <c r="E20" s="12">
        <f>October!E20+D20</f>
        <v>5115</v>
      </c>
      <c r="F20" s="12"/>
      <c r="G20" s="12">
        <f>October!G20+F20</f>
        <v>0</v>
      </c>
    </row>
    <row r="21" spans="1:7" x14ac:dyDescent="0.2">
      <c r="A21" s="11" t="s">
        <v>18</v>
      </c>
      <c r="B21" s="72"/>
      <c r="C21" s="12">
        <f>October!C21+B21</f>
        <v>12620</v>
      </c>
      <c r="D21" s="73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19</v>
      </c>
      <c r="B22" s="72"/>
      <c r="C22" s="12">
        <f>October!C22+B22</f>
        <v>0</v>
      </c>
      <c r="D22" s="73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20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72"/>
      <c r="C25" s="12">
        <f>October!C25+B25</f>
        <v>0</v>
      </c>
      <c r="D25" s="73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72"/>
      <c r="C26" s="12">
        <f>October!C26+B26</f>
        <v>1581</v>
      </c>
      <c r="D26" s="73"/>
      <c r="E26" s="12">
        <f>October!E26+D26</f>
        <v>374</v>
      </c>
      <c r="F26" s="12"/>
      <c r="G26" s="12">
        <f>October!G26+F26</f>
        <v>0</v>
      </c>
    </row>
    <row r="27" spans="1:7" x14ac:dyDescent="0.2">
      <c r="A27" s="11" t="s">
        <v>24</v>
      </c>
      <c r="B27" s="72"/>
      <c r="C27" s="12">
        <f>October!C27+B27</f>
        <v>784549</v>
      </c>
      <c r="D27" s="73"/>
      <c r="E27" s="12">
        <f>October!E27+D27</f>
        <v>4373</v>
      </c>
      <c r="F27" s="12"/>
      <c r="G27" s="12">
        <f>October!G27+F27</f>
        <v>0</v>
      </c>
    </row>
    <row r="28" spans="1:7" x14ac:dyDescent="0.2">
      <c r="A28" s="11" t="s">
        <v>25</v>
      </c>
      <c r="B28" s="72"/>
      <c r="C28" s="12">
        <f>October!C28+B28</f>
        <v>204921</v>
      </c>
      <c r="D28" s="73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72"/>
      <c r="C29" s="12">
        <f>October!C29+B29</f>
        <v>917061</v>
      </c>
      <c r="D29" s="73"/>
      <c r="E29" s="12">
        <f>October!E29+D29</f>
        <v>10711</v>
      </c>
      <c r="F29" s="12"/>
      <c r="G29" s="12">
        <f>October!G29+F29</f>
        <v>0</v>
      </c>
    </row>
    <row r="30" spans="1:7" x14ac:dyDescent="0.2">
      <c r="A30" s="11" t="s">
        <v>27</v>
      </c>
      <c r="B30" s="72"/>
      <c r="C30" s="12">
        <f>October!C30+B30</f>
        <v>27260</v>
      </c>
      <c r="D30" s="73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72"/>
      <c r="C31" s="12">
        <f>October!C31+B31</f>
        <v>790505</v>
      </c>
      <c r="D31" s="73"/>
      <c r="E31" s="12">
        <f>October!E31+D31</f>
        <v>12691</v>
      </c>
      <c r="F31" s="12"/>
      <c r="G31" s="12">
        <f>October!G31+F31</f>
        <v>0</v>
      </c>
    </row>
    <row r="32" spans="1:7" x14ac:dyDescent="0.2">
      <c r="A32" s="11" t="s">
        <v>29</v>
      </c>
      <c r="B32" s="72"/>
      <c r="C32" s="12">
        <f>October!C32+B32</f>
        <v>0</v>
      </c>
      <c r="D32" s="73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72"/>
      <c r="C36" s="12">
        <f>October!C36+B36</f>
        <v>0</v>
      </c>
      <c r="D36" s="73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72"/>
      <c r="C37" s="12">
        <f>October!C37+B37</f>
        <v>186382</v>
      </c>
      <c r="D37" s="73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72"/>
      <c r="C38" s="12">
        <f>October!C38+B38</f>
        <v>95499</v>
      </c>
      <c r="D38" s="73"/>
      <c r="E38" s="12">
        <f>October!E38+D38</f>
        <v>5309</v>
      </c>
      <c r="F38" s="12"/>
      <c r="G38" s="12">
        <f>October!G38+F38</f>
        <v>0</v>
      </c>
    </row>
    <row r="39" spans="1:7" x14ac:dyDescent="0.2">
      <c r="A39" s="11" t="s">
        <v>36</v>
      </c>
      <c r="B39" s="72"/>
      <c r="C39" s="12">
        <f>October!C39+B39</f>
        <v>27187</v>
      </c>
      <c r="D39" s="73"/>
      <c r="E39" s="12">
        <f>October!E39+D39</f>
        <v>2579</v>
      </c>
      <c r="F39" s="12"/>
      <c r="G39" s="12">
        <f>October!G39+F39</f>
        <v>0</v>
      </c>
    </row>
    <row r="40" spans="1:7" x14ac:dyDescent="0.2">
      <c r="A40" s="11" t="s">
        <v>37</v>
      </c>
      <c r="B40" s="72"/>
      <c r="C40" s="12">
        <f>October!C40+B40</f>
        <v>235410</v>
      </c>
      <c r="D40" s="73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38</v>
      </c>
      <c r="B41" s="72"/>
      <c r="C41" s="12">
        <f>October!C41+B41</f>
        <v>0</v>
      </c>
      <c r="D41" s="73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72"/>
      <c r="C42" s="12">
        <f>October!C42+B42</f>
        <v>0</v>
      </c>
      <c r="D42" s="73"/>
      <c r="E42" s="12">
        <f>October!E42+D42</f>
        <v>110</v>
      </c>
      <c r="F42" s="12"/>
      <c r="G42" s="12">
        <f>October!G42+F42</f>
        <v>0</v>
      </c>
    </row>
    <row r="43" spans="1:7" x14ac:dyDescent="0.2">
      <c r="A43" s="11" t="s">
        <v>40</v>
      </c>
      <c r="B43" s="72"/>
      <c r="C43" s="12">
        <f>October!C43+B43</f>
        <v>0</v>
      </c>
      <c r="D43" s="73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72"/>
      <c r="C44" s="12">
        <f>October!C44+B44</f>
        <v>19500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72"/>
      <c r="C45" s="12">
        <f>October!C45+B45</f>
        <v>262356</v>
      </c>
      <c r="D45" s="73"/>
      <c r="E45" s="12">
        <f>October!E45+D45</f>
        <v>2492</v>
      </c>
      <c r="F45" s="12"/>
      <c r="G45" s="12">
        <f>October!G45+F45</f>
        <v>0</v>
      </c>
    </row>
    <row r="46" spans="1:7" x14ac:dyDescent="0.2">
      <c r="A46" s="11" t="s">
        <v>43</v>
      </c>
      <c r="B46" s="74"/>
      <c r="C46" s="12">
        <f>October!C46+B46</f>
        <v>0</v>
      </c>
      <c r="D46" s="73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72"/>
      <c r="C47" s="12">
        <f>October!C47+B47</f>
        <v>127304</v>
      </c>
      <c r="D47" s="73"/>
      <c r="E47" s="12">
        <f>October!E47+D47</f>
        <v>192</v>
      </c>
      <c r="F47" s="12"/>
      <c r="G47" s="12">
        <f>October!G47+F47</f>
        <v>0</v>
      </c>
    </row>
    <row r="48" spans="1:7" x14ac:dyDescent="0.2">
      <c r="A48" s="11" t="s">
        <v>45</v>
      </c>
      <c r="B48" s="72"/>
      <c r="C48" s="12">
        <f>October!C48+B48</f>
        <v>49116</v>
      </c>
      <c r="D48" s="73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72"/>
      <c r="C49" s="12">
        <f>October!C49+B49</f>
        <v>0</v>
      </c>
      <c r="D49" s="73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72"/>
      <c r="C53" s="12">
        <f>October!C53+B53</f>
        <v>65292</v>
      </c>
      <c r="D53" s="73"/>
      <c r="E53" s="12">
        <f>October!E53+D53</f>
        <v>76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72"/>
      <c r="C54" s="12">
        <f>October!C54+B54</f>
        <v>33211</v>
      </c>
      <c r="D54" s="73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76">
        <f>SUM(B7:B54)</f>
        <v>0</v>
      </c>
      <c r="C55" s="14">
        <f>October!C55+B55</f>
        <v>6513115</v>
      </c>
      <c r="D55" s="14">
        <f>SUM(D7:D54)</f>
        <v>0</v>
      </c>
      <c r="E55" s="14">
        <f>October!E55+D55</f>
        <v>52218</v>
      </c>
      <c r="F55" s="14">
        <f>SUM(F7:F54)</f>
        <v>0</v>
      </c>
      <c r="G55" s="14">
        <f>October!G55+F55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October!D58+C58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October!D59+C59</f>
        <v>22368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/>
      <c r="D62" s="23">
        <f>October!D62+C62</f>
        <v>115980</v>
      </c>
    </row>
    <row r="63" spans="1:256" x14ac:dyDescent="0.2">
      <c r="A63" s="1" t="s">
        <v>65</v>
      </c>
      <c r="B63" s="22"/>
      <c r="C63" s="22"/>
      <c r="D63" s="23">
        <f>October!D63+C63</f>
        <v>0</v>
      </c>
    </row>
    <row r="64" spans="1:256" x14ac:dyDescent="0.2">
      <c r="A64" s="1" t="s">
        <v>63</v>
      </c>
      <c r="B64" s="22"/>
      <c r="C64" s="22"/>
      <c r="D64" s="23">
        <f>October!D64+C64</f>
        <v>56495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/>
      <c r="D66" s="23">
        <f>October!D66+C66</f>
        <v>10957</v>
      </c>
    </row>
    <row r="67" spans="1:4" x14ac:dyDescent="0.2">
      <c r="A67" s="1" t="s">
        <v>62</v>
      </c>
      <c r="C67" s="22"/>
      <c r="D67" s="23">
        <f>October!D67+C67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0" activePane="bottomLeft" state="frozen"/>
      <selection pane="bottomLeft" activeCell="A55" sqref="A5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76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November!C7+B7</f>
        <v>2000</v>
      </c>
      <c r="D7" s="73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72"/>
      <c r="C8" s="12">
        <f>November!C8+B8</f>
        <v>0</v>
      </c>
      <c r="D8" s="73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72"/>
      <c r="C9" s="12">
        <f>November!C9+B9</f>
        <v>60884</v>
      </c>
      <c r="D9" s="73"/>
      <c r="E9" s="12">
        <f>November!E9+D9</f>
        <v>0</v>
      </c>
      <c r="F9" s="12"/>
      <c r="G9" s="12">
        <f>November!G9+F9</f>
        <v>0</v>
      </c>
    </row>
    <row r="10" spans="1:256" x14ac:dyDescent="0.2">
      <c r="A10" s="11" t="s">
        <v>8</v>
      </c>
      <c r="B10" s="72"/>
      <c r="C10" s="12">
        <f>November!C10+B10</f>
        <v>0</v>
      </c>
      <c r="D10" s="73"/>
      <c r="E10" s="12">
        <f>November!E10+D10</f>
        <v>0</v>
      </c>
      <c r="F10" s="12"/>
      <c r="G10" s="12">
        <f>November!G10+F10</f>
        <v>0</v>
      </c>
    </row>
    <row r="11" spans="1:256" ht="15.75" thickBot="1" x14ac:dyDescent="0.25">
      <c r="A11" s="91" t="s">
        <v>52</v>
      </c>
      <c r="B11" s="72"/>
      <c r="C11" s="12">
        <f>November!C11+B11</f>
        <v>685646</v>
      </c>
      <c r="D11" s="73"/>
      <c r="E11" s="12">
        <f>November!E11+D11</f>
        <v>4456</v>
      </c>
      <c r="F11" s="12"/>
      <c r="G11" s="12">
        <f>November!G11+F11</f>
        <v>32347</v>
      </c>
    </row>
    <row r="12" spans="1:256" x14ac:dyDescent="0.2">
      <c r="A12" s="11" t="s">
        <v>9</v>
      </c>
      <c r="B12" s="72"/>
      <c r="C12" s="12">
        <f>November!C12+B12</f>
        <v>290918</v>
      </c>
      <c r="D12" s="73"/>
      <c r="E12" s="12">
        <f>November!E12+D12</f>
        <v>280</v>
      </c>
      <c r="F12" s="12"/>
      <c r="G12" s="12">
        <f>November!G12+F12</f>
        <v>0</v>
      </c>
    </row>
    <row r="13" spans="1:256" x14ac:dyDescent="0.2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72"/>
      <c r="C15" s="12">
        <f>November!C15+B15</f>
        <v>0</v>
      </c>
      <c r="D15" s="73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13</v>
      </c>
      <c r="B16" s="72"/>
      <c r="C16" s="12">
        <f>November!C16+B16</f>
        <v>0</v>
      </c>
      <c r="D16" s="73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72"/>
      <c r="C18" s="12">
        <f>November!C18+B18</f>
        <v>1454987</v>
      </c>
      <c r="D18" s="73"/>
      <c r="E18" s="12">
        <f>November!E18+D18</f>
        <v>2277</v>
      </c>
      <c r="F18" s="12"/>
      <c r="G18" s="12">
        <f>November!G18+F18</f>
        <v>0</v>
      </c>
    </row>
    <row r="19" spans="1:7" x14ac:dyDescent="0.2">
      <c r="A19" s="11" t="s">
        <v>16</v>
      </c>
      <c r="B19" s="72"/>
      <c r="C19" s="12">
        <f>November!C19+B19</f>
        <v>70330</v>
      </c>
      <c r="D19" s="73"/>
      <c r="E19" s="12">
        <f>November!E19+D19</f>
        <v>1183</v>
      </c>
      <c r="F19" s="12"/>
      <c r="G19" s="12">
        <f>November!G19+F19</f>
        <v>0</v>
      </c>
    </row>
    <row r="20" spans="1:7" x14ac:dyDescent="0.2">
      <c r="A20" s="11" t="s">
        <v>17</v>
      </c>
      <c r="B20" s="72"/>
      <c r="C20" s="12">
        <f>November!C20+B20</f>
        <v>108596</v>
      </c>
      <c r="D20" s="73"/>
      <c r="E20" s="12">
        <f>November!E20+D20</f>
        <v>5115</v>
      </c>
      <c r="F20" s="12"/>
      <c r="G20" s="12">
        <f>November!G20+F20</f>
        <v>0</v>
      </c>
    </row>
    <row r="21" spans="1:7" x14ac:dyDescent="0.2">
      <c r="A21" s="11" t="s">
        <v>18</v>
      </c>
      <c r="B21" s="72"/>
      <c r="C21" s="12">
        <f>November!C21+B21</f>
        <v>12620</v>
      </c>
      <c r="D21" s="73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19</v>
      </c>
      <c r="B22" s="72"/>
      <c r="C22" s="12">
        <f>November!C22+B22</f>
        <v>0</v>
      </c>
      <c r="D22" s="73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20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72"/>
      <c r="C25" s="12">
        <f>November!C25+B25</f>
        <v>0</v>
      </c>
      <c r="D25" s="73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72"/>
      <c r="C26" s="12">
        <f>November!C26+B26</f>
        <v>1581</v>
      </c>
      <c r="D26" s="73"/>
      <c r="E26" s="12">
        <f>November!E26+D26</f>
        <v>374</v>
      </c>
      <c r="F26" s="12"/>
      <c r="G26" s="12">
        <f>November!G26+F26</f>
        <v>0</v>
      </c>
    </row>
    <row r="27" spans="1:7" x14ac:dyDescent="0.2">
      <c r="A27" s="11" t="s">
        <v>24</v>
      </c>
      <c r="B27" s="72"/>
      <c r="C27" s="12">
        <f>November!C27+B27</f>
        <v>784549</v>
      </c>
      <c r="D27" s="73"/>
      <c r="E27" s="12">
        <f>November!E27+D27</f>
        <v>4373</v>
      </c>
      <c r="F27" s="12"/>
      <c r="G27" s="12">
        <f>November!G27+F27</f>
        <v>0</v>
      </c>
    </row>
    <row r="28" spans="1:7" x14ac:dyDescent="0.2">
      <c r="A28" s="11" t="s">
        <v>25</v>
      </c>
      <c r="B28" s="72"/>
      <c r="C28" s="12">
        <f>November!C28+B28</f>
        <v>204921</v>
      </c>
      <c r="D28" s="73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72"/>
      <c r="C29" s="12">
        <f>November!C29+B29</f>
        <v>917061</v>
      </c>
      <c r="D29" s="73"/>
      <c r="E29" s="12">
        <f>November!E29+D29</f>
        <v>10711</v>
      </c>
      <c r="F29" s="12"/>
      <c r="G29" s="12">
        <f>November!G29+F29</f>
        <v>0</v>
      </c>
    </row>
    <row r="30" spans="1:7" x14ac:dyDescent="0.2">
      <c r="A30" s="11" t="s">
        <v>27</v>
      </c>
      <c r="B30" s="72"/>
      <c r="C30" s="12">
        <f>November!C30+B30</f>
        <v>27260</v>
      </c>
      <c r="D30" s="73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72"/>
      <c r="C31" s="12">
        <f>November!C31+B31</f>
        <v>790505</v>
      </c>
      <c r="D31" s="73"/>
      <c r="E31" s="12">
        <f>November!E31+D31</f>
        <v>12691</v>
      </c>
      <c r="F31" s="12"/>
      <c r="G31" s="12">
        <f>November!G31+F31</f>
        <v>0</v>
      </c>
    </row>
    <row r="32" spans="1:7" x14ac:dyDescent="0.2">
      <c r="A32" s="11" t="s">
        <v>29</v>
      </c>
      <c r="B32" s="72"/>
      <c r="C32" s="12">
        <f>November!C32+B32</f>
        <v>0</v>
      </c>
      <c r="D32" s="73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72"/>
      <c r="C36" s="12">
        <f>November!C36+B36</f>
        <v>0</v>
      </c>
      <c r="D36" s="73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72"/>
      <c r="C37" s="12">
        <f>November!C37+B37</f>
        <v>186382</v>
      </c>
      <c r="D37" s="73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72"/>
      <c r="C38" s="12">
        <f>November!C38+B38</f>
        <v>95499</v>
      </c>
      <c r="D38" s="73"/>
      <c r="E38" s="12">
        <f>November!E38+D38</f>
        <v>5309</v>
      </c>
      <c r="F38" s="12"/>
      <c r="G38" s="12">
        <f>November!G38+F38</f>
        <v>0</v>
      </c>
    </row>
    <row r="39" spans="1:7" x14ac:dyDescent="0.2">
      <c r="A39" s="11" t="s">
        <v>36</v>
      </c>
      <c r="B39" s="72"/>
      <c r="C39" s="12">
        <f>November!C39+B39</f>
        <v>27187</v>
      </c>
      <c r="D39" s="73"/>
      <c r="E39" s="12">
        <f>November!E39+D39</f>
        <v>2579</v>
      </c>
      <c r="F39" s="12"/>
      <c r="G39" s="12">
        <f>November!G39+F39</f>
        <v>0</v>
      </c>
    </row>
    <row r="40" spans="1:7" x14ac:dyDescent="0.2">
      <c r="A40" s="11" t="s">
        <v>37</v>
      </c>
      <c r="B40" s="72"/>
      <c r="C40" s="12">
        <f>November!C40+B40</f>
        <v>235410</v>
      </c>
      <c r="D40" s="73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38</v>
      </c>
      <c r="B41" s="72"/>
      <c r="C41" s="12">
        <f>November!C41+B41</f>
        <v>0</v>
      </c>
      <c r="D41" s="73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72"/>
      <c r="C42" s="12">
        <f>November!C42+B42</f>
        <v>0</v>
      </c>
      <c r="D42" s="73"/>
      <c r="E42" s="12">
        <f>November!E42+D42</f>
        <v>110</v>
      </c>
      <c r="F42" s="12"/>
      <c r="G42" s="12">
        <f>November!G42+F42</f>
        <v>0</v>
      </c>
    </row>
    <row r="43" spans="1:7" x14ac:dyDescent="0.2">
      <c r="A43" s="11" t="s">
        <v>40</v>
      </c>
      <c r="B43" s="72"/>
      <c r="C43" s="12">
        <f>November!C43+B43</f>
        <v>0</v>
      </c>
      <c r="D43" s="73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72"/>
      <c r="C44" s="12">
        <f>November!C44+B44</f>
        <v>19500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72"/>
      <c r="C45" s="12">
        <f>November!C45+B45</f>
        <v>262356</v>
      </c>
      <c r="D45" s="73"/>
      <c r="E45" s="12">
        <f>November!E45+D45</f>
        <v>2492</v>
      </c>
      <c r="F45" s="12"/>
      <c r="G45" s="12">
        <f>November!G45+F45</f>
        <v>0</v>
      </c>
    </row>
    <row r="46" spans="1:7" x14ac:dyDescent="0.2">
      <c r="A46" s="11" t="s">
        <v>43</v>
      </c>
      <c r="B46" s="72"/>
      <c r="C46" s="12">
        <f>November!C46+B46</f>
        <v>0</v>
      </c>
      <c r="D46" s="73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72"/>
      <c r="C47" s="12">
        <f>November!C47+B47</f>
        <v>127304</v>
      </c>
      <c r="D47" s="73"/>
      <c r="E47" s="12">
        <f>November!E47+D47</f>
        <v>192</v>
      </c>
      <c r="F47" s="12"/>
      <c r="G47" s="12">
        <f>November!G47+F47</f>
        <v>0</v>
      </c>
    </row>
    <row r="48" spans="1:7" x14ac:dyDescent="0.2">
      <c r="A48" s="11" t="s">
        <v>45</v>
      </c>
      <c r="B48" s="72"/>
      <c r="C48" s="12">
        <f>November!C48+B48</f>
        <v>49116</v>
      </c>
      <c r="D48" s="73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72"/>
      <c r="C49" s="12">
        <f>November!C49+B49</f>
        <v>0</v>
      </c>
      <c r="D49" s="73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72"/>
      <c r="C53" s="12">
        <f>November!C53+B53</f>
        <v>65292</v>
      </c>
      <c r="D53" s="73"/>
      <c r="E53" s="12">
        <f>November!E53+D53</f>
        <v>76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72"/>
      <c r="C54" s="12">
        <f>November!C54+B54</f>
        <v>33211</v>
      </c>
      <c r="D54" s="73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November!C55+B55</f>
        <v>6513115</v>
      </c>
      <c r="D55" s="14">
        <f>SUM(D7:D54)</f>
        <v>0</v>
      </c>
      <c r="E55" s="14">
        <f>November!E55+D55</f>
        <v>52218</v>
      </c>
      <c r="F55" s="14">
        <f>SUM(F7:F54)</f>
        <v>0</v>
      </c>
      <c r="G55" s="14">
        <f>November!G55+F55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November!D58+C58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November!D59+C59</f>
        <v>22368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/>
      <c r="D62" s="23">
        <f>November!D62+C62</f>
        <v>115980</v>
      </c>
    </row>
    <row r="63" spans="1:256" x14ac:dyDescent="0.2">
      <c r="A63" s="1" t="s">
        <v>65</v>
      </c>
      <c r="B63" s="22"/>
      <c r="C63" s="22"/>
      <c r="D63" s="23">
        <f>November!D63+C63</f>
        <v>0</v>
      </c>
    </row>
    <row r="64" spans="1:256" x14ac:dyDescent="0.2">
      <c r="A64" s="1" t="s">
        <v>63</v>
      </c>
      <c r="B64" s="22"/>
      <c r="C64" s="22"/>
      <c r="D64" s="23">
        <f>November!D64+C64</f>
        <v>56495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/>
      <c r="D66" s="23">
        <f>November!D66+C66</f>
        <v>10957</v>
      </c>
    </row>
    <row r="67" spans="1:4" x14ac:dyDescent="0.2">
      <c r="A67" s="1" t="s">
        <v>62</v>
      </c>
      <c r="C67" s="22"/>
      <c r="D67" s="23">
        <f>November!D67+C67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77734375" defaultRowHeight="15" x14ac:dyDescent="0.2"/>
  <cols>
    <col min="1" max="1" width="16.77734375" style="104" customWidth="1"/>
    <col min="2" max="4" width="13.6640625" style="100" customWidth="1"/>
    <col min="5" max="7" width="12.6640625" style="100" customWidth="1"/>
    <col min="8" max="16384" width="11.77734375" style="100"/>
  </cols>
  <sheetData>
    <row r="1" spans="1:256" ht="1.1499999999999999" customHeight="1" x14ac:dyDescent="0.35">
      <c r="A1" s="99"/>
      <c r="I1" s="101"/>
    </row>
    <row r="2" spans="1:256" ht="23.25" x14ac:dyDescent="0.35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25">
      <c r="F3" s="44" t="s">
        <v>78</v>
      </c>
      <c r="I3" s="101"/>
    </row>
    <row r="4" spans="1:256" ht="15.75" customHeight="1" thickBot="1" x14ac:dyDescent="0.3">
      <c r="E4" s="101"/>
      <c r="G4" s="101"/>
      <c r="I4" s="101"/>
    </row>
    <row r="5" spans="1:256" ht="22.15" customHeight="1" thickBot="1" x14ac:dyDescent="0.3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5" thickBot="1" x14ac:dyDescent="0.25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25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25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25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25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25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25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25">
      <c r="A17" s="111" t="s">
        <v>14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25">
      <c r="A18" s="111" t="s">
        <v>15</v>
      </c>
      <c r="B18" s="112">
        <f>456175+8752</f>
        <v>464927</v>
      </c>
      <c r="C18" s="113">
        <f>January!C18+B18</f>
        <v>957297</v>
      </c>
      <c r="D18" s="114">
        <f>504+1</f>
        <v>505</v>
      </c>
      <c r="E18" s="113">
        <f>January!E18+D18</f>
        <v>1162</v>
      </c>
      <c r="F18" s="113"/>
      <c r="G18" s="113">
        <f>January!G18+F18</f>
        <v>0</v>
      </c>
      <c r="I18" s="119"/>
      <c r="J18" s="116"/>
      <c r="K18" s="120"/>
      <c r="L18" s="121"/>
      <c r="M18" s="122"/>
    </row>
    <row r="19" spans="1:13" ht="12" customHeight="1" x14ac:dyDescent="0.25">
      <c r="A19" s="111" t="s">
        <v>16</v>
      </c>
      <c r="B19" s="112">
        <f>21083+210</f>
        <v>21293</v>
      </c>
      <c r="C19" s="113">
        <f>January!C19+B19</f>
        <v>44033</v>
      </c>
      <c r="D19" s="114">
        <f>1105+43</f>
        <v>1148</v>
      </c>
      <c r="E19" s="113">
        <f>January!E19+D19</f>
        <v>1148</v>
      </c>
      <c r="F19" s="113"/>
      <c r="G19" s="113">
        <f>January!G19+F19</f>
        <v>0</v>
      </c>
      <c r="I19" s="119"/>
      <c r="J19" s="120"/>
      <c r="K19" s="121"/>
      <c r="L19" s="122"/>
      <c r="M19" s="122"/>
    </row>
    <row r="20" spans="1:13" ht="12" customHeight="1" x14ac:dyDescent="0.25">
      <c r="A20" s="111" t="s">
        <v>17</v>
      </c>
      <c r="B20" s="112">
        <f>23878+7530</f>
        <v>31408</v>
      </c>
      <c r="C20" s="113">
        <f>January!C20+B20</f>
        <v>81360</v>
      </c>
      <c r="D20" s="114">
        <f>1240+65</f>
        <v>1305</v>
      </c>
      <c r="E20" s="113">
        <f>January!E20+D20</f>
        <v>3035</v>
      </c>
      <c r="F20" s="113"/>
      <c r="G20" s="113">
        <f>January!G20+F20</f>
        <v>0</v>
      </c>
      <c r="I20" s="119"/>
      <c r="J20" s="120"/>
      <c r="K20" s="120"/>
      <c r="L20" s="122"/>
      <c r="M20" s="122"/>
    </row>
    <row r="21" spans="1:13" ht="12" customHeight="1" x14ac:dyDescent="0.25">
      <c r="A21" s="111" t="s">
        <v>18</v>
      </c>
      <c r="B21" s="112"/>
      <c r="C21" s="113">
        <f>January!C21+B21</f>
        <v>6720</v>
      </c>
      <c r="D21" s="114"/>
      <c r="E21" s="113">
        <f>January!E21+D21</f>
        <v>0</v>
      </c>
      <c r="F21" s="113"/>
      <c r="G21" s="113">
        <f>January!G21+F21</f>
        <v>0</v>
      </c>
      <c r="I21" s="119"/>
      <c r="J21" s="116"/>
      <c r="K21" s="120"/>
      <c r="L21" s="122"/>
      <c r="M21" s="122"/>
    </row>
    <row r="22" spans="1:13" ht="12" customHeight="1" x14ac:dyDescent="0.2">
      <c r="A22" s="111" t="s">
        <v>19</v>
      </c>
      <c r="B22" s="112"/>
      <c r="C22" s="113">
        <f>January!C22+B22</f>
        <v>0</v>
      </c>
      <c r="D22" s="114"/>
      <c r="E22" s="113">
        <f>January!E22+D22</f>
        <v>0</v>
      </c>
      <c r="F22" s="113"/>
      <c r="G22" s="113">
        <f>January!G22+F22</f>
        <v>0</v>
      </c>
    </row>
    <row r="23" spans="1:13" ht="12" customHeight="1" x14ac:dyDescent="0.2">
      <c r="A23" s="111" t="s">
        <v>20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">
      <c r="A24" s="111" t="s">
        <v>21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">
      <c r="A25" s="111" t="s">
        <v>22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">
      <c r="A26" s="111" t="s">
        <v>23</v>
      </c>
      <c r="B26" s="112">
        <v>696</v>
      </c>
      <c r="C26" s="113">
        <f>January!C26+B26</f>
        <v>1101</v>
      </c>
      <c r="D26" s="114"/>
      <c r="E26" s="113">
        <f>January!E26+D26</f>
        <v>370</v>
      </c>
      <c r="F26" s="113"/>
      <c r="G26" s="113">
        <f>January!G26+F26</f>
        <v>0</v>
      </c>
    </row>
    <row r="27" spans="1:13" ht="12" customHeight="1" x14ac:dyDescent="0.25">
      <c r="A27" s="111" t="s">
        <v>24</v>
      </c>
      <c r="B27" s="112">
        <f>267662+10232</f>
        <v>277894</v>
      </c>
      <c r="C27" s="113">
        <f>January!C27+B27</f>
        <v>504070</v>
      </c>
      <c r="D27" s="114" t="s">
        <v>83</v>
      </c>
      <c r="E27" s="113">
        <f>January!E27+D27</f>
        <v>1558</v>
      </c>
      <c r="F27" s="113"/>
      <c r="G27" s="113">
        <f>January!G27+F27</f>
        <v>0</v>
      </c>
      <c r="I27" s="122"/>
      <c r="J27" s="122"/>
    </row>
    <row r="28" spans="1:13" ht="12" customHeight="1" x14ac:dyDescent="0.25">
      <c r="A28" s="111" t="s">
        <v>25</v>
      </c>
      <c r="B28" s="112">
        <f>57475+5146</f>
        <v>62621</v>
      </c>
      <c r="C28" s="113">
        <f>January!C28+B28</f>
        <v>125846</v>
      </c>
      <c r="D28" s="114"/>
      <c r="E28" s="113">
        <f>January!E28+D28</f>
        <v>0</v>
      </c>
      <c r="F28" s="113"/>
      <c r="G28" s="113">
        <f>January!G28+F28</f>
        <v>0</v>
      </c>
      <c r="I28" s="124"/>
      <c r="J28" s="122"/>
    </row>
    <row r="29" spans="1:13" ht="12" customHeight="1" x14ac:dyDescent="0.25">
      <c r="A29" s="111" t="s">
        <v>26</v>
      </c>
      <c r="B29" s="112">
        <f>193682+137249</f>
        <v>330931</v>
      </c>
      <c r="C29" s="113">
        <f>January!C29+B29</f>
        <v>618158</v>
      </c>
      <c r="D29" s="114">
        <v>6124</v>
      </c>
      <c r="E29" s="113">
        <f>January!E29+D29</f>
        <v>8124</v>
      </c>
      <c r="F29" s="113"/>
      <c r="G29" s="113">
        <f>January!G29+F29</f>
        <v>0</v>
      </c>
      <c r="I29" s="124"/>
      <c r="J29" s="122"/>
    </row>
    <row r="30" spans="1:13" ht="12" customHeight="1" x14ac:dyDescent="0.25">
      <c r="A30" s="111" t="s">
        <v>27</v>
      </c>
      <c r="B30" s="112">
        <f>5500+3000</f>
        <v>8500</v>
      </c>
      <c r="C30" s="113">
        <f>January!C30+B30</f>
        <v>18450</v>
      </c>
      <c r="D30" s="114"/>
      <c r="E30" s="113">
        <f>January!E30+D30</f>
        <v>0</v>
      </c>
      <c r="F30" s="113"/>
      <c r="G30" s="113">
        <f>January!G30+F30</f>
        <v>0</v>
      </c>
      <c r="I30" s="121"/>
      <c r="J30" s="122"/>
    </row>
    <row r="31" spans="1:13" ht="12" customHeight="1" x14ac:dyDescent="0.25">
      <c r="A31" s="111" t="s">
        <v>28</v>
      </c>
      <c r="B31" s="112">
        <f>172470+48075</f>
        <v>220545</v>
      </c>
      <c r="C31" s="113">
        <f>January!C31+B31</f>
        <v>521264</v>
      </c>
      <c r="D31" s="114">
        <f>843+716</f>
        <v>1559</v>
      </c>
      <c r="E31" s="113">
        <f>January!E31+D31</f>
        <v>5659</v>
      </c>
      <c r="F31" s="113"/>
      <c r="G31" s="113">
        <f>January!G31+F31</f>
        <v>0</v>
      </c>
      <c r="I31" s="121"/>
      <c r="J31" s="122"/>
    </row>
    <row r="32" spans="1:13" ht="12" customHeight="1" x14ac:dyDescent="0.25">
      <c r="A32" s="111" t="s">
        <v>29</v>
      </c>
      <c r="B32" s="112"/>
      <c r="C32" s="113">
        <f>January!C32+B32</f>
        <v>0</v>
      </c>
      <c r="D32" s="114"/>
      <c r="E32" s="113">
        <f>January!E32+D32</f>
        <v>0</v>
      </c>
      <c r="F32" s="113"/>
      <c r="G32" s="113">
        <f>January!G32+F32</f>
        <v>0</v>
      </c>
      <c r="I32" s="121"/>
      <c r="J32" s="122"/>
    </row>
    <row r="33" spans="1:10" ht="12" customHeight="1" x14ac:dyDescent="0.25">
      <c r="A33" s="111" t="s">
        <v>30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2">
      <c r="A34" s="111" t="s">
        <v>31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</row>
    <row r="35" spans="1:10" ht="12" customHeight="1" x14ac:dyDescent="0.2">
      <c r="A35" s="111" t="s">
        <v>32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">
      <c r="A36" s="111" t="s">
        <v>33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">
      <c r="A37" s="111" t="s">
        <v>34</v>
      </c>
      <c r="B37" s="112">
        <v>72677</v>
      </c>
      <c r="C37" s="113">
        <f>January!C37+B37</f>
        <v>125852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">
      <c r="A38" s="111" t="s">
        <v>35</v>
      </c>
      <c r="B38" s="112">
        <f>22185+7000</f>
        <v>29185</v>
      </c>
      <c r="C38" s="113">
        <f>January!C38+B38</f>
        <v>52805</v>
      </c>
      <c r="D38" s="114">
        <v>2190</v>
      </c>
      <c r="E38" s="113">
        <f>January!E38+D38</f>
        <v>4413</v>
      </c>
      <c r="F38" s="113"/>
      <c r="G38" s="113">
        <f>January!G38+F38</f>
        <v>0</v>
      </c>
      <c r="I38" s="121"/>
    </row>
    <row r="39" spans="1:10" ht="12" customHeight="1" x14ac:dyDescent="0.2">
      <c r="A39" s="111" t="s">
        <v>36</v>
      </c>
      <c r="B39" s="112">
        <v>8633</v>
      </c>
      <c r="C39" s="113">
        <f>January!C39+B39</f>
        <v>19373</v>
      </c>
      <c r="D39" s="114">
        <f>650+1</f>
        <v>651</v>
      </c>
      <c r="E39" s="113">
        <f>January!E39+D39</f>
        <v>1211</v>
      </c>
      <c r="F39" s="113"/>
      <c r="G39" s="113">
        <f>January!G39+F39</f>
        <v>0</v>
      </c>
      <c r="I39" s="121"/>
    </row>
    <row r="40" spans="1:10" ht="12" customHeight="1" x14ac:dyDescent="0.2">
      <c r="A40" s="111" t="s">
        <v>37</v>
      </c>
      <c r="B40" s="112">
        <f>79956+246</f>
        <v>80202</v>
      </c>
      <c r="C40" s="113">
        <f>January!C40+B40</f>
        <v>138267</v>
      </c>
      <c r="D40" s="114"/>
      <c r="E40" s="113">
        <f>January!E40+D40</f>
        <v>0</v>
      </c>
      <c r="F40" s="113"/>
      <c r="G40" s="113">
        <f>January!G40+F40</f>
        <v>0</v>
      </c>
      <c r="I40" s="121"/>
    </row>
    <row r="41" spans="1:10" ht="12" customHeight="1" x14ac:dyDescent="0.2">
      <c r="A41" s="111" t="s">
        <v>38</v>
      </c>
      <c r="B41" s="112"/>
      <c r="C41" s="113">
        <f>January!C41+B41</f>
        <v>0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">
      <c r="A42" s="111" t="s">
        <v>39</v>
      </c>
      <c r="B42" s="112"/>
      <c r="C42" s="113">
        <f>January!C42+B42</f>
        <v>0</v>
      </c>
      <c r="D42" s="114">
        <v>110</v>
      </c>
      <c r="E42" s="113">
        <f>January!E42+D42</f>
        <v>110</v>
      </c>
      <c r="F42" s="113"/>
      <c r="G42" s="113">
        <f>January!G42+F42</f>
        <v>0</v>
      </c>
    </row>
    <row r="43" spans="1:10" ht="12" customHeight="1" x14ac:dyDescent="0.2">
      <c r="A43" s="111" t="s">
        <v>40</v>
      </c>
      <c r="B43" s="112"/>
      <c r="C43" s="113">
        <f>January!C43+B43</f>
        <v>0</v>
      </c>
      <c r="D43" s="114"/>
      <c r="E43" s="113">
        <f>January!E43+D43</f>
        <v>0</v>
      </c>
      <c r="F43" s="113"/>
      <c r="G43" s="113">
        <f>January!G43+F43</f>
        <v>0</v>
      </c>
    </row>
    <row r="44" spans="1:10" ht="12" customHeight="1" x14ac:dyDescent="0.2">
      <c r="A44" s="111" t="s">
        <v>41</v>
      </c>
      <c r="B44" s="112">
        <v>7800</v>
      </c>
      <c r="C44" s="113">
        <f>January!C44+B44</f>
        <v>11700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">
      <c r="A45" s="111" t="s">
        <v>42</v>
      </c>
      <c r="B45" s="112">
        <f>83886+4340</f>
        <v>88226</v>
      </c>
      <c r="C45" s="113">
        <f>January!C45+B45</f>
        <v>155821</v>
      </c>
      <c r="D45" s="114">
        <v>736</v>
      </c>
      <c r="E45" s="113">
        <f>January!E45+D45</f>
        <v>2034</v>
      </c>
      <c r="F45" s="113"/>
      <c r="G45" s="113">
        <f>January!G45+F45</f>
        <v>0</v>
      </c>
    </row>
    <row r="46" spans="1:10" ht="12" customHeight="1" x14ac:dyDescent="0.2">
      <c r="A46" s="111" t="s">
        <v>43</v>
      </c>
      <c r="B46" s="112"/>
      <c r="C46" s="113">
        <f>January!C46+B46</f>
        <v>0</v>
      </c>
      <c r="D46" s="114"/>
      <c r="E46" s="113">
        <f>January!E46+D46</f>
        <v>0</v>
      </c>
      <c r="F46" s="113"/>
      <c r="G46" s="113">
        <f>January!G46+F46</f>
        <v>0</v>
      </c>
    </row>
    <row r="47" spans="1:10" ht="12" customHeight="1" x14ac:dyDescent="0.2">
      <c r="A47" s="111" t="s">
        <v>44</v>
      </c>
      <c r="B47" s="112">
        <v>12150</v>
      </c>
      <c r="C47" s="113">
        <f>January!C47+B47</f>
        <v>63003</v>
      </c>
      <c r="D47" s="114">
        <v>7</v>
      </c>
      <c r="E47" s="113">
        <f>January!E47+D47</f>
        <v>7</v>
      </c>
      <c r="F47" s="113"/>
      <c r="G47" s="113">
        <f>January!G47+F47</f>
        <v>0</v>
      </c>
    </row>
    <row r="48" spans="1:10" ht="12" customHeight="1" x14ac:dyDescent="0.2">
      <c r="A48" s="111" t="s">
        <v>45</v>
      </c>
      <c r="B48" s="112">
        <v>18825</v>
      </c>
      <c r="C48" s="113">
        <f>January!C48+B48</f>
        <v>24458</v>
      </c>
      <c r="D48" s="114"/>
      <c r="E48" s="113">
        <f>January!E48+D48</f>
        <v>0</v>
      </c>
      <c r="F48" s="113"/>
      <c r="G48" s="113">
        <f>January!G48+F48</f>
        <v>0</v>
      </c>
    </row>
    <row r="49" spans="1:256" ht="12" customHeight="1" x14ac:dyDescent="0.2">
      <c r="A49" s="111" t="s">
        <v>46</v>
      </c>
      <c r="B49" s="112"/>
      <c r="C49" s="113">
        <f>January!C49+B49</f>
        <v>0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">
      <c r="A50" s="111" t="s">
        <v>47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">
      <c r="A51" s="111" t="s">
        <v>48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">
      <c r="A52" s="111" t="s">
        <v>49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">
      <c r="A53" s="111" t="s">
        <v>50</v>
      </c>
      <c r="B53" s="112">
        <f>25806+1000</f>
        <v>26806</v>
      </c>
      <c r="C53" s="113">
        <f>January!C53+B53</f>
        <v>31656</v>
      </c>
      <c r="D53" s="114"/>
      <c r="E53" s="113">
        <f>January!E53+D53</f>
        <v>27</v>
      </c>
      <c r="F53" s="113"/>
      <c r="G53" s="113">
        <f>January!G53+F53</f>
        <v>0</v>
      </c>
    </row>
    <row r="54" spans="1:256" ht="12" customHeight="1" thickBot="1" x14ac:dyDescent="0.25">
      <c r="A54" s="111" t="s">
        <v>51</v>
      </c>
      <c r="B54" s="112">
        <v>22430</v>
      </c>
      <c r="C54" s="113">
        <f>January!C54+B54</f>
        <v>33211</v>
      </c>
      <c r="D54" s="114"/>
      <c r="E54" s="113">
        <f>January!E54+D54</f>
        <v>0</v>
      </c>
      <c r="F54" s="113"/>
      <c r="G54" s="113">
        <f>January!G54+F54</f>
        <v>0</v>
      </c>
    </row>
    <row r="55" spans="1:256" ht="26.1" customHeight="1" thickBot="1" x14ac:dyDescent="0.25">
      <c r="A55" s="125" t="s">
        <v>53</v>
      </c>
      <c r="B55" s="126">
        <f>SUM(B7:B54)</f>
        <v>2126871</v>
      </c>
      <c r="C55" s="126">
        <f>January!C55+B55</f>
        <v>4184422</v>
      </c>
      <c r="D55" s="126">
        <f>SUM(D7:D54)</f>
        <v>15693</v>
      </c>
      <c r="E55" s="126">
        <f>January!E55+D55</f>
        <v>30742</v>
      </c>
      <c r="F55" s="126">
        <f>SUM(F7:F54)</f>
        <v>9805</v>
      </c>
      <c r="G55" s="126">
        <f>January!G55+F55</f>
        <v>21679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customFormat="1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29" t="s">
        <v>54</v>
      </c>
      <c r="B57" s="128"/>
      <c r="C57" s="130" t="s">
        <v>4</v>
      </c>
      <c r="D57" s="131" t="s">
        <v>5</v>
      </c>
      <c r="E57" s="128"/>
    </row>
    <row r="58" spans="1:256" x14ac:dyDescent="0.2">
      <c r="A58" s="104" t="s">
        <v>55</v>
      </c>
      <c r="B58" s="132"/>
      <c r="C58" s="133">
        <v>640</v>
      </c>
      <c r="D58" s="134">
        <f>January!D58+C58</f>
        <v>790</v>
      </c>
      <c r="E58" s="128"/>
    </row>
    <row r="59" spans="1:256" x14ac:dyDescent="0.2">
      <c r="A59" s="104" t="s">
        <v>56</v>
      </c>
      <c r="B59" s="133"/>
      <c r="C59" s="133">
        <v>5905</v>
      </c>
      <c r="D59" s="134">
        <f>January!D59+C59</f>
        <v>13126</v>
      </c>
    </row>
    <row r="60" spans="1:256" x14ac:dyDescent="0.2">
      <c r="A60" s="104" t="s">
        <v>57</v>
      </c>
      <c r="B60" s="133"/>
      <c r="C60" s="133"/>
      <c r="D60" s="134">
        <f>January!D60+C60</f>
        <v>0</v>
      </c>
    </row>
    <row r="61" spans="1:256" x14ac:dyDescent="0.2">
      <c r="A61" s="104" t="s">
        <v>58</v>
      </c>
      <c r="B61" s="133"/>
      <c r="C61" s="133"/>
      <c r="D61" s="134">
        <f>January!D61+C61</f>
        <v>0</v>
      </c>
    </row>
    <row r="62" spans="1:256" x14ac:dyDescent="0.2">
      <c r="A62" s="104" t="s">
        <v>59</v>
      </c>
      <c r="B62" s="133"/>
      <c r="C62" s="133">
        <f>14940+20028</f>
        <v>34968</v>
      </c>
      <c r="D62" s="134">
        <f>January!D62+C62</f>
        <v>89991</v>
      </c>
    </row>
    <row r="63" spans="1:256" x14ac:dyDescent="0.2">
      <c r="A63" s="104" t="s">
        <v>65</v>
      </c>
      <c r="B63" s="133"/>
      <c r="C63" s="133"/>
      <c r="D63" s="134">
        <f>January!D63+C63</f>
        <v>0</v>
      </c>
    </row>
    <row r="64" spans="1:256" x14ac:dyDescent="0.2">
      <c r="A64" s="104" t="s">
        <v>63</v>
      </c>
      <c r="B64" s="133"/>
      <c r="C64" s="135">
        <f>15558+540</f>
        <v>16098</v>
      </c>
      <c r="D64" s="134">
        <f>January!D64+C64</f>
        <v>39447</v>
      </c>
    </row>
    <row r="65" spans="1:4" x14ac:dyDescent="0.2">
      <c r="A65" s="104" t="s">
        <v>60</v>
      </c>
      <c r="C65" s="133"/>
      <c r="D65" s="134">
        <f>January!D65+C65</f>
        <v>0</v>
      </c>
    </row>
    <row r="66" spans="1:4" x14ac:dyDescent="0.2">
      <c r="A66" s="104" t="s">
        <v>61</v>
      </c>
      <c r="C66" s="133">
        <v>1501</v>
      </c>
      <c r="D66" s="134">
        <f>January!D66+C66</f>
        <v>4416</v>
      </c>
    </row>
    <row r="67" spans="1:4" x14ac:dyDescent="0.2">
      <c r="A67" s="104" t="s">
        <v>62</v>
      </c>
      <c r="C67" s="133">
        <v>1264</v>
      </c>
      <c r="D67" s="134">
        <f>January!D67+C67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tabSelected="1"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35">
      <c r="A1" s="3" t="s">
        <v>82</v>
      </c>
      <c r="I1" s="2"/>
    </row>
    <row r="2" spans="1:256" ht="23.25" x14ac:dyDescent="0.35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25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25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25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25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25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25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25">
      <c r="A17" s="11" t="s">
        <v>14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8"/>
      <c r="K17" s="95"/>
      <c r="L17" s="92"/>
    </row>
    <row r="18" spans="1:13" ht="18" customHeight="1" x14ac:dyDescent="0.25">
      <c r="A18" s="11" t="s">
        <v>15</v>
      </c>
      <c r="B18" s="69">
        <f>21500+476190</f>
        <v>497690</v>
      </c>
      <c r="C18" s="24">
        <f>February!C18+B18</f>
        <v>1454987</v>
      </c>
      <c r="D18" s="71">
        <f>1107+8</f>
        <v>1115</v>
      </c>
      <c r="E18" s="24">
        <f>February!E18+D18</f>
        <v>2277</v>
      </c>
      <c r="F18" s="24"/>
      <c r="G18" s="24">
        <f>February!G18+F18</f>
        <v>0</v>
      </c>
      <c r="I18" s="137"/>
      <c r="J18" s="138"/>
      <c r="K18" s="95"/>
      <c r="L18" s="92"/>
    </row>
    <row r="19" spans="1:13" ht="18" customHeight="1" x14ac:dyDescent="0.2">
      <c r="A19" s="11" t="s">
        <v>16</v>
      </c>
      <c r="B19" s="69">
        <f>816+25481</f>
        <v>26297</v>
      </c>
      <c r="C19" s="24">
        <f>February!C19+B19</f>
        <v>70330</v>
      </c>
      <c r="D19" s="71">
        <f>19+16</f>
        <v>35</v>
      </c>
      <c r="E19" s="24">
        <f>February!E19+D19</f>
        <v>1183</v>
      </c>
      <c r="F19" s="24"/>
      <c r="G19" s="24">
        <f>February!G19+F19</f>
        <v>0</v>
      </c>
    </row>
    <row r="20" spans="1:13" ht="18" customHeight="1" x14ac:dyDescent="0.2">
      <c r="A20" s="11" t="s">
        <v>17</v>
      </c>
      <c r="B20" s="69">
        <f>785+26451</f>
        <v>27236</v>
      </c>
      <c r="C20" s="24">
        <f>February!C20+B20</f>
        <v>108596</v>
      </c>
      <c r="D20" s="71">
        <f>2072+8</f>
        <v>2080</v>
      </c>
      <c r="E20" s="24">
        <f>February!E20+D20</f>
        <v>5115</v>
      </c>
      <c r="F20" s="24"/>
      <c r="G20" s="24">
        <f>February!G20+F20</f>
        <v>0</v>
      </c>
    </row>
    <row r="21" spans="1:13" ht="18" customHeight="1" x14ac:dyDescent="0.2">
      <c r="A21" s="11" t="s">
        <v>18</v>
      </c>
      <c r="B21" s="69">
        <v>5900</v>
      </c>
      <c r="C21" s="24">
        <f>February!C21+B21</f>
        <v>12620</v>
      </c>
      <c r="D21" s="71"/>
      <c r="E21" s="24">
        <f>February!E21+D21</f>
        <v>0</v>
      </c>
      <c r="F21" s="24"/>
      <c r="G21" s="24">
        <f>February!G21+F21</f>
        <v>0</v>
      </c>
    </row>
    <row r="22" spans="1:13" ht="18" customHeight="1" x14ac:dyDescent="0.2">
      <c r="A22" s="11" t="s">
        <v>19</v>
      </c>
      <c r="B22" s="69"/>
      <c r="C22" s="24">
        <f>February!C22+B22</f>
        <v>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">
      <c r="A23" s="11" t="s">
        <v>20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">
      <c r="A24" s="11" t="s">
        <v>21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">
      <c r="A25" s="11" t="s">
        <v>22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">
      <c r="A26" s="11" t="s">
        <v>23</v>
      </c>
      <c r="B26" s="69">
        <f>160+320</f>
        <v>480</v>
      </c>
      <c r="C26" s="24">
        <f>February!C26+B26</f>
        <v>1581</v>
      </c>
      <c r="D26" s="71">
        <v>4</v>
      </c>
      <c r="E26" s="24">
        <f>February!E26+D26</f>
        <v>374</v>
      </c>
      <c r="F26" s="24"/>
      <c r="G26" s="24">
        <f>February!G26+F26</f>
        <v>0</v>
      </c>
    </row>
    <row r="27" spans="1:13" ht="18" customHeight="1" x14ac:dyDescent="0.25">
      <c r="A27" s="11" t="s">
        <v>24</v>
      </c>
      <c r="B27" s="69">
        <f>29793+250686</f>
        <v>280479</v>
      </c>
      <c r="C27" s="24">
        <f>February!C27+B27</f>
        <v>784549</v>
      </c>
      <c r="D27" s="71">
        <f>2812+3</f>
        <v>2815</v>
      </c>
      <c r="E27" s="24">
        <f>February!E27+D27</f>
        <v>4373</v>
      </c>
      <c r="F27" s="24"/>
      <c r="G27" s="24">
        <f>February!G27+F27</f>
        <v>0</v>
      </c>
      <c r="I27" s="137"/>
      <c r="J27" s="95"/>
      <c r="K27" s="95"/>
      <c r="L27" s="92"/>
    </row>
    <row r="28" spans="1:13" ht="18" customHeight="1" x14ac:dyDescent="0.25">
      <c r="A28" s="11" t="s">
        <v>25</v>
      </c>
      <c r="B28" s="69">
        <v>79075</v>
      </c>
      <c r="C28" s="24">
        <f>February!C28+B28</f>
        <v>204921</v>
      </c>
      <c r="D28" s="71"/>
      <c r="E28" s="24">
        <f>February!E28+D28</f>
        <v>0</v>
      </c>
      <c r="F28" s="24"/>
      <c r="G28" s="24">
        <f>February!G28+F28</f>
        <v>0</v>
      </c>
      <c r="I28" s="136"/>
      <c r="J28" s="98"/>
      <c r="K28" s="92"/>
      <c r="L28" s="92"/>
      <c r="M28" s="92"/>
    </row>
    <row r="29" spans="1:13" ht="18" customHeight="1" x14ac:dyDescent="0.25">
      <c r="A29" s="11" t="s">
        <v>26</v>
      </c>
      <c r="B29" s="69">
        <f>21300+277603</f>
        <v>298903</v>
      </c>
      <c r="C29" s="24">
        <f>February!C29+B29</f>
        <v>917061</v>
      </c>
      <c r="D29" s="71">
        <f>160+2427</f>
        <v>2587</v>
      </c>
      <c r="E29" s="24">
        <f>February!E29+D29</f>
        <v>10711</v>
      </c>
      <c r="F29" s="24"/>
      <c r="G29" s="24">
        <f>February!G29+F29</f>
        <v>0</v>
      </c>
      <c r="I29" s="137"/>
      <c r="J29" s="95"/>
      <c r="K29" s="95"/>
      <c r="L29" s="92"/>
      <c r="M29" s="92"/>
    </row>
    <row r="30" spans="1:13" ht="18" customHeight="1" x14ac:dyDescent="0.25">
      <c r="A30" s="11" t="s">
        <v>27</v>
      </c>
      <c r="B30" s="69">
        <f>3050+5760</f>
        <v>8810</v>
      </c>
      <c r="C30" s="24">
        <f>February!C30+B30</f>
        <v>27260</v>
      </c>
      <c r="D30" s="71"/>
      <c r="E30" s="24">
        <f>February!E30+D30</f>
        <v>0</v>
      </c>
      <c r="F30" s="24"/>
      <c r="G30" s="24">
        <f>February!G30+F30</f>
        <v>0</v>
      </c>
      <c r="I30" s="1"/>
      <c r="J30" s="96"/>
      <c r="K30" s="139"/>
      <c r="L30" s="97"/>
      <c r="M30" s="92"/>
    </row>
    <row r="31" spans="1:13" ht="18" customHeight="1" x14ac:dyDescent="0.25">
      <c r="A31" s="11" t="s">
        <v>28</v>
      </c>
      <c r="B31" s="69">
        <f>67628+201613</f>
        <v>269241</v>
      </c>
      <c r="C31" s="24">
        <f>February!C31+B31</f>
        <v>790505</v>
      </c>
      <c r="D31" s="71">
        <f>671+6361</f>
        <v>7032</v>
      </c>
      <c r="E31" s="24">
        <f>February!E31+D31</f>
        <v>12691</v>
      </c>
      <c r="F31" s="24"/>
      <c r="G31" s="24">
        <f>February!G31+F31</f>
        <v>0</v>
      </c>
      <c r="I31" s="137"/>
      <c r="J31" s="95"/>
      <c r="K31" s="95"/>
      <c r="L31" s="97"/>
      <c r="M31" s="92"/>
    </row>
    <row r="32" spans="1:13" ht="18" customHeight="1" x14ac:dyDescent="0.25">
      <c r="A32" s="11" t="s">
        <v>29</v>
      </c>
      <c r="B32" s="69"/>
      <c r="C32" s="24">
        <f>February!C32+B32</f>
        <v>0</v>
      </c>
      <c r="D32" s="71"/>
      <c r="E32" s="24">
        <f>February!E32+D32</f>
        <v>0</v>
      </c>
      <c r="F32" s="24"/>
      <c r="G32" s="24">
        <f>February!G32+F32</f>
        <v>0</v>
      </c>
      <c r="I32" s="137"/>
      <c r="J32" s="95"/>
      <c r="K32" s="92"/>
      <c r="L32" s="97"/>
      <c r="M32" s="92"/>
    </row>
    <row r="33" spans="1:15" ht="18" customHeight="1" x14ac:dyDescent="0.25">
      <c r="A33" s="11" t="s">
        <v>30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5"/>
      <c r="L33" s="97"/>
      <c r="M33" s="92"/>
    </row>
    <row r="34" spans="1:15" ht="18" customHeight="1" x14ac:dyDescent="0.25">
      <c r="A34" s="11" t="s">
        <v>31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2"/>
      <c r="L34" s="97"/>
      <c r="M34" s="92"/>
    </row>
    <row r="35" spans="1:15" ht="18" customHeight="1" x14ac:dyDescent="0.25">
      <c r="A35" s="11" t="s">
        <v>32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"/>
      <c r="J35" s="95"/>
      <c r="K35" s="96"/>
      <c r="L35" s="97"/>
      <c r="M35" s="92"/>
    </row>
    <row r="36" spans="1:15" ht="18" customHeight="1" x14ac:dyDescent="0.25">
      <c r="A36" s="11" t="s">
        <v>33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37"/>
      <c r="J36" s="97"/>
      <c r="K36" s="95"/>
      <c r="L36" s="139"/>
      <c r="M36" s="94"/>
    </row>
    <row r="37" spans="1:15" ht="18" customHeight="1" x14ac:dyDescent="0.25">
      <c r="A37" s="11" t="s">
        <v>34</v>
      </c>
      <c r="B37" s="69">
        <v>60530</v>
      </c>
      <c r="C37" s="24">
        <f>February!C37+B37</f>
        <v>186382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5"/>
      <c r="K37" s="92"/>
      <c r="L37" s="139"/>
      <c r="M37" s="94"/>
    </row>
    <row r="38" spans="1:15" ht="18" customHeight="1" x14ac:dyDescent="0.25">
      <c r="A38" s="11" t="s">
        <v>35</v>
      </c>
      <c r="B38" s="69">
        <f>21815+20879</f>
        <v>42694</v>
      </c>
      <c r="C38" s="24">
        <f>February!C38+B38</f>
        <v>95499</v>
      </c>
      <c r="D38" s="71">
        <f>812+84</f>
        <v>896</v>
      </c>
      <c r="E38" s="24">
        <f>February!E38+D38</f>
        <v>5309</v>
      </c>
      <c r="F38" s="24"/>
      <c r="G38" s="24">
        <f>February!G38+F38</f>
        <v>0</v>
      </c>
      <c r="I38" s="137"/>
      <c r="J38" s="95"/>
      <c r="K38" s="95"/>
      <c r="L38" s="139"/>
      <c r="M38" s="94"/>
    </row>
    <row r="39" spans="1:15" ht="18" customHeight="1" x14ac:dyDescent="0.25">
      <c r="A39" s="11" t="s">
        <v>36</v>
      </c>
      <c r="B39" s="69">
        <f>3800+4014</f>
        <v>7814</v>
      </c>
      <c r="C39" s="24">
        <f>February!C39+B39</f>
        <v>27187</v>
      </c>
      <c r="D39" s="71">
        <f>14+1354</f>
        <v>1368</v>
      </c>
      <c r="E39" s="24">
        <f>February!E39+D39</f>
        <v>2579</v>
      </c>
      <c r="F39" s="24"/>
      <c r="G39" s="24">
        <f>February!G39+F39</f>
        <v>0</v>
      </c>
      <c r="I39" s="137"/>
      <c r="J39" s="96"/>
      <c r="K39" s="95"/>
      <c r="L39" s="139"/>
      <c r="M39" s="94"/>
    </row>
    <row r="40" spans="1:15" ht="18" customHeight="1" x14ac:dyDescent="0.25">
      <c r="A40" s="11" t="s">
        <v>37</v>
      </c>
      <c r="B40" s="69">
        <f>427+96716</f>
        <v>97143</v>
      </c>
      <c r="C40" s="24">
        <f>February!C40+B40</f>
        <v>235410</v>
      </c>
      <c r="D40" s="71"/>
      <c r="E40" s="24">
        <f>February!E40+D40</f>
        <v>0</v>
      </c>
      <c r="F40" s="24"/>
      <c r="G40" s="24">
        <f>February!G40+F40</f>
        <v>0</v>
      </c>
      <c r="I40" s="136"/>
      <c r="J40" s="140"/>
      <c r="K40" s="92"/>
      <c r="L40" s="139"/>
      <c r="M40" s="94"/>
    </row>
    <row r="41" spans="1:15" ht="18" customHeight="1" x14ac:dyDescent="0.25">
      <c r="A41" s="11" t="s">
        <v>38</v>
      </c>
      <c r="B41" s="69"/>
      <c r="C41" s="24">
        <f>February!C41+B41</f>
        <v>0</v>
      </c>
      <c r="D41" s="71"/>
      <c r="E41" s="24">
        <f>February!E41+D41</f>
        <v>0</v>
      </c>
      <c r="F41" s="24"/>
      <c r="G41" s="24">
        <f>February!G41+F41</f>
        <v>0</v>
      </c>
      <c r="I41" s="137"/>
      <c r="J41" s="95"/>
      <c r="K41" s="92"/>
      <c r="L41" s="139"/>
      <c r="M41" s="94"/>
    </row>
    <row r="42" spans="1:15" ht="18" customHeight="1" x14ac:dyDescent="0.25">
      <c r="A42" s="11" t="s">
        <v>39</v>
      </c>
      <c r="B42" s="69"/>
      <c r="C42" s="24">
        <f>February!C42+B42</f>
        <v>0</v>
      </c>
      <c r="D42" s="71"/>
      <c r="E42" s="24">
        <f>February!E42+D42</f>
        <v>110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2">
      <c r="A43" s="11" t="s">
        <v>40</v>
      </c>
      <c r="B43" s="69"/>
      <c r="C43" s="24">
        <f>February!C43+B43</f>
        <v>0</v>
      </c>
      <c r="D43" s="71"/>
      <c r="E43" s="24">
        <f>February!E43+D43</f>
        <v>0</v>
      </c>
      <c r="F43" s="24"/>
      <c r="G43" s="24">
        <f>February!G43+F43</f>
        <v>0</v>
      </c>
    </row>
    <row r="44" spans="1:15" ht="18" customHeight="1" x14ac:dyDescent="0.2">
      <c r="A44" s="11" t="s">
        <v>41</v>
      </c>
      <c r="B44" s="69">
        <v>7800</v>
      </c>
      <c r="C44" s="24">
        <f>February!C44+B44</f>
        <v>19500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42</v>
      </c>
      <c r="B45" s="69">
        <f>12890+93645</f>
        <v>106535</v>
      </c>
      <c r="C45" s="24">
        <f>February!C45+B45</f>
        <v>262356</v>
      </c>
      <c r="D45" s="71">
        <f>12+446</f>
        <v>458</v>
      </c>
      <c r="E45" s="24">
        <f>February!E45+D45</f>
        <v>2492</v>
      </c>
      <c r="F45" s="24"/>
      <c r="G45" s="24">
        <f>February!G45+F45</f>
        <v>0</v>
      </c>
      <c r="O45" s="92"/>
    </row>
    <row r="46" spans="1:15" ht="18" customHeight="1" x14ac:dyDescent="0.25">
      <c r="A46" s="11" t="s">
        <v>43</v>
      </c>
      <c r="B46" s="69"/>
      <c r="C46" s="24">
        <f>February!C46+B46</f>
        <v>0</v>
      </c>
      <c r="D46" s="71"/>
      <c r="E46" s="24">
        <f>February!E46+D46</f>
        <v>0</v>
      </c>
      <c r="F46" s="24"/>
      <c r="G46" s="24">
        <f>February!G46+F46</f>
        <v>0</v>
      </c>
      <c r="O46" s="92"/>
    </row>
    <row r="47" spans="1:15" ht="18" customHeight="1" x14ac:dyDescent="0.25">
      <c r="A47" s="11" t="s">
        <v>44</v>
      </c>
      <c r="B47" s="69">
        <v>64301</v>
      </c>
      <c r="C47" s="24">
        <f>February!C47+B47</f>
        <v>127304</v>
      </c>
      <c r="D47" s="71">
        <f>176+9</f>
        <v>185</v>
      </c>
      <c r="E47" s="24">
        <f>February!E47+D47</f>
        <v>192</v>
      </c>
      <c r="F47" s="24"/>
      <c r="G47" s="24">
        <f>February!G47+F47</f>
        <v>0</v>
      </c>
      <c r="O47" s="92"/>
    </row>
    <row r="48" spans="1:15" ht="18" customHeight="1" x14ac:dyDescent="0.25">
      <c r="A48" s="11" t="s">
        <v>45</v>
      </c>
      <c r="B48" s="69">
        <v>24658</v>
      </c>
      <c r="C48" s="24">
        <f>February!C48+B48</f>
        <v>49116</v>
      </c>
      <c r="D48" s="71"/>
      <c r="E48" s="24">
        <f>February!E48+D48</f>
        <v>0</v>
      </c>
      <c r="F48" s="24"/>
      <c r="G48" s="24">
        <f>February!G48+F48</f>
        <v>0</v>
      </c>
      <c r="O48" s="92"/>
    </row>
    <row r="49" spans="1:256" ht="18" customHeight="1" x14ac:dyDescent="0.25">
      <c r="A49" s="11" t="s">
        <v>46</v>
      </c>
      <c r="B49" s="69"/>
      <c r="C49" s="24">
        <f>February!C49+B49</f>
        <v>0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25">
      <c r="A50" s="11" t="s">
        <v>47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25">
      <c r="A51" s="11" t="s">
        <v>48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25">
      <c r="A52" s="11" t="s">
        <v>49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25">
      <c r="A53" s="11" t="s">
        <v>50</v>
      </c>
      <c r="B53" s="69">
        <f>29300+4336</f>
        <v>33636</v>
      </c>
      <c r="C53" s="24">
        <f>February!C53+B53</f>
        <v>65292</v>
      </c>
      <c r="D53" s="71">
        <f>46+3</f>
        <v>49</v>
      </c>
      <c r="E53" s="24">
        <f>February!E53+D53</f>
        <v>76</v>
      </c>
      <c r="F53" s="24"/>
      <c r="G53" s="24">
        <f>February!G53+F53</f>
        <v>0</v>
      </c>
      <c r="O53" s="92"/>
    </row>
    <row r="54" spans="1:256" ht="18" customHeight="1" thickBot="1" x14ac:dyDescent="0.3">
      <c r="A54" s="11" t="s">
        <v>51</v>
      </c>
      <c r="B54" s="69"/>
      <c r="C54" s="24">
        <f>February!C54+B54</f>
        <v>33211</v>
      </c>
      <c r="D54" s="71"/>
      <c r="E54" s="24">
        <f>February!E54+D54</f>
        <v>0</v>
      </c>
      <c r="F54" s="24"/>
      <c r="G54" s="24">
        <f>February!G54+F54</f>
        <v>0</v>
      </c>
      <c r="O54" s="92"/>
    </row>
    <row r="55" spans="1:256" ht="26.1" customHeight="1" thickBot="1" x14ac:dyDescent="0.3">
      <c r="A55" s="13" t="s">
        <v>53</v>
      </c>
      <c r="B55" s="52">
        <f>SUM(B7:B54)</f>
        <v>2328693</v>
      </c>
      <c r="C55" s="52">
        <f>February!C55+B55</f>
        <v>6513115</v>
      </c>
      <c r="D55" s="52">
        <f>SUM(D7:D54)</f>
        <v>21476</v>
      </c>
      <c r="E55" s="52">
        <f>February!E55+D55</f>
        <v>52218</v>
      </c>
      <c r="F55" s="14">
        <f>SUM(F7:F54)</f>
        <v>10668</v>
      </c>
      <c r="G55" s="14">
        <f>February!G55+F55</f>
        <v>32347</v>
      </c>
      <c r="O55" s="92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43"/>
      <c r="C57" s="53" t="s">
        <v>4</v>
      </c>
      <c r="D57" s="54" t="s">
        <v>5</v>
      </c>
      <c r="E57" s="43"/>
      <c r="O57" s="92"/>
    </row>
    <row r="58" spans="1:256" ht="15.75" x14ac:dyDescent="0.25">
      <c r="A58" s="1" t="s">
        <v>55</v>
      </c>
      <c r="B58" s="49"/>
      <c r="C58" s="25">
        <v>850</v>
      </c>
      <c r="D58" s="50">
        <f>February!D58+C58</f>
        <v>1640</v>
      </c>
      <c r="E58" s="43"/>
      <c r="O58" s="92"/>
    </row>
    <row r="59" spans="1:256" ht="15.75" x14ac:dyDescent="0.25">
      <c r="A59" s="1" t="s">
        <v>56</v>
      </c>
      <c r="B59" s="25"/>
      <c r="C59" s="25">
        <v>9242</v>
      </c>
      <c r="D59" s="50">
        <f>February!D59+C59</f>
        <v>22368</v>
      </c>
      <c r="E59" s="44"/>
      <c r="O59" s="92"/>
    </row>
    <row r="60" spans="1:256" ht="15.75" x14ac:dyDescent="0.25">
      <c r="A60" s="1" t="s">
        <v>57</v>
      </c>
      <c r="B60" s="25"/>
      <c r="C60" s="25"/>
      <c r="D60" s="50">
        <f>February!D60+C60</f>
        <v>0</v>
      </c>
      <c r="E60" s="44"/>
      <c r="O60" s="92"/>
    </row>
    <row r="61" spans="1:256" ht="15.75" x14ac:dyDescent="0.25">
      <c r="A61" s="1" t="s">
        <v>58</v>
      </c>
      <c r="B61" s="25"/>
      <c r="C61" s="51"/>
      <c r="D61" s="50">
        <f>February!D61+C61</f>
        <v>0</v>
      </c>
      <c r="E61" s="44"/>
      <c r="O61" s="92"/>
    </row>
    <row r="62" spans="1:256" ht="15.75" x14ac:dyDescent="0.25">
      <c r="A62" s="1" t="s">
        <v>59</v>
      </c>
      <c r="B62" s="25"/>
      <c r="C62" s="25">
        <f>3080+22909</f>
        <v>25989</v>
      </c>
      <c r="D62" s="50">
        <f>February!D62+C62</f>
        <v>115980</v>
      </c>
      <c r="E62" s="44"/>
      <c r="O62" s="92"/>
    </row>
    <row r="63" spans="1:256" ht="15.75" x14ac:dyDescent="0.25">
      <c r="A63" s="1" t="s">
        <v>65</v>
      </c>
      <c r="B63" s="25"/>
      <c r="C63" s="25"/>
      <c r="D63" s="50">
        <f>February!D63+C63</f>
        <v>0</v>
      </c>
      <c r="E63" s="44"/>
      <c r="O63" s="92"/>
    </row>
    <row r="64" spans="1:256" ht="15.75" x14ac:dyDescent="0.25">
      <c r="A64" s="1" t="s">
        <v>63</v>
      </c>
      <c r="B64" s="25"/>
      <c r="C64" s="25">
        <f>16253+795</f>
        <v>17048</v>
      </c>
      <c r="D64" s="50">
        <f>February!D64+C64</f>
        <v>56495</v>
      </c>
      <c r="E64" s="44"/>
      <c r="O64" s="92"/>
    </row>
    <row r="65" spans="1:15" ht="15.75" x14ac:dyDescent="0.25">
      <c r="A65" s="1" t="s">
        <v>60</v>
      </c>
      <c r="B65" s="44"/>
      <c r="C65" s="25"/>
      <c r="D65" s="50">
        <f>February!D65+C65</f>
        <v>0</v>
      </c>
      <c r="E65" s="44"/>
      <c r="O65" s="92"/>
    </row>
    <row r="66" spans="1:15" ht="15.75" x14ac:dyDescent="0.25">
      <c r="A66" s="1" t="s">
        <v>61</v>
      </c>
      <c r="B66" s="44"/>
      <c r="C66" s="25">
        <f>5084+1457</f>
        <v>6541</v>
      </c>
      <c r="D66" s="50">
        <f>February!D66+C66</f>
        <v>10957</v>
      </c>
      <c r="E66" s="44"/>
      <c r="O66" s="92"/>
    </row>
    <row r="67" spans="1:15" x14ac:dyDescent="0.2">
      <c r="A67" s="1" t="s">
        <v>62</v>
      </c>
      <c r="B67" s="44"/>
      <c r="C67" s="25">
        <v>2045</v>
      </c>
      <c r="D67" s="50">
        <f>February!D67+C67</f>
        <v>4417</v>
      </c>
      <c r="E67" s="44"/>
    </row>
    <row r="68" spans="1:15" x14ac:dyDescent="0.2">
      <c r="B68" s="44"/>
      <c r="C68" s="44"/>
      <c r="D68" s="44"/>
      <c r="E68" s="44"/>
    </row>
    <row r="69" spans="1:15" x14ac:dyDescent="0.2">
      <c r="B69" s="44"/>
      <c r="C69" s="44"/>
      <c r="D69" s="44"/>
      <c r="E69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Normal="100" workbookViewId="0">
      <pane ySplit="6" topLeftCell="A22" activePane="bottomLeft" state="frozen"/>
      <selection pane="bottomLeft" activeCell="D56" sqref="D56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69"/>
      <c r="C7" s="12">
        <f>March!C7+B7</f>
        <v>2000</v>
      </c>
      <c r="D7" s="71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69"/>
      <c r="C9" s="12">
        <f>March!C9+B9</f>
        <v>60884</v>
      </c>
      <c r="D9" s="71"/>
      <c r="E9" s="12">
        <f>March!E9+D9</f>
        <v>0</v>
      </c>
      <c r="F9" s="12"/>
      <c r="G9" s="12">
        <f>March!G9+F9</f>
        <v>0</v>
      </c>
    </row>
    <row r="10" spans="1:256" x14ac:dyDescent="0.2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x14ac:dyDescent="0.2">
      <c r="A11" s="85" t="s">
        <v>52</v>
      </c>
      <c r="B11" s="69"/>
      <c r="C11" s="12">
        <f>March!C11+B11</f>
        <v>685646</v>
      </c>
      <c r="D11" s="71"/>
      <c r="E11" s="12">
        <f>March!E11+D11</f>
        <v>4456</v>
      </c>
      <c r="F11" s="37"/>
      <c r="G11" s="12">
        <f>March!G11+F11</f>
        <v>32347</v>
      </c>
    </row>
    <row r="12" spans="1:256" x14ac:dyDescent="0.2">
      <c r="A12" s="11" t="s">
        <v>9</v>
      </c>
      <c r="B12" s="69"/>
      <c r="C12" s="12">
        <f>March!C12+B12</f>
        <v>290918</v>
      </c>
      <c r="D12" s="71"/>
      <c r="E12" s="12">
        <f>March!E12+D12</f>
        <v>280</v>
      </c>
      <c r="F12" s="12"/>
      <c r="G12" s="12">
        <f>March!G12+F12</f>
        <v>0</v>
      </c>
    </row>
    <row r="13" spans="1:256" x14ac:dyDescent="0.2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13</v>
      </c>
      <c r="B16" s="69"/>
      <c r="C16" s="12">
        <f>March!C16+B16</f>
        <v>0</v>
      </c>
      <c r="D16" s="71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69"/>
      <c r="C18" s="12">
        <f>March!C18+B18</f>
        <v>1454987</v>
      </c>
      <c r="D18" s="71"/>
      <c r="E18" s="12">
        <f>March!E18+D18</f>
        <v>2277</v>
      </c>
      <c r="F18" s="12"/>
      <c r="G18" s="12">
        <f>March!G18+F18</f>
        <v>0</v>
      </c>
    </row>
    <row r="19" spans="1:7" x14ac:dyDescent="0.2">
      <c r="A19" s="11" t="s">
        <v>16</v>
      </c>
      <c r="B19" s="69"/>
      <c r="C19" s="12">
        <f>March!C19+B19</f>
        <v>70330</v>
      </c>
      <c r="D19" s="71"/>
      <c r="E19" s="12">
        <f>March!E19+D19</f>
        <v>1183</v>
      </c>
      <c r="F19" s="12"/>
      <c r="G19" s="12">
        <f>March!G19+F19</f>
        <v>0</v>
      </c>
    </row>
    <row r="20" spans="1:7" x14ac:dyDescent="0.2">
      <c r="A20" s="11" t="s">
        <v>17</v>
      </c>
      <c r="B20" s="69"/>
      <c r="C20" s="12">
        <f>March!C20+B20</f>
        <v>108596</v>
      </c>
      <c r="D20" s="71"/>
      <c r="E20" s="12">
        <f>March!E20+D20</f>
        <v>5115</v>
      </c>
      <c r="F20" s="12"/>
      <c r="G20" s="12">
        <f>March!G20+F20</f>
        <v>0</v>
      </c>
    </row>
    <row r="21" spans="1:7" x14ac:dyDescent="0.2">
      <c r="A21" s="11" t="s">
        <v>18</v>
      </c>
      <c r="B21" s="69"/>
      <c r="C21" s="12">
        <f>March!C21+B21</f>
        <v>12620</v>
      </c>
      <c r="D21" s="71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19</v>
      </c>
      <c r="B22" s="69"/>
      <c r="C22" s="12">
        <f>March!C22+B22</f>
        <v>0</v>
      </c>
      <c r="D22" s="71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69"/>
      <c r="C26" s="12">
        <f>March!C26+B26</f>
        <v>1581</v>
      </c>
      <c r="D26" s="71"/>
      <c r="E26" s="12">
        <f>March!E26+D26</f>
        <v>374</v>
      </c>
      <c r="F26" s="12"/>
      <c r="G26" s="12">
        <f>March!G26+F26</f>
        <v>0</v>
      </c>
    </row>
    <row r="27" spans="1:7" x14ac:dyDescent="0.2">
      <c r="A27" s="11" t="s">
        <v>24</v>
      </c>
      <c r="B27" s="69"/>
      <c r="C27" s="12">
        <f>March!C27+B27</f>
        <v>784549</v>
      </c>
      <c r="D27" s="71"/>
      <c r="E27" s="12">
        <f>March!E27+D27</f>
        <v>4373</v>
      </c>
      <c r="F27" s="12"/>
      <c r="G27" s="12">
        <f>March!G27+F27</f>
        <v>0</v>
      </c>
    </row>
    <row r="28" spans="1:7" x14ac:dyDescent="0.2">
      <c r="A28" s="11" t="s">
        <v>25</v>
      </c>
      <c r="B28" s="69"/>
      <c r="C28" s="12">
        <f>March!C28+B28</f>
        <v>204921</v>
      </c>
      <c r="D28" s="71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69"/>
      <c r="C29" s="12">
        <f>March!C29+B29</f>
        <v>917061</v>
      </c>
      <c r="D29" s="71"/>
      <c r="E29" s="12">
        <f>March!E29+D29</f>
        <v>10711</v>
      </c>
      <c r="F29" s="12"/>
      <c r="G29" s="12">
        <f>March!G29+F29</f>
        <v>0</v>
      </c>
    </row>
    <row r="30" spans="1:7" x14ac:dyDescent="0.2">
      <c r="A30" s="11" t="s">
        <v>27</v>
      </c>
      <c r="B30" s="69"/>
      <c r="C30" s="12">
        <f>March!C30+B30</f>
        <v>27260</v>
      </c>
      <c r="D30" s="71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69"/>
      <c r="C31" s="12">
        <f>March!C31+B31</f>
        <v>790505</v>
      </c>
      <c r="D31" s="71"/>
      <c r="E31" s="12">
        <f>March!E31+D31</f>
        <v>12691</v>
      </c>
      <c r="F31" s="12"/>
      <c r="G31" s="12">
        <f>March!G31+F31</f>
        <v>0</v>
      </c>
    </row>
    <row r="32" spans="1:7" x14ac:dyDescent="0.2">
      <c r="A32" s="11" t="s">
        <v>29</v>
      </c>
      <c r="B32" s="69"/>
      <c r="C32" s="12">
        <f>March!C32+B32</f>
        <v>0</v>
      </c>
      <c r="D32" s="71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69"/>
      <c r="C37" s="12">
        <f>March!C37+B37</f>
        <v>186382</v>
      </c>
      <c r="D37" s="71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69"/>
      <c r="C38" s="12">
        <f>March!C38+B38</f>
        <v>95499</v>
      </c>
      <c r="D38" s="71"/>
      <c r="E38" s="12">
        <f>March!E38+D38</f>
        <v>5309</v>
      </c>
      <c r="F38" s="12"/>
      <c r="G38" s="12">
        <f>March!G38+F38</f>
        <v>0</v>
      </c>
    </row>
    <row r="39" spans="1:7" x14ac:dyDescent="0.2">
      <c r="A39" s="11" t="s">
        <v>36</v>
      </c>
      <c r="B39" s="69"/>
      <c r="C39" s="12">
        <f>March!C39+B39</f>
        <v>27187</v>
      </c>
      <c r="D39" s="71"/>
      <c r="E39" s="12">
        <f>March!E39+D39</f>
        <v>2579</v>
      </c>
      <c r="F39" s="12"/>
      <c r="G39" s="12">
        <f>March!G39+F39</f>
        <v>0</v>
      </c>
    </row>
    <row r="40" spans="1:7" x14ac:dyDescent="0.2">
      <c r="A40" s="11" t="s">
        <v>37</v>
      </c>
      <c r="B40" s="69"/>
      <c r="C40" s="12">
        <f>March!C40+B40</f>
        <v>235410</v>
      </c>
      <c r="D40" s="71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38</v>
      </c>
      <c r="B41" s="69"/>
      <c r="C41" s="12">
        <f>March!C41+B41</f>
        <v>0</v>
      </c>
      <c r="D41" s="71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69"/>
      <c r="C42" s="12">
        <f>March!C42+B42</f>
        <v>0</v>
      </c>
      <c r="D42" s="71"/>
      <c r="E42" s="12">
        <f>March!E42+D42</f>
        <v>110</v>
      </c>
      <c r="F42" s="12"/>
      <c r="G42" s="12">
        <f>March!G42+F42</f>
        <v>0</v>
      </c>
    </row>
    <row r="43" spans="1:7" x14ac:dyDescent="0.2">
      <c r="A43" s="11" t="s">
        <v>40</v>
      </c>
      <c r="B43" s="69"/>
      <c r="C43" s="12">
        <f>March!C43+B43</f>
        <v>0</v>
      </c>
      <c r="D43" s="71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69"/>
      <c r="C44" s="12">
        <f>March!C44+B44</f>
        <v>19500</v>
      </c>
      <c r="D44" s="71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69"/>
      <c r="C45" s="12">
        <f>March!C45+B45</f>
        <v>262356</v>
      </c>
      <c r="D45" s="71"/>
      <c r="E45" s="12">
        <f>March!E45+D45</f>
        <v>2492</v>
      </c>
      <c r="F45" s="12"/>
      <c r="G45" s="12">
        <f>March!G45+F45</f>
        <v>0</v>
      </c>
    </row>
    <row r="46" spans="1:7" x14ac:dyDescent="0.2">
      <c r="A46" s="11" t="s">
        <v>43</v>
      </c>
      <c r="B46" s="69"/>
      <c r="C46" s="12">
        <f>March!C46+B46</f>
        <v>0</v>
      </c>
      <c r="D46" s="71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69"/>
      <c r="C47" s="12">
        <f>March!C47+B47</f>
        <v>127304</v>
      </c>
      <c r="D47" s="71"/>
      <c r="E47" s="12">
        <f>March!E47+D47</f>
        <v>192</v>
      </c>
      <c r="F47" s="12"/>
      <c r="G47" s="12">
        <f>March!G47+F47</f>
        <v>0</v>
      </c>
    </row>
    <row r="48" spans="1:7" x14ac:dyDescent="0.2">
      <c r="A48" s="11" t="s">
        <v>45</v>
      </c>
      <c r="B48" s="69"/>
      <c r="C48" s="12">
        <f>March!C48+B48</f>
        <v>49116</v>
      </c>
      <c r="D48" s="71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69"/>
      <c r="C49" s="12">
        <f>March!C49+B49</f>
        <v>0</v>
      </c>
      <c r="D49" s="71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69"/>
      <c r="C53" s="12">
        <f>March!C53+B53</f>
        <v>65292</v>
      </c>
      <c r="D53" s="71"/>
      <c r="E53" s="12">
        <f>March!E53+D53</f>
        <v>76</v>
      </c>
      <c r="F53" s="12"/>
      <c r="G53" s="12">
        <f>March!G53+F53</f>
        <v>0</v>
      </c>
    </row>
    <row r="54" spans="1:256" ht="15.75" thickBot="1" x14ac:dyDescent="0.25">
      <c r="A54" s="82" t="s">
        <v>51</v>
      </c>
      <c r="B54" s="89"/>
      <c r="C54" s="83">
        <f>March!C54+B54</f>
        <v>33211</v>
      </c>
      <c r="D54" s="90"/>
      <c r="E54" s="83">
        <f>March!E54+D54</f>
        <v>0</v>
      </c>
      <c r="F54" s="83"/>
      <c r="G54" s="83">
        <f>March!G54+F54</f>
        <v>0</v>
      </c>
    </row>
    <row r="55" spans="1:256" ht="26.1" customHeight="1" thickTop="1" thickBot="1" x14ac:dyDescent="0.25">
      <c r="A55" s="80" t="s">
        <v>53</v>
      </c>
      <c r="B55" s="81">
        <f>SUM(B7:B54)</f>
        <v>0</v>
      </c>
      <c r="C55" s="81">
        <f>March!C55+B55</f>
        <v>6513115</v>
      </c>
      <c r="D55" s="81">
        <f>SUM(D7:D54)</f>
        <v>0</v>
      </c>
      <c r="E55" s="81">
        <f>March!E55+D55</f>
        <v>52218</v>
      </c>
      <c r="F55" s="81">
        <f>SUM(F7:F54)</f>
        <v>0</v>
      </c>
      <c r="G55" s="81">
        <f>March!G55+F55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1640</v>
      </c>
      <c r="E58" s="17"/>
    </row>
    <row r="59" spans="1:256" x14ac:dyDescent="0.2">
      <c r="A59" s="1" t="s">
        <v>56</v>
      </c>
      <c r="B59" s="22"/>
      <c r="C59" s="25"/>
      <c r="D59" s="23">
        <f>March!D59+C59</f>
        <v>22368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/>
      <c r="D62" s="23">
        <f>March!D62+C62</f>
        <v>115980</v>
      </c>
    </row>
    <row r="63" spans="1:256" x14ac:dyDescent="0.2">
      <c r="A63" s="1" t="s">
        <v>65</v>
      </c>
      <c r="B63" s="22"/>
      <c r="C63" s="25"/>
      <c r="D63" s="23">
        <f>March!D63+C63</f>
        <v>0</v>
      </c>
    </row>
    <row r="64" spans="1:256" x14ac:dyDescent="0.2">
      <c r="A64" s="1" t="s">
        <v>63</v>
      </c>
      <c r="B64" s="22"/>
      <c r="C64" s="25"/>
      <c r="D64" s="23">
        <f>March!D64+C64</f>
        <v>56495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/>
      <c r="D66" s="23">
        <f>March!D66+C66</f>
        <v>10957</v>
      </c>
    </row>
    <row r="67" spans="1:4" x14ac:dyDescent="0.2">
      <c r="A67" s="1" t="s">
        <v>62</v>
      </c>
      <c r="C67" s="25"/>
      <c r="D67" s="23">
        <f>March!D67+C67</f>
        <v>4417</v>
      </c>
    </row>
    <row r="68" spans="1:4" x14ac:dyDescent="0.2">
      <c r="C68" s="44"/>
    </row>
    <row r="69" spans="1:4" x14ac:dyDescent="0.2">
      <c r="C69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24" activePane="bottomLeft" state="frozen"/>
      <selection pane="bottomLeft" activeCell="B56" sqref="B56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70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April!C7+B7</f>
        <v>2000</v>
      </c>
      <c r="D7" s="73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74"/>
      <c r="C9" s="26">
        <f>April!C9+B9</f>
        <v>60884</v>
      </c>
      <c r="D9" s="75"/>
      <c r="E9" s="26">
        <f>April!E9+D9</f>
        <v>0</v>
      </c>
      <c r="F9" s="26"/>
      <c r="G9" s="26">
        <f>April!G9+F9</f>
        <v>0</v>
      </c>
    </row>
    <row r="10" spans="1:256" x14ac:dyDescent="0.2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x14ac:dyDescent="0.2">
      <c r="A11" s="84" t="s">
        <v>52</v>
      </c>
      <c r="B11" s="74"/>
      <c r="C11" s="26">
        <f>April!C11+B11</f>
        <v>685646</v>
      </c>
      <c r="D11" s="75"/>
      <c r="E11" s="26">
        <f>April!E11+D11</f>
        <v>4456</v>
      </c>
      <c r="F11" s="26"/>
      <c r="G11" s="26">
        <f>April!G11+F11</f>
        <v>32347</v>
      </c>
    </row>
    <row r="12" spans="1:256" x14ac:dyDescent="0.2">
      <c r="A12" s="11" t="s">
        <v>9</v>
      </c>
      <c r="B12" s="74"/>
      <c r="C12" s="26">
        <f>April!C12+B12</f>
        <v>290918</v>
      </c>
      <c r="D12" s="75"/>
      <c r="E12" s="26">
        <f>April!E12+D12</f>
        <v>280</v>
      </c>
      <c r="F12" s="26"/>
      <c r="G12" s="26">
        <f>April!G12+F12</f>
        <v>0</v>
      </c>
    </row>
    <row r="13" spans="1:256" x14ac:dyDescent="0.2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x14ac:dyDescent="0.2">
      <c r="A16" s="11" t="s">
        <v>13</v>
      </c>
      <c r="B16" s="74"/>
      <c r="C16" s="26">
        <f>April!C16+B16</f>
        <v>0</v>
      </c>
      <c r="D16" s="75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74"/>
      <c r="C18" s="26">
        <f>April!C18+B18</f>
        <v>1454987</v>
      </c>
      <c r="D18" s="75"/>
      <c r="E18" s="26">
        <f>April!E18+D18</f>
        <v>2277</v>
      </c>
      <c r="F18" s="26"/>
      <c r="G18" s="26">
        <f>April!G18+F18</f>
        <v>0</v>
      </c>
    </row>
    <row r="19" spans="1:7" x14ac:dyDescent="0.2">
      <c r="A19" s="11" t="s">
        <v>16</v>
      </c>
      <c r="B19" s="74"/>
      <c r="C19" s="26">
        <f>April!C19+B19</f>
        <v>70330</v>
      </c>
      <c r="D19" s="75"/>
      <c r="E19" s="26">
        <f>April!E19+D19</f>
        <v>1183</v>
      </c>
      <c r="F19" s="26"/>
      <c r="G19" s="26">
        <f>April!G19+F19</f>
        <v>0</v>
      </c>
    </row>
    <row r="20" spans="1:7" x14ac:dyDescent="0.2">
      <c r="A20" s="11" t="s">
        <v>17</v>
      </c>
      <c r="B20" s="74"/>
      <c r="C20" s="26">
        <f>April!C20+B20</f>
        <v>108596</v>
      </c>
      <c r="D20" s="75"/>
      <c r="E20" s="26">
        <f>April!E20+D20</f>
        <v>5115</v>
      </c>
      <c r="F20" s="26"/>
      <c r="G20" s="26">
        <f>April!G20+F20</f>
        <v>0</v>
      </c>
    </row>
    <row r="21" spans="1:7" x14ac:dyDescent="0.2">
      <c r="A21" s="11" t="s">
        <v>18</v>
      </c>
      <c r="B21" s="74"/>
      <c r="C21" s="26">
        <f>April!C21+B21</f>
        <v>12620</v>
      </c>
      <c r="D21" s="75"/>
      <c r="E21" s="26">
        <f>April!E21+D21</f>
        <v>0</v>
      </c>
      <c r="F21" s="26"/>
      <c r="G21" s="26">
        <f>April!G21+F21</f>
        <v>0</v>
      </c>
    </row>
    <row r="22" spans="1:7" x14ac:dyDescent="0.2">
      <c r="A22" s="11" t="s">
        <v>19</v>
      </c>
      <c r="B22" s="74"/>
      <c r="C22" s="26">
        <f>April!C22+B22</f>
        <v>0</v>
      </c>
      <c r="D22" s="75"/>
      <c r="E22" s="26">
        <f>April!E22+D22</f>
        <v>0</v>
      </c>
      <c r="F22" s="26"/>
      <c r="G22" s="26">
        <f>April!G22+F22</f>
        <v>0</v>
      </c>
    </row>
    <row r="23" spans="1:7" x14ac:dyDescent="0.2">
      <c r="A23" s="11" t="s">
        <v>20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74"/>
      <c r="C26" s="26">
        <f>April!C26+B26</f>
        <v>1581</v>
      </c>
      <c r="D26" s="75"/>
      <c r="E26" s="26">
        <f>April!E26+D26</f>
        <v>374</v>
      </c>
      <c r="F26" s="26"/>
      <c r="G26" s="26">
        <f>April!G26+F26</f>
        <v>0</v>
      </c>
    </row>
    <row r="27" spans="1:7" x14ac:dyDescent="0.2">
      <c r="A27" s="11" t="s">
        <v>24</v>
      </c>
      <c r="B27" s="74"/>
      <c r="C27" s="26">
        <f>April!C27+B27</f>
        <v>784549</v>
      </c>
      <c r="D27" s="75"/>
      <c r="E27" s="26">
        <f>April!E27+D27</f>
        <v>4373</v>
      </c>
      <c r="F27" s="26"/>
      <c r="G27" s="26">
        <f>April!G27+F27</f>
        <v>0</v>
      </c>
    </row>
    <row r="28" spans="1:7" x14ac:dyDescent="0.2">
      <c r="A28" s="11" t="s">
        <v>25</v>
      </c>
      <c r="B28" s="74"/>
      <c r="C28" s="26">
        <f>April!C28+B28</f>
        <v>204921</v>
      </c>
      <c r="D28" s="75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74"/>
      <c r="C29" s="26">
        <f>April!C29+B29</f>
        <v>917061</v>
      </c>
      <c r="D29" s="75"/>
      <c r="E29" s="26">
        <f>April!E29+D29</f>
        <v>10711</v>
      </c>
      <c r="F29" s="26"/>
      <c r="G29" s="26">
        <f>April!G29+F29</f>
        <v>0</v>
      </c>
    </row>
    <row r="30" spans="1:7" x14ac:dyDescent="0.2">
      <c r="A30" s="11" t="s">
        <v>27</v>
      </c>
      <c r="B30" s="69"/>
      <c r="C30" s="26">
        <f>April!C30+B30</f>
        <v>27260</v>
      </c>
      <c r="D30" s="75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74"/>
      <c r="C31" s="26">
        <f>April!C31+B31</f>
        <v>790505</v>
      </c>
      <c r="D31" s="75"/>
      <c r="E31" s="26">
        <f>April!E31+D31</f>
        <v>12691</v>
      </c>
      <c r="F31" s="26"/>
      <c r="G31" s="26">
        <f>April!G31+F31</f>
        <v>0</v>
      </c>
    </row>
    <row r="32" spans="1:7" x14ac:dyDescent="0.2">
      <c r="A32" s="11" t="s">
        <v>29</v>
      </c>
      <c r="B32" s="74"/>
      <c r="C32" s="26">
        <f>April!C32+B32</f>
        <v>0</v>
      </c>
      <c r="D32" s="75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74"/>
      <c r="C36" s="26">
        <f>April!C36+B36</f>
        <v>0</v>
      </c>
      <c r="D36" s="75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74"/>
      <c r="C37" s="26">
        <f>April!C37+B37</f>
        <v>186382</v>
      </c>
      <c r="D37" s="75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74"/>
      <c r="C38" s="26">
        <f>April!C38+B38</f>
        <v>95499</v>
      </c>
      <c r="D38" s="75"/>
      <c r="E38" s="26">
        <f>April!E38+D38</f>
        <v>5309</v>
      </c>
      <c r="F38" s="26"/>
      <c r="G38" s="26">
        <f>April!G38+F38</f>
        <v>0</v>
      </c>
    </row>
    <row r="39" spans="1:7" x14ac:dyDescent="0.2">
      <c r="A39" s="11" t="s">
        <v>36</v>
      </c>
      <c r="B39" s="74"/>
      <c r="C39" s="26">
        <f>April!C39+B39</f>
        <v>27187</v>
      </c>
      <c r="D39" s="75"/>
      <c r="E39" s="26">
        <f>April!E39+D39</f>
        <v>2579</v>
      </c>
      <c r="F39" s="26"/>
      <c r="G39" s="26">
        <f>April!G39+F39</f>
        <v>0</v>
      </c>
    </row>
    <row r="40" spans="1:7" x14ac:dyDescent="0.2">
      <c r="A40" s="11" t="s">
        <v>37</v>
      </c>
      <c r="B40" s="74"/>
      <c r="C40" s="26">
        <f>April!C40+B40</f>
        <v>235410</v>
      </c>
      <c r="D40" s="75"/>
      <c r="E40" s="26">
        <f>April!E40+D40</f>
        <v>0</v>
      </c>
      <c r="F40" s="26"/>
      <c r="G40" s="26">
        <f>April!G40+F40</f>
        <v>0</v>
      </c>
    </row>
    <row r="41" spans="1:7" x14ac:dyDescent="0.2">
      <c r="A41" s="11" t="s">
        <v>38</v>
      </c>
      <c r="B41" s="74"/>
      <c r="C41" s="26">
        <f>April!C41+B41</f>
        <v>0</v>
      </c>
      <c r="D41" s="75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74"/>
      <c r="C42" s="26">
        <f>April!C42+B42</f>
        <v>0</v>
      </c>
      <c r="D42" s="75"/>
      <c r="E42" s="26">
        <f>April!E42+D42</f>
        <v>110</v>
      </c>
      <c r="F42" s="26"/>
      <c r="G42" s="26">
        <f>April!G42+F42</f>
        <v>0</v>
      </c>
    </row>
    <row r="43" spans="1:7" x14ac:dyDescent="0.2">
      <c r="A43" s="11" t="s">
        <v>40</v>
      </c>
      <c r="B43" s="74"/>
      <c r="C43" s="26">
        <f>April!C43+B43</f>
        <v>0</v>
      </c>
      <c r="D43" s="75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74"/>
      <c r="C44" s="26">
        <f>April!C44+B44</f>
        <v>19500</v>
      </c>
      <c r="D44" s="75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74"/>
      <c r="C45" s="26">
        <f>April!C45+B45</f>
        <v>262356</v>
      </c>
      <c r="D45" s="75"/>
      <c r="E45" s="26">
        <f>April!E45+D45</f>
        <v>2492</v>
      </c>
      <c r="F45" s="26"/>
      <c r="G45" s="26">
        <f>April!G45+F45</f>
        <v>0</v>
      </c>
    </row>
    <row r="46" spans="1:7" x14ac:dyDescent="0.2">
      <c r="A46" s="11" t="s">
        <v>43</v>
      </c>
      <c r="B46" s="74"/>
      <c r="C46" s="26">
        <f>April!C46+B46</f>
        <v>0</v>
      </c>
      <c r="D46" s="75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74"/>
      <c r="C47" s="26">
        <f>April!C47+B47</f>
        <v>127304</v>
      </c>
      <c r="D47" s="75"/>
      <c r="E47" s="26">
        <f>April!E47+D47</f>
        <v>192</v>
      </c>
      <c r="F47" s="26"/>
      <c r="G47" s="26">
        <f>April!G47+F47</f>
        <v>0</v>
      </c>
    </row>
    <row r="48" spans="1:7" x14ac:dyDescent="0.2">
      <c r="A48" s="11" t="s">
        <v>45</v>
      </c>
      <c r="B48" s="74"/>
      <c r="C48" s="26">
        <f>April!C48+B48</f>
        <v>49116</v>
      </c>
      <c r="D48" s="75"/>
      <c r="E48" s="26">
        <f>April!E48+D48</f>
        <v>0</v>
      </c>
      <c r="F48" s="26"/>
      <c r="G48" s="26">
        <f>April!G48+F48</f>
        <v>0</v>
      </c>
    </row>
    <row r="49" spans="1:256" x14ac:dyDescent="0.2">
      <c r="A49" s="11" t="s">
        <v>46</v>
      </c>
      <c r="B49" s="74"/>
      <c r="C49" s="26">
        <f>April!C49+B49</f>
        <v>0</v>
      </c>
      <c r="D49" s="75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x14ac:dyDescent="0.2">
      <c r="A52" s="11" t="s">
        <v>49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74"/>
      <c r="C53" s="26">
        <f>April!C53+B53</f>
        <v>65292</v>
      </c>
      <c r="D53" s="75"/>
      <c r="E53" s="26">
        <f>April!E53+D53</f>
        <v>76</v>
      </c>
      <c r="F53" s="26"/>
      <c r="G53" s="26">
        <f>April!G53+F53</f>
        <v>0</v>
      </c>
    </row>
    <row r="54" spans="1:256" ht="15.75" thickBot="1" x14ac:dyDescent="0.25">
      <c r="A54" s="82" t="s">
        <v>51</v>
      </c>
      <c r="B54" s="74"/>
      <c r="C54" s="26">
        <f>April!C54+B54</f>
        <v>33211</v>
      </c>
      <c r="D54" s="75"/>
      <c r="E54" s="26">
        <f>April!E54+D54</f>
        <v>0</v>
      </c>
      <c r="F54" s="26"/>
      <c r="G54" s="26">
        <f>April!G54+F54</f>
        <v>0</v>
      </c>
    </row>
    <row r="55" spans="1:256" ht="26.1" customHeight="1" thickTop="1" thickBot="1" x14ac:dyDescent="0.25">
      <c r="A55" s="80" t="s">
        <v>53</v>
      </c>
      <c r="B55" s="14">
        <f>SUM(B7:B54)</f>
        <v>0</v>
      </c>
      <c r="C55" s="14">
        <f>April!C55+B55</f>
        <v>6513115</v>
      </c>
      <c r="D55" s="14">
        <f>SUM(D7:D54)</f>
        <v>0</v>
      </c>
      <c r="E55" s="14">
        <f>April!E55+D55</f>
        <v>52218</v>
      </c>
      <c r="F55" s="14">
        <f>SUM(F7:F54)</f>
        <v>0</v>
      </c>
      <c r="G55" s="14">
        <f>April!G55+F55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1640</v>
      </c>
      <c r="E58" s="29"/>
      <c r="F58" s="30"/>
      <c r="G58" s="30"/>
    </row>
    <row r="59" spans="1:256" x14ac:dyDescent="0.2">
      <c r="A59" s="1" t="s">
        <v>56</v>
      </c>
      <c r="B59" s="33"/>
      <c r="C59" s="33"/>
      <c r="D59" s="34">
        <f>April!D59+C59</f>
        <v>22368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/>
      <c r="D62" s="34">
        <f>April!D62+C62</f>
        <v>115980</v>
      </c>
      <c r="E62" s="30"/>
      <c r="F62" s="30"/>
      <c r="G62" s="30"/>
    </row>
    <row r="63" spans="1:256" x14ac:dyDescent="0.2">
      <c r="A63" s="1" t="s">
        <v>65</v>
      </c>
      <c r="B63" s="33"/>
      <c r="C63" s="33"/>
      <c r="D63" s="34">
        <f>April!D63+C63</f>
        <v>0</v>
      </c>
      <c r="E63" s="30"/>
      <c r="F63" s="30"/>
      <c r="G63" s="30"/>
    </row>
    <row r="64" spans="1:256" x14ac:dyDescent="0.2">
      <c r="A64" s="1" t="s">
        <v>63</v>
      </c>
      <c r="B64" s="33"/>
      <c r="C64" s="33"/>
      <c r="D64" s="34">
        <f>April!D64+C64</f>
        <v>56495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/>
      <c r="D66" s="34">
        <f>April!D66+C66</f>
        <v>10957</v>
      </c>
      <c r="E66" s="30"/>
      <c r="F66" s="30"/>
      <c r="G66" s="30"/>
    </row>
    <row r="67" spans="1:7" x14ac:dyDescent="0.2">
      <c r="A67" s="1" t="s">
        <v>62</v>
      </c>
      <c r="B67" s="30"/>
      <c r="C67" s="33"/>
      <c r="D67" s="34">
        <f>April!D67+C67</f>
        <v>4417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54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69"/>
      <c r="C7" s="12">
        <f>May!C7+B7</f>
        <v>2000</v>
      </c>
      <c r="D7" s="73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72"/>
      <c r="C8" s="12">
        <f>May!C8+B8</f>
        <v>0</v>
      </c>
      <c r="D8" s="73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69"/>
      <c r="C9" s="12">
        <f>May!C9+B9</f>
        <v>60884</v>
      </c>
      <c r="D9" s="71"/>
      <c r="E9" s="12">
        <f>May!E9+D9</f>
        <v>0</v>
      </c>
      <c r="F9" s="12"/>
      <c r="G9" s="12">
        <f>May!G9+F9</f>
        <v>0</v>
      </c>
    </row>
    <row r="10" spans="1:256" x14ac:dyDescent="0.2">
      <c r="A10" s="11" t="s">
        <v>8</v>
      </c>
      <c r="B10" s="72"/>
      <c r="C10" s="12">
        <f>May!C10+B10</f>
        <v>0</v>
      </c>
      <c r="D10" s="73"/>
      <c r="E10" s="12">
        <f>May!E10+D10</f>
        <v>0</v>
      </c>
      <c r="F10" s="12"/>
      <c r="G10" s="12">
        <f>May!G10+F10</f>
        <v>0</v>
      </c>
    </row>
    <row r="11" spans="1:256" x14ac:dyDescent="0.2">
      <c r="A11" s="84" t="s">
        <v>52</v>
      </c>
      <c r="B11" s="72"/>
      <c r="C11" s="12">
        <f>May!C11+B11</f>
        <v>685646</v>
      </c>
      <c r="D11" s="73"/>
      <c r="E11" s="12">
        <f>May!E11+D11</f>
        <v>4456</v>
      </c>
      <c r="F11" s="12"/>
      <c r="G11" s="12">
        <f>May!G11+F11</f>
        <v>32347</v>
      </c>
    </row>
    <row r="12" spans="1:256" x14ac:dyDescent="0.2">
      <c r="A12" s="11" t="s">
        <v>9</v>
      </c>
      <c r="B12" s="69"/>
      <c r="C12" s="12">
        <f>May!C12+B12</f>
        <v>290918</v>
      </c>
      <c r="D12" s="73"/>
      <c r="E12" s="12">
        <f>May!E12+D12</f>
        <v>280</v>
      </c>
      <c r="F12" s="12"/>
      <c r="G12" s="12">
        <f>May!G12+F12</f>
        <v>0</v>
      </c>
    </row>
    <row r="13" spans="1:256" x14ac:dyDescent="0.2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13</v>
      </c>
      <c r="B16" s="69"/>
      <c r="C16" s="12">
        <f>May!C16+B16</f>
        <v>0</v>
      </c>
      <c r="D16" s="73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69"/>
      <c r="C18" s="12">
        <f>May!C18+B18</f>
        <v>1454987</v>
      </c>
      <c r="D18" s="73"/>
      <c r="E18" s="12">
        <f>May!E18+D18</f>
        <v>2277</v>
      </c>
      <c r="F18" s="12"/>
      <c r="G18" s="12">
        <f>May!G18+F18</f>
        <v>0</v>
      </c>
    </row>
    <row r="19" spans="1:7" x14ac:dyDescent="0.2">
      <c r="A19" s="11" t="s">
        <v>16</v>
      </c>
      <c r="B19" s="72"/>
      <c r="C19" s="12">
        <f>May!C19+B19</f>
        <v>70330</v>
      </c>
      <c r="D19" s="73"/>
      <c r="E19" s="12">
        <f>May!E19+D19</f>
        <v>1183</v>
      </c>
      <c r="F19" s="12"/>
      <c r="G19" s="12">
        <f>May!G19+F19</f>
        <v>0</v>
      </c>
    </row>
    <row r="20" spans="1:7" x14ac:dyDescent="0.2">
      <c r="A20" s="11" t="s">
        <v>17</v>
      </c>
      <c r="B20" s="72"/>
      <c r="C20" s="12">
        <f>May!C20+B20</f>
        <v>108596</v>
      </c>
      <c r="D20" s="73"/>
      <c r="E20" s="12">
        <f>May!E20+D20</f>
        <v>5115</v>
      </c>
      <c r="F20" s="12"/>
      <c r="G20" s="12">
        <f>May!G20+F20</f>
        <v>0</v>
      </c>
    </row>
    <row r="21" spans="1:7" x14ac:dyDescent="0.2">
      <c r="A21" s="11" t="s">
        <v>18</v>
      </c>
      <c r="B21" s="72"/>
      <c r="C21" s="12">
        <f>May!C21+B21</f>
        <v>12620</v>
      </c>
      <c r="D21" s="73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19</v>
      </c>
      <c r="B22" s="72"/>
      <c r="C22" s="12">
        <f>May!C22+B22</f>
        <v>0</v>
      </c>
      <c r="D22" s="73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20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72"/>
      <c r="C26" s="12">
        <f>May!C26+B26</f>
        <v>1581</v>
      </c>
      <c r="D26" s="73"/>
      <c r="E26" s="12">
        <f>May!E26+D26</f>
        <v>374</v>
      </c>
      <c r="F26" s="12"/>
      <c r="G26" s="12">
        <f>May!G26+F26</f>
        <v>0</v>
      </c>
    </row>
    <row r="27" spans="1:7" x14ac:dyDescent="0.2">
      <c r="A27" s="11" t="s">
        <v>24</v>
      </c>
      <c r="B27" s="72"/>
      <c r="C27" s="12">
        <f>May!C27+B27</f>
        <v>784549</v>
      </c>
      <c r="D27" s="73"/>
      <c r="E27" s="12">
        <f>May!E27+D27</f>
        <v>4373</v>
      </c>
      <c r="F27" s="12"/>
      <c r="G27" s="12">
        <f>May!G27+F27</f>
        <v>0</v>
      </c>
    </row>
    <row r="28" spans="1:7" x14ac:dyDescent="0.2">
      <c r="A28" s="11" t="s">
        <v>25</v>
      </c>
      <c r="B28" s="72"/>
      <c r="C28" s="12">
        <f>May!C28+B28</f>
        <v>204921</v>
      </c>
      <c r="D28" s="73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69"/>
      <c r="C29" s="12">
        <f>May!C29+B29</f>
        <v>917061</v>
      </c>
      <c r="D29" s="73"/>
      <c r="E29" s="12">
        <f>May!E29+D29</f>
        <v>10711</v>
      </c>
      <c r="F29" s="12"/>
      <c r="G29" s="12">
        <f>May!G29+F29</f>
        <v>0</v>
      </c>
    </row>
    <row r="30" spans="1:7" x14ac:dyDescent="0.2">
      <c r="A30" s="11" t="s">
        <v>27</v>
      </c>
      <c r="B30" s="72"/>
      <c r="C30" s="12">
        <f>May!C30+B30</f>
        <v>27260</v>
      </c>
      <c r="D30" s="73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72"/>
      <c r="C31" s="12">
        <f>May!C31+B31</f>
        <v>790505</v>
      </c>
      <c r="D31" s="71"/>
      <c r="E31" s="12">
        <f>May!E31+D31</f>
        <v>12691</v>
      </c>
      <c r="F31" s="12"/>
      <c r="G31" s="12">
        <f>May!G31+F31</f>
        <v>0</v>
      </c>
    </row>
    <row r="32" spans="1:7" x14ac:dyDescent="0.2">
      <c r="A32" s="11" t="s">
        <v>29</v>
      </c>
      <c r="B32" s="72"/>
      <c r="C32" s="12">
        <f>May!C32+B32</f>
        <v>0</v>
      </c>
      <c r="D32" s="73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72"/>
      <c r="C36" s="12">
        <f>May!C36+B36</f>
        <v>0</v>
      </c>
      <c r="D36" s="73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72"/>
      <c r="C37" s="12">
        <f>May!C37+B37</f>
        <v>186382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72"/>
      <c r="C38" s="12">
        <f>May!C38+B38</f>
        <v>95499</v>
      </c>
      <c r="D38" s="73"/>
      <c r="E38" s="12">
        <f>May!E38+D38</f>
        <v>5309</v>
      </c>
      <c r="F38" s="12"/>
      <c r="G38" s="12">
        <f>May!G38+F38</f>
        <v>0</v>
      </c>
    </row>
    <row r="39" spans="1:7" x14ac:dyDescent="0.2">
      <c r="A39" s="11" t="s">
        <v>36</v>
      </c>
      <c r="B39" s="72"/>
      <c r="C39" s="12">
        <f>May!C39+B39</f>
        <v>27187</v>
      </c>
      <c r="D39" s="73"/>
      <c r="E39" s="12">
        <f>May!E39+D39</f>
        <v>2579</v>
      </c>
      <c r="F39" s="12"/>
      <c r="G39" s="12">
        <f>May!G39+F39</f>
        <v>0</v>
      </c>
    </row>
    <row r="40" spans="1:7" x14ac:dyDescent="0.2">
      <c r="A40" s="11" t="s">
        <v>37</v>
      </c>
      <c r="B40" s="72"/>
      <c r="C40" s="12">
        <f>May!C40+B40</f>
        <v>235410</v>
      </c>
      <c r="D40" s="73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38</v>
      </c>
      <c r="B41" s="72"/>
      <c r="C41" s="12">
        <f>May!C41+B41</f>
        <v>0</v>
      </c>
      <c r="D41" s="73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72"/>
      <c r="C42" s="12">
        <f>May!C42+B42</f>
        <v>0</v>
      </c>
      <c r="D42" s="73"/>
      <c r="E42" s="12">
        <f>May!E42+D42</f>
        <v>110</v>
      </c>
      <c r="F42" s="12"/>
      <c r="G42" s="12">
        <f>May!G42+F42</f>
        <v>0</v>
      </c>
    </row>
    <row r="43" spans="1:7" x14ac:dyDescent="0.2">
      <c r="A43" s="11" t="s">
        <v>40</v>
      </c>
      <c r="B43" s="72"/>
      <c r="C43" s="12">
        <f>May!C43+B43</f>
        <v>0</v>
      </c>
      <c r="D43" s="73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72"/>
      <c r="C44" s="12">
        <f>May!C44+B44</f>
        <v>19500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69"/>
      <c r="C45" s="12">
        <f>May!C45+B45</f>
        <v>262356</v>
      </c>
      <c r="D45" s="73"/>
      <c r="E45" s="12">
        <f>May!E45+D45</f>
        <v>2492</v>
      </c>
      <c r="F45" s="12"/>
      <c r="G45" s="12">
        <f>May!G45+F45</f>
        <v>0</v>
      </c>
    </row>
    <row r="46" spans="1:7" x14ac:dyDescent="0.2">
      <c r="A46" s="11" t="s">
        <v>43</v>
      </c>
      <c r="B46" s="72"/>
      <c r="C46" s="12">
        <f>May!C46+B46</f>
        <v>0</v>
      </c>
      <c r="D46" s="73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72"/>
      <c r="C47" s="12">
        <f>May!C47+B47</f>
        <v>127304</v>
      </c>
      <c r="D47" s="73"/>
      <c r="E47" s="12">
        <f>May!E47+D47</f>
        <v>192</v>
      </c>
      <c r="F47" s="12"/>
      <c r="G47" s="12">
        <f>May!G47+F47</f>
        <v>0</v>
      </c>
    </row>
    <row r="48" spans="1:7" x14ac:dyDescent="0.2">
      <c r="A48" s="11" t="s">
        <v>45</v>
      </c>
      <c r="B48" s="72"/>
      <c r="C48" s="12">
        <f>May!C48+B48</f>
        <v>49116</v>
      </c>
      <c r="D48" s="73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72"/>
      <c r="C49" s="12">
        <f>May!C49+B49</f>
        <v>0</v>
      </c>
      <c r="D49" s="73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72"/>
      <c r="C53" s="12">
        <f>May!C53+B53</f>
        <v>65292</v>
      </c>
      <c r="D53" s="73"/>
      <c r="E53" s="12">
        <f>May!E53+D53</f>
        <v>76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72"/>
      <c r="C54" s="12">
        <f>May!C54+B54</f>
        <v>33211</v>
      </c>
      <c r="D54" s="73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May!C55+B55</f>
        <v>6513115</v>
      </c>
      <c r="D55" s="14">
        <f>SUM(D7:D54)</f>
        <v>0</v>
      </c>
      <c r="E55" s="14">
        <f>May!E55+D55</f>
        <v>52218</v>
      </c>
      <c r="F55" s="14">
        <f>SUM(F7:F54)</f>
        <v>0</v>
      </c>
      <c r="G55" s="14">
        <f>May!G55+F55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May!D59+C59</f>
        <v>22368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/>
      <c r="D62" s="23">
        <f>May!D62+C62</f>
        <v>115980</v>
      </c>
    </row>
    <row r="63" spans="1:256" x14ac:dyDescent="0.2">
      <c r="A63" s="1" t="s">
        <v>65</v>
      </c>
      <c r="B63" s="22"/>
      <c r="C63" s="22"/>
      <c r="D63" s="23">
        <f>May!D63+C63</f>
        <v>0</v>
      </c>
    </row>
    <row r="64" spans="1:256" x14ac:dyDescent="0.2">
      <c r="A64" s="1" t="s">
        <v>63</v>
      </c>
      <c r="B64" s="22"/>
      <c r="C64" s="22"/>
      <c r="D64" s="23">
        <f>May!D64+C64</f>
        <v>56495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/>
      <c r="D66" s="23">
        <f>May!D66+C66</f>
        <v>10957</v>
      </c>
    </row>
    <row r="67" spans="1:4" x14ac:dyDescent="0.2">
      <c r="A67" s="1" t="s">
        <v>62</v>
      </c>
      <c r="C67" s="22"/>
      <c r="D67" s="23">
        <f>May!D67+C67</f>
        <v>4417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72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74"/>
      <c r="C7" s="26">
        <f>June!C7+B7</f>
        <v>2000</v>
      </c>
      <c r="D7" s="75"/>
      <c r="E7" s="26">
        <f>June!E7+D7</f>
        <v>0</v>
      </c>
      <c r="F7" s="55"/>
      <c r="G7" s="26">
        <f>June!G7+F7</f>
        <v>0</v>
      </c>
    </row>
    <row r="8" spans="1:256" x14ac:dyDescent="0.2">
      <c r="A8" s="28" t="s">
        <v>64</v>
      </c>
      <c r="B8" s="74"/>
      <c r="C8" s="26">
        <f>June!C8+B8</f>
        <v>0</v>
      </c>
      <c r="D8" s="75"/>
      <c r="E8" s="26">
        <f>June!E8+D8</f>
        <v>0</v>
      </c>
      <c r="F8" s="55"/>
      <c r="G8" s="26">
        <f>June!G8+F8</f>
        <v>0</v>
      </c>
    </row>
    <row r="9" spans="1:256" x14ac:dyDescent="0.2">
      <c r="A9" s="28" t="s">
        <v>7</v>
      </c>
      <c r="B9" s="74"/>
      <c r="C9" s="26">
        <f>June!C9+B9</f>
        <v>60884</v>
      </c>
      <c r="D9" s="75"/>
      <c r="E9" s="26">
        <f>June!E9+D9</f>
        <v>0</v>
      </c>
      <c r="F9" s="55"/>
      <c r="G9" s="26">
        <f>June!G9+F9</f>
        <v>0</v>
      </c>
    </row>
    <row r="10" spans="1:256" x14ac:dyDescent="0.2">
      <c r="A10" s="28" t="s">
        <v>8</v>
      </c>
      <c r="B10" s="74"/>
      <c r="C10" s="26">
        <f>June!C10+B10</f>
        <v>0</v>
      </c>
      <c r="D10" s="75"/>
      <c r="E10" s="26">
        <f>June!E10+D10</f>
        <v>0</v>
      </c>
      <c r="F10" s="55"/>
      <c r="G10" s="26">
        <f>June!G10+F10</f>
        <v>0</v>
      </c>
    </row>
    <row r="11" spans="1:256" x14ac:dyDescent="0.2">
      <c r="A11" s="87" t="s">
        <v>52</v>
      </c>
      <c r="B11" s="69"/>
      <c r="C11" s="26">
        <f>June!C11+B11</f>
        <v>685646</v>
      </c>
      <c r="D11" s="75"/>
      <c r="E11" s="26">
        <f>June!E11+D11</f>
        <v>4456</v>
      </c>
      <c r="F11" s="55"/>
      <c r="G11" s="26">
        <f>June!G11+F11</f>
        <v>32347</v>
      </c>
    </row>
    <row r="12" spans="1:256" x14ac:dyDescent="0.2">
      <c r="A12" s="28" t="s">
        <v>9</v>
      </c>
      <c r="B12" s="74"/>
      <c r="C12" s="26">
        <f>June!C12+B12</f>
        <v>290918</v>
      </c>
      <c r="D12" s="75"/>
      <c r="E12" s="26">
        <f>June!E12+D12</f>
        <v>280</v>
      </c>
      <c r="F12" s="55"/>
      <c r="G12" s="26">
        <f>June!G12+F12</f>
        <v>0</v>
      </c>
    </row>
    <row r="13" spans="1:256" x14ac:dyDescent="0.2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">
      <c r="A16" s="28" t="s">
        <v>13</v>
      </c>
      <c r="B16" s="74"/>
      <c r="C16" s="26">
        <f>June!C16+B16</f>
        <v>0</v>
      </c>
      <c r="D16" s="75"/>
      <c r="E16" s="26">
        <f>June!E16+D16</f>
        <v>0</v>
      </c>
      <c r="F16" s="55"/>
      <c r="G16" s="26">
        <f>June!G16+F16</f>
        <v>0</v>
      </c>
    </row>
    <row r="17" spans="1:7" x14ac:dyDescent="0.2">
      <c r="A17" s="28" t="s">
        <v>14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">
      <c r="A18" s="28" t="s">
        <v>15</v>
      </c>
      <c r="B18" s="74"/>
      <c r="C18" s="26">
        <f>June!C18+B18</f>
        <v>1454987</v>
      </c>
      <c r="D18" s="75"/>
      <c r="E18" s="26">
        <f>June!E18+D18</f>
        <v>2277</v>
      </c>
      <c r="F18" s="55"/>
      <c r="G18" s="26">
        <f>June!G18+F18</f>
        <v>0</v>
      </c>
    </row>
    <row r="19" spans="1:7" x14ac:dyDescent="0.2">
      <c r="A19" s="28" t="s">
        <v>16</v>
      </c>
      <c r="B19" s="74"/>
      <c r="C19" s="26">
        <f>June!C19+B19</f>
        <v>70330</v>
      </c>
      <c r="D19" s="75"/>
      <c r="E19" s="26">
        <f>June!E19+D19</f>
        <v>1183</v>
      </c>
      <c r="F19" s="55"/>
      <c r="G19" s="26">
        <f>June!G19+F19</f>
        <v>0</v>
      </c>
    </row>
    <row r="20" spans="1:7" x14ac:dyDescent="0.2">
      <c r="A20" s="28" t="s">
        <v>17</v>
      </c>
      <c r="B20" s="74"/>
      <c r="C20" s="26">
        <f>June!C20+B20</f>
        <v>108596</v>
      </c>
      <c r="D20" s="75"/>
      <c r="E20" s="26">
        <f>June!E20+D20</f>
        <v>5115</v>
      </c>
      <c r="F20" s="55"/>
      <c r="G20" s="26">
        <f>June!G20+F20</f>
        <v>0</v>
      </c>
    </row>
    <row r="21" spans="1:7" x14ac:dyDescent="0.2">
      <c r="A21" s="28" t="s">
        <v>18</v>
      </c>
      <c r="B21" s="74"/>
      <c r="C21" s="26">
        <f>June!C21+B21</f>
        <v>12620</v>
      </c>
      <c r="D21" s="75"/>
      <c r="E21" s="26">
        <f>June!E21+D21</f>
        <v>0</v>
      </c>
      <c r="F21" s="55"/>
      <c r="G21" s="26">
        <f>June!G21+F21</f>
        <v>0</v>
      </c>
    </row>
    <row r="22" spans="1:7" x14ac:dyDescent="0.2">
      <c r="A22" s="28" t="s">
        <v>19</v>
      </c>
      <c r="B22" s="74"/>
      <c r="C22" s="26">
        <f>June!C22+B22</f>
        <v>0</v>
      </c>
      <c r="D22" s="75"/>
      <c r="E22" s="26">
        <f>June!E22+D22</f>
        <v>0</v>
      </c>
      <c r="F22" s="55"/>
      <c r="G22" s="26">
        <f>June!G22+F22</f>
        <v>0</v>
      </c>
    </row>
    <row r="23" spans="1:7" x14ac:dyDescent="0.2">
      <c r="A23" s="28" t="s">
        <v>20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">
      <c r="A24" s="28" t="s">
        <v>21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">
      <c r="A25" s="28" t="s">
        <v>22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">
      <c r="A26" s="28" t="s">
        <v>23</v>
      </c>
      <c r="B26" s="74"/>
      <c r="C26" s="26">
        <f>June!C26+B26</f>
        <v>1581</v>
      </c>
      <c r="D26" s="75"/>
      <c r="E26" s="26">
        <f>June!E26+D26</f>
        <v>374</v>
      </c>
      <c r="F26" s="55"/>
      <c r="G26" s="26">
        <f>June!G26+F26</f>
        <v>0</v>
      </c>
    </row>
    <row r="27" spans="1:7" x14ac:dyDescent="0.2">
      <c r="A27" s="28" t="s">
        <v>24</v>
      </c>
      <c r="B27" s="74"/>
      <c r="C27" s="26">
        <f>June!C27+B27</f>
        <v>784549</v>
      </c>
      <c r="D27" s="75"/>
      <c r="E27" s="26">
        <f>June!E27+D27</f>
        <v>4373</v>
      </c>
      <c r="F27" s="55"/>
      <c r="G27" s="26">
        <f>June!G27+F27</f>
        <v>0</v>
      </c>
    </row>
    <row r="28" spans="1:7" x14ac:dyDescent="0.2">
      <c r="A28" s="28" t="s">
        <v>25</v>
      </c>
      <c r="B28" s="74"/>
      <c r="C28" s="26">
        <f>June!C28+B28</f>
        <v>204921</v>
      </c>
      <c r="D28" s="75"/>
      <c r="E28" s="26">
        <f>June!E28+D28</f>
        <v>0</v>
      </c>
      <c r="F28" s="55"/>
      <c r="G28" s="26">
        <f>June!G28+F28</f>
        <v>0</v>
      </c>
    </row>
    <row r="29" spans="1:7" x14ac:dyDescent="0.2">
      <c r="A29" s="28" t="s">
        <v>26</v>
      </c>
      <c r="B29" s="74"/>
      <c r="C29" s="26">
        <f>June!C29+B29</f>
        <v>917061</v>
      </c>
      <c r="D29" s="75"/>
      <c r="E29" s="26">
        <f>June!E29+D29</f>
        <v>10711</v>
      </c>
      <c r="F29" s="55"/>
      <c r="G29" s="26">
        <f>June!G29+F29</f>
        <v>0</v>
      </c>
    </row>
    <row r="30" spans="1:7" x14ac:dyDescent="0.2">
      <c r="A30" s="28" t="s">
        <v>27</v>
      </c>
      <c r="B30" s="74"/>
      <c r="C30" s="26">
        <f>June!C30+B30</f>
        <v>27260</v>
      </c>
      <c r="D30" s="75"/>
      <c r="E30" s="26">
        <f>June!E30+D30</f>
        <v>0</v>
      </c>
      <c r="F30" s="55"/>
      <c r="G30" s="26">
        <f>June!G30+F30</f>
        <v>0</v>
      </c>
    </row>
    <row r="31" spans="1:7" x14ac:dyDescent="0.2">
      <c r="A31" s="28" t="s">
        <v>28</v>
      </c>
      <c r="B31" s="74"/>
      <c r="C31" s="26">
        <f>June!C31+B31</f>
        <v>790505</v>
      </c>
      <c r="D31" s="75"/>
      <c r="E31" s="26">
        <f>June!E31+D31</f>
        <v>12691</v>
      </c>
      <c r="F31" s="55"/>
      <c r="G31" s="26">
        <f>June!G31+F31</f>
        <v>0</v>
      </c>
    </row>
    <row r="32" spans="1:7" x14ac:dyDescent="0.2">
      <c r="A32" s="28" t="s">
        <v>29</v>
      </c>
      <c r="B32" s="74"/>
      <c r="C32" s="26">
        <f>June!C32+B32</f>
        <v>0</v>
      </c>
      <c r="D32" s="75"/>
      <c r="E32" s="26">
        <f>June!E32+D32</f>
        <v>0</v>
      </c>
      <c r="F32" s="55"/>
      <c r="G32" s="26">
        <f>June!G32+F32</f>
        <v>0</v>
      </c>
    </row>
    <row r="33" spans="1:7" x14ac:dyDescent="0.2">
      <c r="A33" s="28" t="s">
        <v>30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">
      <c r="A34" s="28" t="s">
        <v>31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">
      <c r="A35" s="28" t="s">
        <v>32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">
      <c r="A36" s="28" t="s">
        <v>33</v>
      </c>
      <c r="B36" s="74"/>
      <c r="C36" s="26">
        <f>June!C36+B36</f>
        <v>0</v>
      </c>
      <c r="D36" s="75"/>
      <c r="E36" s="26">
        <f>June!E36+D36</f>
        <v>0</v>
      </c>
      <c r="F36" s="55"/>
      <c r="G36" s="26">
        <f>June!G36+F36</f>
        <v>0</v>
      </c>
    </row>
    <row r="37" spans="1:7" x14ac:dyDescent="0.2">
      <c r="A37" s="28" t="s">
        <v>34</v>
      </c>
      <c r="B37" s="74"/>
      <c r="C37" s="26">
        <f>June!C37+B37</f>
        <v>186382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">
      <c r="A38" s="28" t="s">
        <v>35</v>
      </c>
      <c r="B38" s="74"/>
      <c r="C38" s="26">
        <f>June!C38+B38</f>
        <v>95499</v>
      </c>
      <c r="D38" s="75"/>
      <c r="E38" s="26">
        <f>June!E38+D38</f>
        <v>5309</v>
      </c>
      <c r="F38" s="55"/>
      <c r="G38" s="26">
        <f>June!G38+F38</f>
        <v>0</v>
      </c>
    </row>
    <row r="39" spans="1:7" x14ac:dyDescent="0.2">
      <c r="A39" s="28" t="s">
        <v>36</v>
      </c>
      <c r="B39" s="74"/>
      <c r="C39" s="26">
        <f>June!C39+B39</f>
        <v>27187</v>
      </c>
      <c r="D39" s="75"/>
      <c r="E39" s="26">
        <f>June!E39+D39</f>
        <v>2579</v>
      </c>
      <c r="F39" s="55"/>
      <c r="G39" s="26">
        <f>June!G39+F39</f>
        <v>0</v>
      </c>
    </row>
    <row r="40" spans="1:7" x14ac:dyDescent="0.2">
      <c r="A40" s="28" t="s">
        <v>37</v>
      </c>
      <c r="B40" s="74"/>
      <c r="C40" s="26">
        <f>June!C40+B40</f>
        <v>235410</v>
      </c>
      <c r="D40" s="75"/>
      <c r="E40" s="26">
        <f>June!E40+D40</f>
        <v>0</v>
      </c>
      <c r="F40" s="55"/>
      <c r="G40" s="26">
        <f>June!G40+F40</f>
        <v>0</v>
      </c>
    </row>
    <row r="41" spans="1:7" x14ac:dyDescent="0.2">
      <c r="A41" s="28" t="s">
        <v>38</v>
      </c>
      <c r="B41" s="74"/>
      <c r="C41" s="26">
        <f>June!C41+B41</f>
        <v>0</v>
      </c>
      <c r="D41" s="75"/>
      <c r="E41" s="26">
        <f>June!E41+D41</f>
        <v>0</v>
      </c>
      <c r="F41" s="55"/>
      <c r="G41" s="26">
        <f>June!G41+F41</f>
        <v>0</v>
      </c>
    </row>
    <row r="42" spans="1:7" x14ac:dyDescent="0.2">
      <c r="A42" s="28" t="s">
        <v>39</v>
      </c>
      <c r="B42" s="74"/>
      <c r="C42" s="26">
        <f>June!C42+B42</f>
        <v>0</v>
      </c>
      <c r="D42" s="75"/>
      <c r="E42" s="26">
        <f>June!E42+D42</f>
        <v>110</v>
      </c>
      <c r="F42" s="55"/>
      <c r="G42" s="26">
        <f>June!G42+F42</f>
        <v>0</v>
      </c>
    </row>
    <row r="43" spans="1:7" x14ac:dyDescent="0.2">
      <c r="A43" s="28" t="s">
        <v>40</v>
      </c>
      <c r="B43" s="74"/>
      <c r="C43" s="26">
        <f>June!C43+B43</f>
        <v>0</v>
      </c>
      <c r="D43" s="75"/>
      <c r="E43" s="26">
        <f>June!E43+D43</f>
        <v>0</v>
      </c>
      <c r="F43" s="55"/>
      <c r="G43" s="26">
        <f>June!G43+F43</f>
        <v>0</v>
      </c>
    </row>
    <row r="44" spans="1:7" x14ac:dyDescent="0.2">
      <c r="A44" s="28" t="s">
        <v>41</v>
      </c>
      <c r="B44" s="74"/>
      <c r="C44" s="26">
        <f>June!C44+B44</f>
        <v>19500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">
      <c r="A45" s="28" t="s">
        <v>42</v>
      </c>
      <c r="B45" s="74"/>
      <c r="C45" s="26">
        <f>June!C45+B45</f>
        <v>262356</v>
      </c>
      <c r="D45" s="75"/>
      <c r="E45" s="26">
        <f>June!E45+D45</f>
        <v>2492</v>
      </c>
      <c r="F45" s="55"/>
      <c r="G45" s="26">
        <f>June!G45+F45</f>
        <v>0</v>
      </c>
    </row>
    <row r="46" spans="1:7" x14ac:dyDescent="0.2">
      <c r="A46" s="28" t="s">
        <v>43</v>
      </c>
      <c r="B46" s="74"/>
      <c r="C46" s="26">
        <f>June!C46+B46</f>
        <v>0</v>
      </c>
      <c r="D46" s="75"/>
      <c r="E46" s="26">
        <f>June!E46+D46</f>
        <v>0</v>
      </c>
      <c r="F46" s="55"/>
      <c r="G46" s="26">
        <f>June!G46+F46</f>
        <v>0</v>
      </c>
    </row>
    <row r="47" spans="1:7" x14ac:dyDescent="0.2">
      <c r="A47" s="28" t="s">
        <v>44</v>
      </c>
      <c r="B47" s="74"/>
      <c r="C47" s="26">
        <f>June!C47+B47</f>
        <v>127304</v>
      </c>
      <c r="D47" s="75"/>
      <c r="E47" s="26">
        <f>June!E47+D47</f>
        <v>192</v>
      </c>
      <c r="F47" s="55"/>
      <c r="G47" s="26">
        <f>June!G47+F47</f>
        <v>0</v>
      </c>
    </row>
    <row r="48" spans="1:7" x14ac:dyDescent="0.2">
      <c r="A48" s="28" t="s">
        <v>45</v>
      </c>
      <c r="B48" s="74"/>
      <c r="C48" s="26">
        <f>June!C48+B48</f>
        <v>49116</v>
      </c>
      <c r="D48" s="75"/>
      <c r="E48" s="26">
        <f>June!E48+D48</f>
        <v>0</v>
      </c>
      <c r="F48" s="86"/>
      <c r="G48" s="26">
        <f>June!G48+F48</f>
        <v>0</v>
      </c>
    </row>
    <row r="49" spans="1:256" x14ac:dyDescent="0.2">
      <c r="A49" s="28" t="s">
        <v>46</v>
      </c>
      <c r="B49" s="74"/>
      <c r="C49" s="26">
        <f>June!C49+B49</f>
        <v>0</v>
      </c>
      <c r="D49" s="75"/>
      <c r="E49" s="26">
        <f>June!E49+D49</f>
        <v>0</v>
      </c>
      <c r="F49" s="55"/>
      <c r="G49" s="26">
        <f>June!G49+F49</f>
        <v>0</v>
      </c>
    </row>
    <row r="50" spans="1:256" x14ac:dyDescent="0.2">
      <c r="A50" s="28" t="s">
        <v>47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">
      <c r="A51" s="28" t="s">
        <v>48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">
      <c r="A52" s="28" t="s">
        <v>49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">
      <c r="A53" s="28" t="s">
        <v>50</v>
      </c>
      <c r="B53" s="74"/>
      <c r="C53" s="26">
        <f>June!C53+B53</f>
        <v>65292</v>
      </c>
      <c r="D53" s="75"/>
      <c r="E53" s="26">
        <f>June!E53+D53</f>
        <v>76</v>
      </c>
      <c r="F53" s="55"/>
      <c r="G53" s="26">
        <f>June!G53+F53</f>
        <v>0</v>
      </c>
    </row>
    <row r="54" spans="1:256" ht="15.75" thickBot="1" x14ac:dyDescent="0.25">
      <c r="A54" s="28" t="s">
        <v>51</v>
      </c>
      <c r="B54" s="74"/>
      <c r="C54" s="26">
        <f>June!C54+B54</f>
        <v>33211</v>
      </c>
      <c r="D54" s="75"/>
      <c r="E54" s="26">
        <f>June!E54+D54</f>
        <v>0</v>
      </c>
      <c r="F54" s="55"/>
      <c r="G54" s="26">
        <f>June!G54+F54</f>
        <v>0</v>
      </c>
    </row>
    <row r="55" spans="1:256" s="27" customFormat="1" ht="26.1" customHeight="1" thickBot="1" x14ac:dyDescent="0.3">
      <c r="A55" s="80" t="s">
        <v>53</v>
      </c>
      <c r="B55" s="14">
        <f>SUM(B7:B54)</f>
        <v>0</v>
      </c>
      <c r="C55" s="14">
        <f>June!C55+B55</f>
        <v>6513115</v>
      </c>
      <c r="D55" s="14">
        <f>SUM(D7:D54)</f>
        <v>0</v>
      </c>
      <c r="E55" s="14">
        <f>June!E55+D55</f>
        <v>52218</v>
      </c>
      <c r="F55" s="14">
        <f>SUM(F7:F54)</f>
        <v>0</v>
      </c>
      <c r="G55" s="14">
        <f>June!G55+F55</f>
        <v>32347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1640</v>
      </c>
      <c r="E58" s="29"/>
      <c r="F58" s="30"/>
      <c r="G58" s="30"/>
    </row>
    <row r="59" spans="1:256" x14ac:dyDescent="0.2">
      <c r="A59" s="31" t="s">
        <v>56</v>
      </c>
      <c r="B59" s="33"/>
      <c r="C59" s="33"/>
      <c r="D59" s="34">
        <f>June!D59+C59</f>
        <v>22368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/>
      <c r="D62" s="34">
        <f>June!D62+C62</f>
        <v>115980</v>
      </c>
      <c r="E62" s="30"/>
      <c r="F62" s="30"/>
      <c r="G62" s="30"/>
    </row>
    <row r="63" spans="1:256" x14ac:dyDescent="0.2">
      <c r="A63" s="31" t="s">
        <v>65</v>
      </c>
      <c r="B63" s="68"/>
      <c r="C63" s="33"/>
      <c r="D63" s="34">
        <f>June!D63+C63</f>
        <v>0</v>
      </c>
      <c r="E63" s="30"/>
      <c r="F63" s="30"/>
      <c r="G63" s="30"/>
    </row>
    <row r="64" spans="1:256" x14ac:dyDescent="0.2">
      <c r="A64" s="31" t="s">
        <v>63</v>
      </c>
      <c r="B64" s="33"/>
      <c r="C64" s="33"/>
      <c r="D64" s="34">
        <f>June!D64+C64</f>
        <v>56495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/>
      <c r="D66" s="34">
        <f>June!D66+C66</f>
        <v>10957</v>
      </c>
      <c r="E66" s="30"/>
      <c r="F66" s="30"/>
      <c r="G66" s="30"/>
    </row>
    <row r="67" spans="1:7" x14ac:dyDescent="0.2">
      <c r="A67" s="31" t="s">
        <v>62</v>
      </c>
      <c r="B67" s="30"/>
      <c r="C67" s="33"/>
      <c r="D67" s="34">
        <f>June!D67+C67</f>
        <v>4417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77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July!C7+B7</f>
        <v>2000</v>
      </c>
      <c r="D7" s="73"/>
      <c r="E7" s="12">
        <f>July!E7+D7</f>
        <v>0</v>
      </c>
      <c r="F7" s="56"/>
      <c r="G7" s="12">
        <f>July!G7+F7</f>
        <v>0</v>
      </c>
    </row>
    <row r="8" spans="1:256" x14ac:dyDescent="0.2">
      <c r="A8" s="11" t="s">
        <v>64</v>
      </c>
      <c r="B8" s="72"/>
      <c r="C8" s="12">
        <f>July!C8+B8</f>
        <v>0</v>
      </c>
      <c r="D8" s="73"/>
      <c r="E8" s="12">
        <f>July!E8+D8</f>
        <v>0</v>
      </c>
      <c r="F8" s="56"/>
      <c r="G8" s="12">
        <f>July!G8+F8</f>
        <v>0</v>
      </c>
    </row>
    <row r="9" spans="1:256" x14ac:dyDescent="0.2">
      <c r="A9" s="11" t="s">
        <v>7</v>
      </c>
      <c r="B9" s="72"/>
      <c r="C9" s="12">
        <f>July!C9+B9</f>
        <v>60884</v>
      </c>
      <c r="D9" s="73"/>
      <c r="E9" s="12">
        <f>July!E9+D9</f>
        <v>0</v>
      </c>
      <c r="F9" s="56"/>
      <c r="G9" s="12">
        <f>July!G9+F9</f>
        <v>0</v>
      </c>
    </row>
    <row r="10" spans="1:256" x14ac:dyDescent="0.2">
      <c r="A10" s="11" t="s">
        <v>8</v>
      </c>
      <c r="B10" s="72"/>
      <c r="C10" s="12">
        <f>July!C10+B10</f>
        <v>0</v>
      </c>
      <c r="D10" s="73"/>
      <c r="E10" s="12">
        <f>July!E10+D10</f>
        <v>0</v>
      </c>
      <c r="F10" s="56"/>
      <c r="G10" s="12">
        <f>July!G10+F10</f>
        <v>0</v>
      </c>
    </row>
    <row r="11" spans="1:256" x14ac:dyDescent="0.2">
      <c r="A11" s="84" t="s">
        <v>52</v>
      </c>
      <c r="B11" s="72"/>
      <c r="C11" s="12">
        <f>July!C11+B11</f>
        <v>685646</v>
      </c>
      <c r="D11" s="73"/>
      <c r="E11" s="12">
        <f>July!E11+D11</f>
        <v>4456</v>
      </c>
      <c r="F11" s="56"/>
      <c r="G11" s="12">
        <f>July!G11+F11</f>
        <v>32347</v>
      </c>
    </row>
    <row r="12" spans="1:256" x14ac:dyDescent="0.2">
      <c r="A12" s="11" t="s">
        <v>9</v>
      </c>
      <c r="B12" s="72"/>
      <c r="C12" s="12">
        <f>July!C12+B12</f>
        <v>290918</v>
      </c>
      <c r="D12" s="73"/>
      <c r="E12" s="12">
        <f>July!E12+D12</f>
        <v>280</v>
      </c>
      <c r="F12" s="56"/>
      <c r="G12" s="12">
        <f>July!G12+F12</f>
        <v>0</v>
      </c>
    </row>
    <row r="13" spans="1:256" x14ac:dyDescent="0.2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">
      <c r="A16" s="11" t="s">
        <v>13</v>
      </c>
      <c r="B16" s="72"/>
      <c r="C16" s="12">
        <f>July!C16+B16</f>
        <v>0</v>
      </c>
      <c r="D16" s="73"/>
      <c r="E16" s="12">
        <f>July!E16+D16</f>
        <v>0</v>
      </c>
      <c r="F16" s="56"/>
      <c r="G16" s="12">
        <f>July!G16+F16</f>
        <v>0</v>
      </c>
    </row>
    <row r="17" spans="1:7" x14ac:dyDescent="0.2">
      <c r="A17" s="11" t="s">
        <v>14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">
      <c r="A18" s="11" t="s">
        <v>15</v>
      </c>
      <c r="B18" s="72"/>
      <c r="C18" s="12">
        <f>July!C18+B18</f>
        <v>1454987</v>
      </c>
      <c r="D18" s="73"/>
      <c r="E18" s="12">
        <f>July!E18+D18</f>
        <v>2277</v>
      </c>
      <c r="F18" s="56"/>
      <c r="G18" s="12">
        <f>July!G18+F18</f>
        <v>0</v>
      </c>
    </row>
    <row r="19" spans="1:7" x14ac:dyDescent="0.2">
      <c r="A19" s="11" t="s">
        <v>16</v>
      </c>
      <c r="B19" s="72"/>
      <c r="C19" s="12">
        <f>July!C19+B19</f>
        <v>70330</v>
      </c>
      <c r="D19" s="73"/>
      <c r="E19" s="12">
        <f>July!E19+D19</f>
        <v>1183</v>
      </c>
      <c r="F19" s="56"/>
      <c r="G19" s="12">
        <f>July!G19+F19</f>
        <v>0</v>
      </c>
    </row>
    <row r="20" spans="1:7" x14ac:dyDescent="0.2">
      <c r="A20" s="11" t="s">
        <v>17</v>
      </c>
      <c r="B20" s="72"/>
      <c r="C20" s="12">
        <f>July!C20+B20</f>
        <v>108596</v>
      </c>
      <c r="D20" s="73"/>
      <c r="E20" s="12">
        <f>July!E20+D20</f>
        <v>5115</v>
      </c>
      <c r="F20" s="56"/>
      <c r="G20" s="12">
        <f>July!G20+F20</f>
        <v>0</v>
      </c>
    </row>
    <row r="21" spans="1:7" x14ac:dyDescent="0.2">
      <c r="A21" s="11" t="s">
        <v>18</v>
      </c>
      <c r="B21" s="72"/>
      <c r="C21" s="12">
        <f>July!C21+B21</f>
        <v>12620</v>
      </c>
      <c r="D21" s="73"/>
      <c r="E21" s="12">
        <f>July!E21+D21</f>
        <v>0</v>
      </c>
      <c r="F21" s="56"/>
      <c r="G21" s="12">
        <f>July!G21+F21</f>
        <v>0</v>
      </c>
    </row>
    <row r="22" spans="1:7" x14ac:dyDescent="0.2">
      <c r="A22" s="11" t="s">
        <v>19</v>
      </c>
      <c r="B22" s="72"/>
      <c r="C22" s="12">
        <f>July!C22+B22</f>
        <v>0</v>
      </c>
      <c r="D22" s="73"/>
      <c r="E22" s="12">
        <f>July!E22+D22</f>
        <v>0</v>
      </c>
      <c r="F22" s="56"/>
      <c r="G22" s="12">
        <f>July!G22+F22</f>
        <v>0</v>
      </c>
    </row>
    <row r="23" spans="1:7" x14ac:dyDescent="0.2">
      <c r="A23" s="11" t="s">
        <v>20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">
      <c r="A24" s="11" t="s">
        <v>21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">
      <c r="A25" s="11" t="s">
        <v>22</v>
      </c>
      <c r="B25" s="72"/>
      <c r="C25" s="12">
        <f>July!C25+B25</f>
        <v>0</v>
      </c>
      <c r="D25" s="73"/>
      <c r="E25" s="12">
        <f>July!E25+D25</f>
        <v>0</v>
      </c>
      <c r="F25" s="56"/>
      <c r="G25" s="12">
        <f>July!G25+F25</f>
        <v>0</v>
      </c>
    </row>
    <row r="26" spans="1:7" x14ac:dyDescent="0.2">
      <c r="A26" s="11" t="s">
        <v>23</v>
      </c>
      <c r="B26" s="72"/>
      <c r="C26" s="12">
        <f>July!C26+B26</f>
        <v>1581</v>
      </c>
      <c r="D26" s="73"/>
      <c r="E26" s="12">
        <f>July!E26+D26</f>
        <v>374</v>
      </c>
      <c r="F26" s="56"/>
      <c r="G26" s="12">
        <f>July!G26+F26</f>
        <v>0</v>
      </c>
    </row>
    <row r="27" spans="1:7" x14ac:dyDescent="0.2">
      <c r="A27" s="11" t="s">
        <v>24</v>
      </c>
      <c r="B27" s="72"/>
      <c r="C27" s="12">
        <f>July!C27+B27</f>
        <v>784549</v>
      </c>
      <c r="D27" s="73"/>
      <c r="E27" s="12">
        <f>July!E27+D27</f>
        <v>4373</v>
      </c>
      <c r="F27" s="56"/>
      <c r="G27" s="12">
        <f>July!G27+F27</f>
        <v>0</v>
      </c>
    </row>
    <row r="28" spans="1:7" x14ac:dyDescent="0.2">
      <c r="A28" s="11" t="s">
        <v>25</v>
      </c>
      <c r="B28" s="72"/>
      <c r="C28" s="12">
        <f>July!C28+B28</f>
        <v>204921</v>
      </c>
      <c r="D28" s="73"/>
      <c r="E28" s="12">
        <f>July!E28+D28</f>
        <v>0</v>
      </c>
      <c r="F28" s="56"/>
      <c r="G28" s="12">
        <f>July!G28+F28</f>
        <v>0</v>
      </c>
    </row>
    <row r="29" spans="1:7" x14ac:dyDescent="0.2">
      <c r="A29" s="11" t="s">
        <v>26</v>
      </c>
      <c r="B29" s="72"/>
      <c r="C29" s="12">
        <f>July!C29+B29</f>
        <v>917061</v>
      </c>
      <c r="D29" s="73"/>
      <c r="E29" s="12">
        <f>July!E29+D29</f>
        <v>10711</v>
      </c>
      <c r="F29" s="56"/>
      <c r="G29" s="12">
        <f>July!G29+F29</f>
        <v>0</v>
      </c>
    </row>
    <row r="30" spans="1:7" x14ac:dyDescent="0.2">
      <c r="A30" s="11" t="s">
        <v>27</v>
      </c>
      <c r="B30" s="72"/>
      <c r="C30" s="12">
        <f>July!C30+B30</f>
        <v>27260</v>
      </c>
      <c r="D30" s="73"/>
      <c r="E30" s="12">
        <f>July!E30+D30</f>
        <v>0</v>
      </c>
      <c r="F30" s="56"/>
      <c r="G30" s="12">
        <f>July!G30+F30</f>
        <v>0</v>
      </c>
    </row>
    <row r="31" spans="1:7" x14ac:dyDescent="0.2">
      <c r="A31" s="11" t="s">
        <v>28</v>
      </c>
      <c r="B31" s="72"/>
      <c r="C31" s="12">
        <f>July!C31+B31</f>
        <v>790505</v>
      </c>
      <c r="D31" s="73"/>
      <c r="E31" s="12">
        <f>July!E31+D31</f>
        <v>12691</v>
      </c>
      <c r="F31" s="56"/>
      <c r="G31" s="12">
        <f>July!G31+F31</f>
        <v>0</v>
      </c>
    </row>
    <row r="32" spans="1:7" x14ac:dyDescent="0.2">
      <c r="A32" s="11" t="s">
        <v>29</v>
      </c>
      <c r="B32" s="72"/>
      <c r="C32" s="12">
        <f>July!C32+B32</f>
        <v>0</v>
      </c>
      <c r="D32" s="73"/>
      <c r="E32" s="12">
        <f>July!E32+D32</f>
        <v>0</v>
      </c>
      <c r="F32" s="56"/>
      <c r="G32" s="12">
        <f>July!G32+F32</f>
        <v>0</v>
      </c>
    </row>
    <row r="33" spans="1:7" x14ac:dyDescent="0.2">
      <c r="A33" s="11" t="s">
        <v>30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">
      <c r="A34" s="11" t="s">
        <v>31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">
      <c r="A35" s="11" t="s">
        <v>32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">
      <c r="A36" s="11" t="s">
        <v>33</v>
      </c>
      <c r="B36" s="72"/>
      <c r="C36" s="12">
        <f>July!C36+B36</f>
        <v>0</v>
      </c>
      <c r="D36" s="73"/>
      <c r="E36" s="12">
        <f>July!E36+D36</f>
        <v>0</v>
      </c>
      <c r="F36" s="56"/>
      <c r="G36" s="12">
        <f>July!G36+F36</f>
        <v>0</v>
      </c>
    </row>
    <row r="37" spans="1:7" x14ac:dyDescent="0.2">
      <c r="A37" s="11" t="s">
        <v>34</v>
      </c>
      <c r="B37" s="72"/>
      <c r="C37" s="12">
        <f>July!C37+B37</f>
        <v>186382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">
      <c r="A38" s="11" t="s">
        <v>35</v>
      </c>
      <c r="B38" s="72"/>
      <c r="C38" s="12">
        <f>July!C38+B38</f>
        <v>95499</v>
      </c>
      <c r="D38" s="73"/>
      <c r="E38" s="12">
        <f>July!E38+D38</f>
        <v>5309</v>
      </c>
      <c r="F38" s="56"/>
      <c r="G38" s="12">
        <f>July!G38+F38</f>
        <v>0</v>
      </c>
    </row>
    <row r="39" spans="1:7" x14ac:dyDescent="0.2">
      <c r="A39" s="11" t="s">
        <v>36</v>
      </c>
      <c r="B39" s="72"/>
      <c r="C39" s="12">
        <f>July!C39+B39</f>
        <v>27187</v>
      </c>
      <c r="D39" s="73"/>
      <c r="E39" s="12">
        <f>July!E39+D39</f>
        <v>2579</v>
      </c>
      <c r="F39" s="56"/>
      <c r="G39" s="12">
        <f>July!G39+F39</f>
        <v>0</v>
      </c>
    </row>
    <row r="40" spans="1:7" x14ac:dyDescent="0.2">
      <c r="A40" s="11" t="s">
        <v>37</v>
      </c>
      <c r="B40" s="72"/>
      <c r="C40" s="12">
        <f>July!C40+B40</f>
        <v>235410</v>
      </c>
      <c r="D40" s="73"/>
      <c r="E40" s="12">
        <f>July!E40+D40</f>
        <v>0</v>
      </c>
      <c r="F40" s="56"/>
      <c r="G40" s="12">
        <f>July!G40+F40</f>
        <v>0</v>
      </c>
    </row>
    <row r="41" spans="1:7" x14ac:dyDescent="0.2">
      <c r="A41" s="11" t="s">
        <v>38</v>
      </c>
      <c r="B41" s="72"/>
      <c r="C41" s="12">
        <f>July!C41+B41</f>
        <v>0</v>
      </c>
      <c r="D41" s="73"/>
      <c r="E41" s="12">
        <f>July!E41+D41</f>
        <v>0</v>
      </c>
      <c r="F41" s="56"/>
      <c r="G41" s="12">
        <f>July!G41+F41</f>
        <v>0</v>
      </c>
    </row>
    <row r="42" spans="1:7" x14ac:dyDescent="0.2">
      <c r="A42" s="11" t="s">
        <v>39</v>
      </c>
      <c r="B42" s="72"/>
      <c r="C42" s="12">
        <f>July!C42+B42</f>
        <v>0</v>
      </c>
      <c r="D42" s="73"/>
      <c r="E42" s="12">
        <f>July!E42+D42</f>
        <v>110</v>
      </c>
      <c r="F42" s="56"/>
      <c r="G42" s="12">
        <f>July!G42+F42</f>
        <v>0</v>
      </c>
    </row>
    <row r="43" spans="1:7" x14ac:dyDescent="0.2">
      <c r="A43" s="11" t="s">
        <v>40</v>
      </c>
      <c r="B43" s="72"/>
      <c r="C43" s="12">
        <f>July!C43+B43</f>
        <v>0</v>
      </c>
      <c r="D43" s="73"/>
      <c r="E43" s="12">
        <f>July!E43+D43</f>
        <v>0</v>
      </c>
      <c r="F43" s="56"/>
      <c r="G43" s="12">
        <f>July!G43+F43</f>
        <v>0</v>
      </c>
    </row>
    <row r="44" spans="1:7" x14ac:dyDescent="0.2">
      <c r="A44" s="11" t="s">
        <v>41</v>
      </c>
      <c r="B44" s="72"/>
      <c r="C44" s="12">
        <f>July!C44+B44</f>
        <v>19500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">
      <c r="A45" s="11" t="s">
        <v>42</v>
      </c>
      <c r="B45" s="72"/>
      <c r="C45" s="12">
        <f>July!C45+B45</f>
        <v>262356</v>
      </c>
      <c r="D45" s="73"/>
      <c r="E45" s="12">
        <f>July!E45+D45</f>
        <v>2492</v>
      </c>
      <c r="F45" s="56"/>
      <c r="G45" s="12">
        <f>July!G45+F45</f>
        <v>0</v>
      </c>
    </row>
    <row r="46" spans="1:7" x14ac:dyDescent="0.2">
      <c r="A46" s="11" t="s">
        <v>43</v>
      </c>
      <c r="B46" s="72"/>
      <c r="C46" s="12">
        <f>July!C46+B46</f>
        <v>0</v>
      </c>
      <c r="D46" s="73"/>
      <c r="E46" s="12">
        <f>July!E46+D46</f>
        <v>0</v>
      </c>
      <c r="F46" s="56"/>
      <c r="G46" s="12">
        <f>July!G46+F46</f>
        <v>0</v>
      </c>
    </row>
    <row r="47" spans="1:7" x14ac:dyDescent="0.2">
      <c r="A47" s="11" t="s">
        <v>44</v>
      </c>
      <c r="B47" s="72"/>
      <c r="C47" s="12">
        <f>July!C47+B47</f>
        <v>127304</v>
      </c>
      <c r="D47" s="73"/>
      <c r="E47" s="12">
        <f>July!E47+D47</f>
        <v>192</v>
      </c>
      <c r="F47" s="56"/>
      <c r="G47" s="12">
        <f>July!G47+F47</f>
        <v>0</v>
      </c>
    </row>
    <row r="48" spans="1:7" x14ac:dyDescent="0.2">
      <c r="A48" s="11" t="s">
        <v>45</v>
      </c>
      <c r="B48" s="72"/>
      <c r="C48" s="12">
        <f>July!C48+B48</f>
        <v>49116</v>
      </c>
      <c r="D48" s="73"/>
      <c r="E48" s="12">
        <f>July!E48+D48</f>
        <v>0</v>
      </c>
      <c r="F48" s="56"/>
      <c r="G48" s="12">
        <f>July!G48+F48</f>
        <v>0</v>
      </c>
    </row>
    <row r="49" spans="1:256" x14ac:dyDescent="0.2">
      <c r="A49" s="11" t="s">
        <v>46</v>
      </c>
      <c r="B49" s="72"/>
      <c r="C49" s="12">
        <f>July!C49+B49</f>
        <v>0</v>
      </c>
      <c r="D49" s="73"/>
      <c r="E49" s="12">
        <f>July!E49+D49</f>
        <v>0</v>
      </c>
      <c r="F49" s="56"/>
      <c r="G49" s="12">
        <f>July!G49+F49</f>
        <v>0</v>
      </c>
    </row>
    <row r="50" spans="1:256" x14ac:dyDescent="0.2">
      <c r="A50" s="11" t="s">
        <v>47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">
      <c r="A51" s="11" t="s">
        <v>48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">
      <c r="A52" s="11" t="s">
        <v>49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">
      <c r="A53" s="11" t="s">
        <v>50</v>
      </c>
      <c r="B53" s="72"/>
      <c r="C53" s="12">
        <f>July!C53+B53</f>
        <v>65292</v>
      </c>
      <c r="D53" s="73"/>
      <c r="E53" s="12">
        <f>July!E53+D53</f>
        <v>76</v>
      </c>
      <c r="F53" s="56"/>
      <c r="G53" s="12">
        <f>July!G53+F53</f>
        <v>0</v>
      </c>
    </row>
    <row r="54" spans="1:256" ht="15.75" thickBot="1" x14ac:dyDescent="0.25">
      <c r="A54" s="11" t="s">
        <v>51</v>
      </c>
      <c r="B54" s="72"/>
      <c r="C54" s="12">
        <f>July!C54+B54</f>
        <v>33211</v>
      </c>
      <c r="D54" s="73"/>
      <c r="E54" s="12">
        <f>July!E54+D54</f>
        <v>0</v>
      </c>
      <c r="F54" s="56"/>
      <c r="G54" s="12">
        <f>July!G54+F54</f>
        <v>0</v>
      </c>
    </row>
    <row r="55" spans="1:256" ht="26.1" customHeight="1" x14ac:dyDescent="0.2">
      <c r="A55" s="141" t="s">
        <v>53</v>
      </c>
      <c r="B55" s="142">
        <f>SUM(B7:B54)</f>
        <v>0</v>
      </c>
      <c r="C55" s="142">
        <f>July!C55+B55</f>
        <v>6513115</v>
      </c>
      <c r="D55" s="142">
        <f>SUM(D7:D54)</f>
        <v>0</v>
      </c>
      <c r="E55" s="142">
        <f>July!E55+D55</f>
        <v>52218</v>
      </c>
      <c r="F55" s="142">
        <f>SUM(F7:F54)</f>
        <v>0</v>
      </c>
      <c r="G55" s="142">
        <f>July!G55+F55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July!D59+C59</f>
        <v>22368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/>
      <c r="D62" s="23">
        <f>July!D62+C62</f>
        <v>115980</v>
      </c>
    </row>
    <row r="63" spans="1:256" x14ac:dyDescent="0.2">
      <c r="A63" s="1" t="s">
        <v>65</v>
      </c>
      <c r="B63" s="22"/>
      <c r="C63" s="22"/>
      <c r="D63" s="23">
        <f>July!D63+C63</f>
        <v>0</v>
      </c>
    </row>
    <row r="64" spans="1:256" x14ac:dyDescent="0.2">
      <c r="A64" s="1" t="s">
        <v>63</v>
      </c>
      <c r="B64" s="22"/>
      <c r="C64" s="22"/>
      <c r="D64" s="23">
        <f>July!D64+C64</f>
        <v>56495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/>
      <c r="D66" s="23">
        <f>July!D66+C66</f>
        <v>10957</v>
      </c>
    </row>
    <row r="67" spans="1:4" x14ac:dyDescent="0.2">
      <c r="A67" s="1" t="s">
        <v>62</v>
      </c>
      <c r="C67" s="22"/>
      <c r="D67" s="23">
        <f>July!D67+C67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6" topLeftCell="A43" activePane="bottomLeft" state="frozen"/>
      <selection pane="bottomLeft" activeCell="B56" sqref="B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73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customHeight="1" x14ac:dyDescent="0.2">
      <c r="A7" s="11" t="s">
        <v>6</v>
      </c>
      <c r="B7" s="69"/>
      <c r="C7" s="12">
        <f>August!C7+B7</f>
        <v>2000</v>
      </c>
      <c r="D7" s="71"/>
      <c r="E7" s="12">
        <f>August!E7+D7</f>
        <v>0</v>
      </c>
      <c r="F7" s="56"/>
      <c r="G7" s="12">
        <f>August!G7+F7</f>
        <v>0</v>
      </c>
    </row>
    <row r="8" spans="1:256" ht="15.75" customHeight="1" x14ac:dyDescent="0.2">
      <c r="A8" s="11" t="s">
        <v>64</v>
      </c>
      <c r="B8" s="69"/>
      <c r="C8" s="12">
        <f>August!C8+B8</f>
        <v>0</v>
      </c>
      <c r="D8" s="71"/>
      <c r="E8" s="12">
        <f>August!E8+D8</f>
        <v>0</v>
      </c>
      <c r="F8" s="56"/>
      <c r="G8" s="12">
        <f>August!G8+F8</f>
        <v>0</v>
      </c>
    </row>
    <row r="9" spans="1:256" ht="15.75" customHeight="1" x14ac:dyDescent="0.2">
      <c r="A9" s="11" t="s">
        <v>7</v>
      </c>
      <c r="B9" s="69"/>
      <c r="C9" s="12">
        <f>August!C9+B9</f>
        <v>60884</v>
      </c>
      <c r="D9" s="71"/>
      <c r="E9" s="12">
        <f>August!E9+D9</f>
        <v>0</v>
      </c>
      <c r="F9" s="56"/>
      <c r="G9" s="12">
        <f>August!G9+F9</f>
        <v>0</v>
      </c>
    </row>
    <row r="10" spans="1:256" ht="15.75" customHeight="1" x14ac:dyDescent="0.2">
      <c r="A10" s="11" t="s">
        <v>8</v>
      </c>
      <c r="B10" s="69"/>
      <c r="C10" s="12">
        <f>August!C10+B10</f>
        <v>0</v>
      </c>
      <c r="D10" s="71"/>
      <c r="E10" s="12">
        <f>August!E10+D10</f>
        <v>0</v>
      </c>
      <c r="F10" s="56"/>
      <c r="G10" s="12">
        <f>August!G10+F10</f>
        <v>0</v>
      </c>
    </row>
    <row r="11" spans="1:256" ht="15.75" customHeight="1" x14ac:dyDescent="0.2">
      <c r="A11" s="84" t="s">
        <v>52</v>
      </c>
      <c r="B11" s="69"/>
      <c r="C11" s="12">
        <f>August!C11+B11</f>
        <v>685646</v>
      </c>
      <c r="D11" s="71"/>
      <c r="E11" s="12">
        <f>August!E11+D11</f>
        <v>4456</v>
      </c>
      <c r="F11" s="56"/>
      <c r="G11" s="12">
        <f>August!G11+F11</f>
        <v>32347</v>
      </c>
    </row>
    <row r="12" spans="1:256" ht="15.75" customHeight="1" x14ac:dyDescent="0.2">
      <c r="A12" s="11" t="s">
        <v>9</v>
      </c>
      <c r="B12" s="69"/>
      <c r="C12" s="12">
        <f>August!C12+B12</f>
        <v>290918</v>
      </c>
      <c r="D12" s="71"/>
      <c r="E12" s="12">
        <f>August!E12+D12</f>
        <v>280</v>
      </c>
      <c r="F12" s="56"/>
      <c r="G12" s="12">
        <f>August!G12+F12</f>
        <v>0</v>
      </c>
    </row>
    <row r="13" spans="1:256" ht="15.75" customHeight="1" x14ac:dyDescent="0.2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5.75" customHeight="1" x14ac:dyDescent="0.2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5.75" customHeight="1" x14ac:dyDescent="0.2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5.75" customHeight="1" x14ac:dyDescent="0.2">
      <c r="A16" s="11" t="s">
        <v>13</v>
      </c>
      <c r="B16" s="69"/>
      <c r="C16" s="12">
        <f>August!C16+B16</f>
        <v>0</v>
      </c>
      <c r="D16" s="71"/>
      <c r="E16" s="12">
        <f>August!E16+D16</f>
        <v>0</v>
      </c>
      <c r="F16" s="56"/>
      <c r="G16" s="12">
        <f>August!G16+F16</f>
        <v>0</v>
      </c>
    </row>
    <row r="17" spans="1:7" ht="15.75" customHeight="1" x14ac:dyDescent="0.2">
      <c r="A17" s="11" t="s">
        <v>14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5.75" customHeight="1" x14ac:dyDescent="0.2">
      <c r="A18" s="11" t="s">
        <v>15</v>
      </c>
      <c r="B18" s="69"/>
      <c r="C18" s="12">
        <f>August!C18+B18</f>
        <v>1454987</v>
      </c>
      <c r="D18" s="71"/>
      <c r="E18" s="12">
        <f>August!E18+D18</f>
        <v>2277</v>
      </c>
      <c r="F18" s="56"/>
      <c r="G18" s="12">
        <f>August!G18+F18</f>
        <v>0</v>
      </c>
    </row>
    <row r="19" spans="1:7" ht="15.75" customHeight="1" x14ac:dyDescent="0.2">
      <c r="A19" s="11" t="s">
        <v>16</v>
      </c>
      <c r="B19" s="69"/>
      <c r="C19" s="12">
        <f>August!C19+B19</f>
        <v>70330</v>
      </c>
      <c r="D19" s="71"/>
      <c r="E19" s="12">
        <f>August!E19+D19</f>
        <v>1183</v>
      </c>
      <c r="F19" s="56"/>
      <c r="G19" s="12">
        <f>August!G19+F19</f>
        <v>0</v>
      </c>
    </row>
    <row r="20" spans="1:7" ht="15.75" customHeight="1" x14ac:dyDescent="0.2">
      <c r="A20" s="11" t="s">
        <v>17</v>
      </c>
      <c r="B20" s="69"/>
      <c r="C20" s="12">
        <f>August!C20+B20</f>
        <v>108596</v>
      </c>
      <c r="D20" s="71"/>
      <c r="E20" s="12">
        <f>August!E20+D20</f>
        <v>5115</v>
      </c>
      <c r="F20" s="56"/>
      <c r="G20" s="12">
        <f>August!G20+F20</f>
        <v>0</v>
      </c>
    </row>
    <row r="21" spans="1:7" ht="15.75" customHeight="1" x14ac:dyDescent="0.2">
      <c r="A21" s="11" t="s">
        <v>18</v>
      </c>
      <c r="B21" s="69"/>
      <c r="C21" s="12">
        <f>August!C21+B21</f>
        <v>12620</v>
      </c>
      <c r="D21" s="71"/>
      <c r="E21" s="12">
        <f>August!E21+D21</f>
        <v>0</v>
      </c>
      <c r="F21" s="56"/>
      <c r="G21" s="12">
        <f>August!G21+F21</f>
        <v>0</v>
      </c>
    </row>
    <row r="22" spans="1:7" ht="15.75" customHeight="1" x14ac:dyDescent="0.2">
      <c r="A22" s="11" t="s">
        <v>19</v>
      </c>
      <c r="B22" s="69"/>
      <c r="C22" s="12">
        <f>August!C22+B22</f>
        <v>0</v>
      </c>
      <c r="D22" s="71"/>
      <c r="E22" s="12">
        <f>August!E22+D22</f>
        <v>0</v>
      </c>
      <c r="F22" s="56"/>
      <c r="G22" s="12">
        <f>August!G22+F22</f>
        <v>0</v>
      </c>
    </row>
    <row r="23" spans="1:7" ht="15.75" customHeight="1" x14ac:dyDescent="0.2">
      <c r="A23" s="11" t="s">
        <v>20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5.75" customHeight="1" x14ac:dyDescent="0.2">
      <c r="A24" s="11" t="s">
        <v>21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5.75" customHeight="1" x14ac:dyDescent="0.2">
      <c r="A25" s="11" t="s">
        <v>22</v>
      </c>
      <c r="B25" s="69"/>
      <c r="C25" s="12">
        <f>August!C25+B25</f>
        <v>0</v>
      </c>
      <c r="D25" s="71"/>
      <c r="E25" s="12">
        <f>August!E25+D25</f>
        <v>0</v>
      </c>
      <c r="F25" s="56"/>
      <c r="G25" s="12">
        <f>August!G25+F25</f>
        <v>0</v>
      </c>
    </row>
    <row r="26" spans="1:7" ht="15.75" customHeight="1" x14ac:dyDescent="0.2">
      <c r="A26" s="11" t="s">
        <v>23</v>
      </c>
      <c r="B26" s="69"/>
      <c r="C26" s="12">
        <f>August!C26+B26</f>
        <v>1581</v>
      </c>
      <c r="D26" s="71"/>
      <c r="E26" s="12">
        <f>August!E26+D26</f>
        <v>374</v>
      </c>
      <c r="F26" s="56"/>
      <c r="G26" s="12">
        <f>August!G26+F26</f>
        <v>0</v>
      </c>
    </row>
    <row r="27" spans="1:7" ht="15.75" customHeight="1" x14ac:dyDescent="0.2">
      <c r="A27" s="11" t="s">
        <v>24</v>
      </c>
      <c r="B27" s="69"/>
      <c r="C27" s="12">
        <f>August!C27+B27</f>
        <v>784549</v>
      </c>
      <c r="D27" s="71"/>
      <c r="E27" s="12">
        <f>August!E27+D27</f>
        <v>4373</v>
      </c>
      <c r="F27" s="56"/>
      <c r="G27" s="12">
        <f>August!G27+F27</f>
        <v>0</v>
      </c>
    </row>
    <row r="28" spans="1:7" ht="15.75" customHeight="1" x14ac:dyDescent="0.2">
      <c r="A28" s="11" t="s">
        <v>25</v>
      </c>
      <c r="B28" s="69"/>
      <c r="C28" s="12">
        <f>August!C28+B28</f>
        <v>204921</v>
      </c>
      <c r="D28" s="71"/>
      <c r="E28" s="12">
        <f>August!E28+D28</f>
        <v>0</v>
      </c>
      <c r="F28" s="56"/>
      <c r="G28" s="12">
        <f>August!G28+F28</f>
        <v>0</v>
      </c>
    </row>
    <row r="29" spans="1:7" ht="15.75" customHeight="1" x14ac:dyDescent="0.2">
      <c r="A29" s="11" t="s">
        <v>26</v>
      </c>
      <c r="B29" s="69"/>
      <c r="C29" s="12">
        <f>August!C29+B29</f>
        <v>917061</v>
      </c>
      <c r="D29" s="71"/>
      <c r="E29" s="12">
        <f>August!E29+D29</f>
        <v>10711</v>
      </c>
      <c r="F29" s="56"/>
      <c r="G29" s="12">
        <f>August!G29+F29</f>
        <v>0</v>
      </c>
    </row>
    <row r="30" spans="1:7" ht="15.75" customHeight="1" x14ac:dyDescent="0.2">
      <c r="A30" s="11" t="s">
        <v>27</v>
      </c>
      <c r="B30" s="69"/>
      <c r="C30" s="12">
        <f>August!C30+B30</f>
        <v>27260</v>
      </c>
      <c r="D30" s="71"/>
      <c r="E30" s="12">
        <f>August!E30+D30</f>
        <v>0</v>
      </c>
      <c r="F30" s="56"/>
      <c r="G30" s="12">
        <f>August!G30+F30</f>
        <v>0</v>
      </c>
    </row>
    <row r="31" spans="1:7" ht="15.75" customHeight="1" x14ac:dyDescent="0.2">
      <c r="A31" s="11" t="s">
        <v>28</v>
      </c>
      <c r="B31" s="69"/>
      <c r="C31" s="12">
        <f>August!C31+B31</f>
        <v>790505</v>
      </c>
      <c r="D31" s="71"/>
      <c r="E31" s="12">
        <f>August!E31+D31</f>
        <v>12691</v>
      </c>
      <c r="F31" s="56"/>
      <c r="G31" s="12">
        <f>August!G31+F31</f>
        <v>0</v>
      </c>
    </row>
    <row r="32" spans="1:7" ht="15.75" customHeight="1" x14ac:dyDescent="0.2">
      <c r="A32" s="11" t="s">
        <v>29</v>
      </c>
      <c r="B32" s="69"/>
      <c r="C32" s="12">
        <f>August!C32+B32</f>
        <v>0</v>
      </c>
      <c r="D32" s="71"/>
      <c r="E32" s="12">
        <f>August!E32+D32</f>
        <v>0</v>
      </c>
      <c r="F32" s="56"/>
      <c r="G32" s="12">
        <f>August!G32+F32</f>
        <v>0</v>
      </c>
    </row>
    <row r="33" spans="1:7" ht="15.75" customHeight="1" x14ac:dyDescent="0.2">
      <c r="A33" s="11" t="s">
        <v>30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5.75" customHeight="1" x14ac:dyDescent="0.2">
      <c r="A34" s="11" t="s">
        <v>31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5.75" customHeight="1" x14ac:dyDescent="0.2">
      <c r="A35" s="11" t="s">
        <v>32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5.75" customHeight="1" x14ac:dyDescent="0.2">
      <c r="A36" s="11" t="s">
        <v>33</v>
      </c>
      <c r="B36" s="69"/>
      <c r="C36" s="12">
        <f>August!C36+B36</f>
        <v>0</v>
      </c>
      <c r="D36" s="71"/>
      <c r="E36" s="12">
        <f>August!E36+D36</f>
        <v>0</v>
      </c>
      <c r="F36" s="56"/>
      <c r="G36" s="12">
        <f>August!G36+F36</f>
        <v>0</v>
      </c>
    </row>
    <row r="37" spans="1:7" ht="15.75" customHeight="1" x14ac:dyDescent="0.2">
      <c r="A37" s="11" t="s">
        <v>34</v>
      </c>
      <c r="B37" s="69"/>
      <c r="C37" s="12">
        <f>August!C37+B37</f>
        <v>186382</v>
      </c>
      <c r="D37" s="71"/>
      <c r="E37" s="12">
        <f>August!E37+D37</f>
        <v>0</v>
      </c>
      <c r="F37" s="56"/>
      <c r="G37" s="12">
        <f>August!G37+F37</f>
        <v>0</v>
      </c>
    </row>
    <row r="38" spans="1:7" ht="15.75" customHeight="1" x14ac:dyDescent="0.2">
      <c r="A38" s="11" t="s">
        <v>35</v>
      </c>
      <c r="B38" s="69"/>
      <c r="C38" s="12">
        <f>August!C38+B38</f>
        <v>95499</v>
      </c>
      <c r="D38" s="71"/>
      <c r="E38" s="12">
        <f>August!E38+D38</f>
        <v>5309</v>
      </c>
      <c r="F38" s="56"/>
      <c r="G38" s="12">
        <f>August!G38+F38</f>
        <v>0</v>
      </c>
    </row>
    <row r="39" spans="1:7" ht="15.75" customHeight="1" x14ac:dyDescent="0.2">
      <c r="A39" s="11" t="s">
        <v>36</v>
      </c>
      <c r="B39" s="69"/>
      <c r="C39" s="12">
        <f>August!C39+B39</f>
        <v>27187</v>
      </c>
      <c r="D39" s="71"/>
      <c r="E39" s="12">
        <f>August!E39+D39</f>
        <v>2579</v>
      </c>
      <c r="F39" s="56"/>
      <c r="G39" s="12">
        <f>August!G39+F39</f>
        <v>0</v>
      </c>
    </row>
    <row r="40" spans="1:7" ht="15.75" customHeight="1" x14ac:dyDescent="0.2">
      <c r="A40" s="11" t="s">
        <v>37</v>
      </c>
      <c r="B40" s="69"/>
      <c r="C40" s="12">
        <f>August!C40+B40</f>
        <v>235410</v>
      </c>
      <c r="D40" s="71"/>
      <c r="E40" s="12">
        <f>August!E40+D40</f>
        <v>0</v>
      </c>
      <c r="F40" s="56"/>
      <c r="G40" s="12">
        <f>August!G40+F40</f>
        <v>0</v>
      </c>
    </row>
    <row r="41" spans="1:7" ht="15.75" customHeight="1" x14ac:dyDescent="0.2">
      <c r="A41" s="11" t="s">
        <v>38</v>
      </c>
      <c r="B41" s="69"/>
      <c r="C41" s="12">
        <f>August!C41+B41</f>
        <v>0</v>
      </c>
      <c r="D41" s="71"/>
      <c r="E41" s="12">
        <f>August!E41+D41</f>
        <v>0</v>
      </c>
      <c r="F41" s="56"/>
      <c r="G41" s="12">
        <f>August!G41+F41</f>
        <v>0</v>
      </c>
    </row>
    <row r="42" spans="1:7" ht="15.75" customHeight="1" x14ac:dyDescent="0.2">
      <c r="A42" s="11" t="s">
        <v>39</v>
      </c>
      <c r="B42" s="69"/>
      <c r="C42" s="12">
        <f>August!C42+B42</f>
        <v>0</v>
      </c>
      <c r="D42" s="71"/>
      <c r="E42" s="12">
        <f>August!E42+D42</f>
        <v>110</v>
      </c>
      <c r="F42" s="56"/>
      <c r="G42" s="12">
        <f>August!G42+F42</f>
        <v>0</v>
      </c>
    </row>
    <row r="43" spans="1:7" ht="15.75" customHeight="1" x14ac:dyDescent="0.2">
      <c r="A43" s="11" t="s">
        <v>40</v>
      </c>
      <c r="B43" s="69"/>
      <c r="C43" s="12">
        <f>August!C43+B43</f>
        <v>0</v>
      </c>
      <c r="D43" s="71"/>
      <c r="E43" s="12">
        <f>August!E43+D43</f>
        <v>0</v>
      </c>
      <c r="F43" s="56"/>
      <c r="G43" s="12">
        <f>August!G43+F43</f>
        <v>0</v>
      </c>
    </row>
    <row r="44" spans="1:7" ht="15.75" customHeight="1" x14ac:dyDescent="0.2">
      <c r="A44" s="11" t="s">
        <v>41</v>
      </c>
      <c r="B44" s="69"/>
      <c r="C44" s="12">
        <f>August!C44+B44</f>
        <v>19500</v>
      </c>
      <c r="D44" s="71"/>
      <c r="E44" s="12">
        <f>August!E44+D44</f>
        <v>0</v>
      </c>
      <c r="F44" s="56"/>
      <c r="G44" s="12">
        <f>August!G44+F44</f>
        <v>0</v>
      </c>
    </row>
    <row r="45" spans="1:7" ht="15.75" customHeight="1" x14ac:dyDescent="0.2">
      <c r="A45" s="11" t="s">
        <v>42</v>
      </c>
      <c r="B45" s="69"/>
      <c r="C45" s="12">
        <f>August!C45+B45</f>
        <v>262356</v>
      </c>
      <c r="D45" s="71"/>
      <c r="E45" s="12">
        <f>August!E45+D45</f>
        <v>2492</v>
      </c>
      <c r="F45" s="56"/>
      <c r="G45" s="12">
        <f>August!G45+F45</f>
        <v>0</v>
      </c>
    </row>
    <row r="46" spans="1:7" ht="15.75" customHeight="1" x14ac:dyDescent="0.2">
      <c r="A46" s="11" t="s">
        <v>43</v>
      </c>
      <c r="B46" s="69"/>
      <c r="C46" s="12">
        <f>August!C46+B46</f>
        <v>0</v>
      </c>
      <c r="D46" s="71"/>
      <c r="E46" s="12">
        <f>August!E46+D46</f>
        <v>0</v>
      </c>
      <c r="F46" s="56"/>
      <c r="G46" s="12">
        <f>August!G46+F46</f>
        <v>0</v>
      </c>
    </row>
    <row r="47" spans="1:7" ht="15.75" customHeight="1" x14ac:dyDescent="0.2">
      <c r="A47" s="11" t="s">
        <v>44</v>
      </c>
      <c r="B47" s="69"/>
      <c r="C47" s="12">
        <f>August!C47+B47</f>
        <v>127304</v>
      </c>
      <c r="D47" s="71"/>
      <c r="E47" s="12">
        <f>August!E47+D47</f>
        <v>192</v>
      </c>
      <c r="F47" s="56"/>
      <c r="G47" s="12">
        <f>August!G47+F47</f>
        <v>0</v>
      </c>
    </row>
    <row r="48" spans="1:7" ht="15.75" customHeight="1" x14ac:dyDescent="0.2">
      <c r="A48" s="11" t="s">
        <v>45</v>
      </c>
      <c r="B48" s="69"/>
      <c r="C48" s="12">
        <f>August!C48+B48</f>
        <v>49116</v>
      </c>
      <c r="D48" s="71"/>
      <c r="E48" s="12">
        <f>August!E48+D48</f>
        <v>0</v>
      </c>
      <c r="F48" s="56"/>
      <c r="G48" s="12">
        <f>August!G48+F48</f>
        <v>0</v>
      </c>
    </row>
    <row r="49" spans="1:256" ht="15.75" customHeight="1" x14ac:dyDescent="0.2">
      <c r="A49" s="11" t="s">
        <v>46</v>
      </c>
      <c r="B49" s="69"/>
      <c r="C49" s="12">
        <f>August!C49+B49</f>
        <v>0</v>
      </c>
      <c r="D49" s="71"/>
      <c r="E49" s="12">
        <f>August!E49+D49</f>
        <v>0</v>
      </c>
      <c r="F49" s="56"/>
      <c r="G49" s="12">
        <f>August!G49+F49</f>
        <v>0</v>
      </c>
    </row>
    <row r="50" spans="1:256" ht="15.75" customHeight="1" x14ac:dyDescent="0.2">
      <c r="A50" s="11" t="s">
        <v>47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5.75" customHeight="1" x14ac:dyDescent="0.2">
      <c r="A51" s="11" t="s">
        <v>48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5.75" customHeight="1" x14ac:dyDescent="0.2">
      <c r="A52" s="11" t="s">
        <v>49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5.75" customHeight="1" x14ac:dyDescent="0.2">
      <c r="A53" s="11" t="s">
        <v>50</v>
      </c>
      <c r="B53" s="69"/>
      <c r="C53" s="12">
        <f>August!C53+B53</f>
        <v>65292</v>
      </c>
      <c r="D53" s="71"/>
      <c r="E53" s="12">
        <f>August!E53+D53</f>
        <v>76</v>
      </c>
      <c r="F53" s="56"/>
      <c r="G53" s="12">
        <f>August!G53+F53</f>
        <v>0</v>
      </c>
    </row>
    <row r="54" spans="1:256" ht="15.75" customHeight="1" thickBot="1" x14ac:dyDescent="0.25">
      <c r="A54" s="11" t="s">
        <v>51</v>
      </c>
      <c r="B54" s="69"/>
      <c r="C54" s="12">
        <f>August!C54+B54</f>
        <v>33211</v>
      </c>
      <c r="D54" s="71"/>
      <c r="E54" s="12">
        <f>August!E54+D54</f>
        <v>0</v>
      </c>
      <c r="F54" s="56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0</v>
      </c>
      <c r="C55" s="14">
        <f>August!C55+B55</f>
        <v>6513115</v>
      </c>
      <c r="D55" s="14">
        <f>SUM(D7:D54)</f>
        <v>0</v>
      </c>
      <c r="E55" s="14">
        <f>August!E55+D55</f>
        <v>52218</v>
      </c>
      <c r="F55" s="14">
        <f>SUM(F7:F54)</f>
        <v>0</v>
      </c>
      <c r="G55" s="14">
        <f>August!G55+F55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 t="s">
        <v>81</v>
      </c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1640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/>
      <c r="D59" s="23">
        <f>August!D59+C59</f>
        <v>22368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/>
      <c r="D62" s="23">
        <f>August!D62+C62</f>
        <v>115980</v>
      </c>
    </row>
    <row r="63" spans="1:256" ht="15" customHeight="1" x14ac:dyDescent="0.2">
      <c r="A63" s="1" t="s">
        <v>65</v>
      </c>
      <c r="B63" s="22"/>
      <c r="C63" s="22"/>
      <c r="D63" s="23">
        <f>August!D63+C63</f>
        <v>0</v>
      </c>
    </row>
    <row r="64" spans="1:256" ht="15" customHeight="1" x14ac:dyDescent="0.2">
      <c r="A64" s="1" t="s">
        <v>63</v>
      </c>
      <c r="B64" s="22"/>
      <c r="C64" s="22"/>
      <c r="D64" s="23">
        <f>August!D64+C64</f>
        <v>56495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/>
      <c r="D66" s="23">
        <f>August!D66+C66</f>
        <v>10957</v>
      </c>
    </row>
    <row r="67" spans="1:4" ht="15" customHeight="1" x14ac:dyDescent="0.2">
      <c r="A67" s="1" t="s">
        <v>62</v>
      </c>
      <c r="C67" s="22"/>
      <c r="D67" s="23">
        <f>August!D67+C67</f>
        <v>4417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2016-04-29T19:19:30Z</dcterms:modified>
</cp:coreProperties>
</file>