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15" yWindow="5145" windowWidth="15480" windowHeight="5925"/>
  </bookViews>
  <sheets>
    <sheet name="GAVI " sheetId="23" r:id="rId1"/>
    <sheet name="CSVI" sheetId="24" r:id="rId2"/>
    <sheet name="SRT" sheetId="22" r:id="rId3"/>
    <sheet name="Bridge Safety Fund" sheetId="26" r:id="rId4"/>
    <sheet name="City County RIIF" sheetId="27" r:id="rId5"/>
    <sheet name="RRLGP" sheetId="29" r:id="rId6"/>
    <sheet name="Rail Port FY 2011" sheetId="28" r:id="rId7"/>
    <sheet name="Passenger Rail" sheetId="30" r:id="rId8"/>
    <sheet name="PTIG" sheetId="25" r:id="rId9"/>
  </sheets>
  <definedNames>
    <definedName name="_xlnm.Print_Area" localSheetId="8">PTIG!#REF!</definedName>
    <definedName name="_xlnm.Print_Area" localSheetId="2">SRT!$C$1:$L$94</definedName>
    <definedName name="_xlnm.Print_Titles" localSheetId="2">SRT!$2:$2</definedName>
  </definedNames>
  <calcPr calcId="125725"/>
</workbook>
</file>

<file path=xl/calcChain.xml><?xml version="1.0" encoding="utf-8"?>
<calcChain xmlns="http://schemas.openxmlformats.org/spreadsheetml/2006/main">
  <c r="F15" i="30"/>
  <c r="E15"/>
  <c r="C15"/>
  <c r="B15"/>
  <c r="E10"/>
  <c r="C10"/>
  <c r="B10"/>
  <c r="F7"/>
  <c r="F10" s="1"/>
  <c r="F4"/>
  <c r="E4"/>
  <c r="C4"/>
  <c r="B4"/>
  <c r="F90" i="29" l="1"/>
  <c r="D90"/>
  <c r="C90"/>
  <c r="G86"/>
  <c r="G85"/>
  <c r="G84"/>
  <c r="G82"/>
  <c r="G81"/>
  <c r="G90" s="1"/>
  <c r="F77"/>
  <c r="D77"/>
  <c r="C77"/>
  <c r="G76"/>
  <c r="G75"/>
  <c r="G77" s="1"/>
  <c r="G69"/>
  <c r="F69"/>
  <c r="D69"/>
  <c r="C69"/>
  <c r="F55"/>
  <c r="D55"/>
  <c r="C55"/>
  <c r="G54"/>
  <c r="G55" s="1"/>
  <c r="F44"/>
  <c r="D44"/>
  <c r="C44"/>
  <c r="G43"/>
  <c r="G44" s="1"/>
  <c r="G33"/>
  <c r="D33"/>
  <c r="C33"/>
  <c r="G25"/>
  <c r="D25"/>
  <c r="C25"/>
  <c r="G12"/>
  <c r="D12"/>
  <c r="C12"/>
  <c r="F7" i="28"/>
  <c r="D7"/>
  <c r="C7"/>
  <c r="G6"/>
  <c r="G5"/>
  <c r="G4"/>
  <c r="G3"/>
  <c r="G7" s="1"/>
  <c r="N71" i="26"/>
  <c r="M71"/>
  <c r="L71"/>
  <c r="Q69"/>
  <c r="P69"/>
  <c r="O69"/>
  <c r="Q68"/>
  <c r="P68"/>
  <c r="O68"/>
  <c r="Q67"/>
  <c r="P67"/>
  <c r="O67"/>
  <c r="Q66"/>
  <c r="P66"/>
  <c r="O66"/>
  <c r="Q65"/>
  <c r="Q64"/>
  <c r="Q63"/>
  <c r="P63"/>
  <c r="O63"/>
  <c r="Q62"/>
  <c r="P62"/>
  <c r="O62"/>
  <c r="Q61"/>
  <c r="P61"/>
  <c r="O61"/>
  <c r="O60"/>
  <c r="Q59"/>
  <c r="Q58"/>
  <c r="P58"/>
  <c r="O58"/>
  <c r="Q57"/>
  <c r="P57"/>
  <c r="O57"/>
  <c r="Q56"/>
  <c r="P56"/>
  <c r="O56"/>
  <c r="Q55"/>
  <c r="P55"/>
  <c r="O55"/>
  <c r="Q54"/>
  <c r="P54"/>
  <c r="O54"/>
  <c r="Q53"/>
  <c r="P53"/>
  <c r="O53"/>
  <c r="Q52"/>
  <c r="Q51"/>
  <c r="P51"/>
  <c r="O51"/>
  <c r="Q50"/>
  <c r="Q49"/>
  <c r="P49"/>
  <c r="O49"/>
  <c r="Q48"/>
  <c r="P48"/>
  <c r="O48"/>
  <c r="Q47"/>
  <c r="Q46"/>
  <c r="P46"/>
  <c r="O46"/>
  <c r="Q45"/>
  <c r="Q44"/>
  <c r="P44"/>
  <c r="O44"/>
  <c r="Q43"/>
  <c r="P43"/>
  <c r="O43"/>
  <c r="Q42"/>
  <c r="P42"/>
  <c r="O42"/>
  <c r="Q41"/>
  <c r="Q40"/>
  <c r="P40"/>
  <c r="O40"/>
  <c r="Q39"/>
  <c r="P39"/>
  <c r="O39"/>
  <c r="Q38"/>
  <c r="P38"/>
  <c r="O38"/>
  <c r="Q37"/>
  <c r="Q36"/>
  <c r="P36"/>
  <c r="O36"/>
  <c r="Q35"/>
  <c r="P35"/>
  <c r="O35"/>
  <c r="Q34"/>
  <c r="P34"/>
  <c r="O34"/>
  <c r="Q33"/>
  <c r="P33"/>
  <c r="O33"/>
  <c r="Q32"/>
  <c r="Q31"/>
  <c r="P31"/>
  <c r="O31"/>
  <c r="Q30"/>
  <c r="P30"/>
  <c r="O30"/>
  <c r="Q29"/>
  <c r="P29"/>
  <c r="O29"/>
  <c r="Q28"/>
  <c r="P28"/>
  <c r="O28"/>
  <c r="Q27"/>
  <c r="Q26"/>
  <c r="P26"/>
  <c r="O26"/>
  <c r="Q25"/>
  <c r="P25"/>
  <c r="O25"/>
  <c r="Q24"/>
  <c r="P24"/>
  <c r="O24"/>
  <c r="Q23"/>
  <c r="Q22"/>
  <c r="P22"/>
  <c r="O22"/>
  <c r="Q21"/>
  <c r="P21"/>
  <c r="O21"/>
  <c r="Q20"/>
  <c r="P20"/>
  <c r="O20"/>
  <c r="Q19"/>
  <c r="P19"/>
  <c r="O19"/>
  <c r="Q18"/>
  <c r="P18"/>
  <c r="O18"/>
  <c r="Q17"/>
  <c r="P17"/>
  <c r="O17"/>
  <c r="Q16"/>
  <c r="Q15"/>
  <c r="P15"/>
  <c r="O15"/>
  <c r="Q14"/>
  <c r="P14"/>
  <c r="O14"/>
  <c r="Q13"/>
  <c r="P13"/>
  <c r="O13"/>
  <c r="Q12"/>
  <c r="P12"/>
  <c r="O12"/>
  <c r="Q11"/>
  <c r="P11"/>
  <c r="O11"/>
  <c r="Q10"/>
  <c r="P10"/>
  <c r="O10"/>
  <c r="Q9"/>
  <c r="Q8"/>
  <c r="P8"/>
  <c r="O8"/>
  <c r="Q7"/>
  <c r="Q6"/>
  <c r="Q71" s="1"/>
  <c r="P6"/>
  <c r="P71" s="1"/>
  <c r="O6"/>
  <c r="O71" s="1"/>
  <c r="H3" i="25" l="1"/>
  <c r="E4"/>
  <c r="H4" s="1"/>
  <c r="H5"/>
  <c r="H6"/>
  <c r="D7"/>
  <c r="E7"/>
  <c r="H7"/>
  <c r="E8"/>
  <c r="H11"/>
  <c r="H12"/>
  <c r="H13"/>
  <c r="H14"/>
  <c r="H15"/>
  <c r="H16"/>
  <c r="E17"/>
  <c r="H21"/>
  <c r="E22"/>
  <c r="E27" s="1"/>
  <c r="H23"/>
  <c r="E24"/>
  <c r="H24"/>
  <c r="H25"/>
  <c r="E26"/>
  <c r="H26" s="1"/>
  <c r="H32"/>
  <c r="H33"/>
  <c r="H34"/>
  <c r="H35"/>
  <c r="H36"/>
  <c r="H37"/>
  <c r="H38"/>
  <c r="E39"/>
  <c r="H39" s="1"/>
  <c r="H40"/>
  <c r="H41"/>
  <c r="E42"/>
  <c r="H42" s="1"/>
  <c r="E43"/>
  <c r="H48"/>
  <c r="D51"/>
  <c r="H51"/>
  <c r="D52"/>
  <c r="H52"/>
  <c r="H53"/>
  <c r="E54"/>
  <c r="D54" s="1"/>
  <c r="H55"/>
  <c r="H56"/>
  <c r="E58"/>
  <c r="D62"/>
  <c r="H62"/>
  <c r="D63"/>
  <c r="H63"/>
  <c r="H64"/>
  <c r="D65"/>
  <c r="H65"/>
  <c r="E66"/>
  <c r="H70"/>
  <c r="H72"/>
  <c r="H73"/>
  <c r="H74"/>
  <c r="D75"/>
  <c r="H75"/>
  <c r="H77"/>
  <c r="D78"/>
  <c r="E78"/>
  <c r="H78" s="1"/>
  <c r="D79"/>
  <c r="H79"/>
  <c r="D80"/>
  <c r="H80"/>
  <c r="E81"/>
  <c r="D81" s="1"/>
  <c r="D82"/>
  <c r="H82"/>
  <c r="E84"/>
  <c r="F88" i="24"/>
  <c r="G87"/>
  <c r="G86"/>
  <c r="G84"/>
  <c r="G81"/>
  <c r="C80"/>
  <c r="G79"/>
  <c r="G77"/>
  <c r="G76"/>
  <c r="G75"/>
  <c r="G74"/>
  <c r="G73"/>
  <c r="C73"/>
  <c r="G72"/>
  <c r="C72"/>
  <c r="G71"/>
  <c r="F70"/>
  <c r="D70"/>
  <c r="G70" s="1"/>
  <c r="C70"/>
  <c r="G69"/>
  <c r="G68"/>
  <c r="G67"/>
  <c r="C67"/>
  <c r="C88" s="1"/>
  <c r="G66"/>
  <c r="G65"/>
  <c r="G64"/>
  <c r="G88" s="1"/>
  <c r="F59"/>
  <c r="D59"/>
  <c r="C59"/>
  <c r="G58"/>
  <c r="G57"/>
  <c r="G55"/>
  <c r="G54"/>
  <c r="G52"/>
  <c r="G59" s="1"/>
  <c r="G51"/>
  <c r="F47"/>
  <c r="D47"/>
  <c r="G46"/>
  <c r="G45"/>
  <c r="G44"/>
  <c r="G43"/>
  <c r="C43"/>
  <c r="G42"/>
  <c r="G41"/>
  <c r="C41"/>
  <c r="C47" s="1"/>
  <c r="G40"/>
  <c r="G39"/>
  <c r="G47" s="1"/>
  <c r="F35"/>
  <c r="D35"/>
  <c r="C35"/>
  <c r="G34"/>
  <c r="G33"/>
  <c r="G32"/>
  <c r="G31"/>
  <c r="G30"/>
  <c r="G29"/>
  <c r="C29"/>
  <c r="G28"/>
  <c r="G27"/>
  <c r="G35" s="1"/>
  <c r="D23"/>
  <c r="C23"/>
  <c r="G22"/>
  <c r="G21"/>
  <c r="F20"/>
  <c r="F23" s="1"/>
  <c r="D20"/>
  <c r="G19"/>
  <c r="G18"/>
  <c r="G17"/>
  <c r="G16"/>
  <c r="G15"/>
  <c r="G23" s="1"/>
  <c r="F11"/>
  <c r="D11"/>
  <c r="C11"/>
  <c r="G10"/>
  <c r="G9"/>
  <c r="G8"/>
  <c r="G7"/>
  <c r="G6"/>
  <c r="G5"/>
  <c r="G4"/>
  <c r="G3"/>
  <c r="G11" s="1"/>
  <c r="F58" i="23"/>
  <c r="D58"/>
  <c r="G57"/>
  <c r="G55"/>
  <c r="G54"/>
  <c r="G53"/>
  <c r="G51"/>
  <c r="G58" s="1"/>
  <c r="C51"/>
  <c r="C58" s="1"/>
  <c r="G50"/>
  <c r="G49"/>
  <c r="D46"/>
  <c r="C46"/>
  <c r="F42"/>
  <c r="F41"/>
  <c r="F40"/>
  <c r="G40" s="1"/>
  <c r="G39"/>
  <c r="F38"/>
  <c r="F46" s="1"/>
  <c r="G35"/>
  <c r="F35"/>
  <c r="F31"/>
  <c r="D31"/>
  <c r="C31"/>
  <c r="G30"/>
  <c r="G29"/>
  <c r="G28"/>
  <c r="G27"/>
  <c r="G26"/>
  <c r="G31" s="1"/>
  <c r="F22"/>
  <c r="D22"/>
  <c r="C22"/>
  <c r="G21"/>
  <c r="G20"/>
  <c r="K19"/>
  <c r="G19"/>
  <c r="G18"/>
  <c r="G16"/>
  <c r="G15"/>
  <c r="G14"/>
  <c r="G13"/>
  <c r="G22" s="1"/>
  <c r="G12"/>
  <c r="F8"/>
  <c r="D8"/>
  <c r="C8"/>
  <c r="G7"/>
  <c r="G6"/>
  <c r="G5"/>
  <c r="G4"/>
  <c r="G3"/>
  <c r="G8" s="1"/>
  <c r="I11" i="22"/>
  <c r="G11"/>
  <c r="I74"/>
  <c r="I68" s="1"/>
  <c r="G74"/>
  <c r="G68" s="1"/>
  <c r="I59"/>
  <c r="G59"/>
  <c r="I50"/>
  <c r="G50"/>
  <c r="I38"/>
  <c r="G38"/>
  <c r="I24"/>
  <c r="G24"/>
  <c r="H17" i="25" l="1"/>
  <c r="E28"/>
  <c r="H27"/>
  <c r="H8"/>
  <c r="H22"/>
  <c r="H81"/>
  <c r="H54"/>
  <c r="D88" i="24"/>
  <c r="G46" i="23"/>
</calcChain>
</file>

<file path=xl/sharedStrings.xml><?xml version="1.0" encoding="utf-8"?>
<sst xmlns="http://schemas.openxmlformats.org/spreadsheetml/2006/main" count="10544" uniqueCount="6216">
  <si>
    <t>Description of Project</t>
  </si>
  <si>
    <t>Total Estimated Project Cost</t>
  </si>
  <si>
    <t>The FY 2010 SRT appropriation was for $3,500,000.  The total amount of SRT funding for projects listed in this report is over $3,500,000 as a result of awarding additional funding from previous project underruns.</t>
  </si>
  <si>
    <t xml:space="preserve">The FY 2009 SRT appropriation was for $3,000,000.  The total amount of SRT funding for projects listed in this report is $3,000,000.  </t>
  </si>
  <si>
    <t>The FY 2008 SRT appropriation was for $2,000,000.  The total amount of SRT funding for projects listed in this report is  $2,000,000.</t>
  </si>
  <si>
    <t>The FY 2007 SRT appropriation was for $2,000,000.  The total amount of SRT funding for projects listed in this report is over $2,000,000 as result of awarding additional funding from previous project underruns.</t>
  </si>
  <si>
    <t>The FY 2006 SRT appropriation was for $1,000,000.  The total amount of SRT funding for projects listed in this report is over $1,000,000 as result of awarding additional funding from previous project underruns.</t>
  </si>
  <si>
    <t>**** The initial $87,500 is from I-Jobs and the remaining $19,771 from rescinded funds from FY2008.</t>
  </si>
  <si>
    <t>*** FY2006 and FY2008 Funding Rescinded by Local Sponsors - Funding Reallocated to SRT Projects in FY2010</t>
  </si>
  <si>
    <t>* Direct Appropriation From Iowa Legislature</t>
  </si>
  <si>
    <t>NOTE: To avoid loss of funding, it is the Iowa Department of Transportation's policy to expend the oldest funding first when reimbursing any project costs.  Thus, the FY2006 $1,000,000 appropriation was spent, even though some of the FY2006 projects listed don't show all their funding was utilized by the expiration date.</t>
  </si>
  <si>
    <t>State Recreational Trail (SRT) Fund and county funds</t>
  </si>
  <si>
    <t>Development of a trail to fill a gap in the trail network around Clear Lake and extending to Mason City. (Cerro Gordo County)</t>
  </si>
  <si>
    <t>Recreational Trails - RIIF - 0017</t>
  </si>
  <si>
    <t>State Recreational Trail (SRT) Fund, county funds, Federal Transportation Enhancement Funds and MPO Transportation Enhancement Funds</t>
  </si>
  <si>
    <t>Construction of trail connecting existing trails in Johnston to the Neal Smith Trail in Des Moines. (Polk County Conservation Board)</t>
  </si>
  <si>
    <t>State Recreational Trail (SRT) Fund and city hotel/motel tax</t>
  </si>
  <si>
    <t>Phase 4 of the Clear Creek Trail from Mormon Handcart Park to the Clear Creek bridge on U.S. Highway 6. (Coralville)</t>
  </si>
  <si>
    <t>State Recreational Trail (SRT) Fund, Federal Transportation Enhancement Funds, REAP grant, county, city, and private funds</t>
  </si>
  <si>
    <t>Trail construction connecting the Little Sioux County Park to the city of Correctionville. (Woodbury County Conservation Board)</t>
  </si>
  <si>
    <t>State Recreational Trail (SRT) Fund and  All-Terrain Vehicle Registration Funds</t>
  </si>
  <si>
    <t>Phase I of the Gypsum City OHV Park. (Webster County)</t>
  </si>
  <si>
    <t>*</t>
  </si>
  <si>
    <t>Trail Projects in Wapello County (Wapello County) *</t>
  </si>
  <si>
    <t>Recreational Trails - RC2 - 0942</t>
  </si>
  <si>
    <t xml:space="preserve">State Recreational Trail (SRT) Fund </t>
  </si>
  <si>
    <t>Agreement signed 6/27/2007 - development in process</t>
  </si>
  <si>
    <t>Lakeview OHV Park Upgrades (Dirt Surfers Inc)</t>
  </si>
  <si>
    <t>Agreement signed 2/19/2007 - development in process</t>
  </si>
  <si>
    <t>Des Moines County Recreational Trail - Phase 1 Burlington to Starr's Cave (Des Moines County)</t>
  </si>
  <si>
    <t>State Recreational Trail (SRT) Fund and City of Coon Rapids/Whiterock Conservancy</t>
  </si>
  <si>
    <t>Coon Rapids Town Loop Trail (Coon Rapids)</t>
  </si>
  <si>
    <t>State Recreational Trail (SRT) Fund and Cedar Rapids CIP Funds</t>
  </si>
  <si>
    <t>Agreement not signed - work not started</t>
  </si>
  <si>
    <t>Cemar Trail - Phase 2 (Cedar Rapids)</t>
  </si>
  <si>
    <t>State Recreational Trail (SRT) Fund and City of Clive</t>
  </si>
  <si>
    <t>Agreement signed 2/07/2007 - development in process</t>
  </si>
  <si>
    <t>Alice's Road Greenbelt Trail Improvements (Clive)</t>
  </si>
  <si>
    <t>State Recreational Trail (SRT) Fund and City of Waterloo</t>
  </si>
  <si>
    <t>18th Street to Riverview Trail Development (Waterloo)</t>
  </si>
  <si>
    <t>State Recreational Trail (SRT) Fund, Polk County Conservation, MPO, and City of Ankeny</t>
  </si>
  <si>
    <t>Agreement signed 3/06/2007 - development in process</t>
  </si>
  <si>
    <t>4-Mile Creek Greenway Trail (Polk County Conservation Board/City of Ankeny Parks and Recreation Department)</t>
  </si>
  <si>
    <t>N/A</t>
  </si>
  <si>
    <t>***</t>
  </si>
  <si>
    <t>Project was rescinded. Funding to be reprogrammed for flood damage projects.</t>
  </si>
  <si>
    <t>Mississippi River Trail Upper Scott County (Le Claire) ***</t>
  </si>
  <si>
    <t>Maquoketa River Water Trail (Jones County Conservation Board)</t>
  </si>
  <si>
    <t>Lewis &amp; Clark Trail Planning Study (Iowa DOT)</t>
  </si>
  <si>
    <t>Agreement signed 9/5/2007 - development in process</t>
  </si>
  <si>
    <t>Jewell to Ellsworth Trail (Hamilton County Conservation Board)*</t>
  </si>
  <si>
    <t>Agreement signed 12/14/2007 - development in process</t>
  </si>
  <si>
    <t>Heart of Iowa Nature Trail Phases VII &amp; VIII (Story County Conservation Board)</t>
  </si>
  <si>
    <t>Fairfield Loop Trail (Fairfield)*</t>
  </si>
  <si>
    <t>State Recreational Trail (SRT) Fund, county, city, and private funds</t>
  </si>
  <si>
    <t>Crawford County Trails (Crawford County)*</t>
  </si>
  <si>
    <t>State Recreational Trail (SRT) Fund, Land Value and Regional Enhancement</t>
  </si>
  <si>
    <t>Agreement signed 3/25/2008 - development in process</t>
  </si>
  <si>
    <t>Ankeny to Woodward Trail Corridor (Boone County Conservation Board)</t>
  </si>
  <si>
    <t xml:space="preserve">State Recreational Trail (SRT) Fund, Winneshiek County Conservation, and City of Decorah </t>
  </si>
  <si>
    <t>Trout Run Trail - Bridging the Past and the Present (City of Decorah and Winneshiek County Conservation Board)</t>
  </si>
  <si>
    <t>State Recreational Trail (SRT) Fund and city funds</t>
  </si>
  <si>
    <t>Agreement signed 3/9/2009 - development in process</t>
  </si>
  <si>
    <t>Summerset Trail (Cities of Indianola, Carlisle and Des Moines)*</t>
  </si>
  <si>
    <t>Agreement signed 10/8/2009 - development in process</t>
  </si>
  <si>
    <t>Stone State Park Trail (Woodbury County/DNR)*</t>
  </si>
  <si>
    <t>Riverview Recreation Area Expansion (Trailblazers Off Road Club)</t>
  </si>
  <si>
    <t>State Recreational Trail (SRT) Fund and City of Des Moines</t>
  </si>
  <si>
    <t>Agreement signed 11/4/2008 - development in process</t>
  </si>
  <si>
    <t>Principal Riverwalk (Des Moines)*</t>
  </si>
  <si>
    <t>State Recreational Trail (SRT) Fund and City of Clinton</t>
  </si>
  <si>
    <t>Agreement signed 12/3/2008 - development in process</t>
  </si>
  <si>
    <t>Mississippi River Trail - Liberty Avenue Connection (Clinton)</t>
  </si>
  <si>
    <t>Maquoketa River Water Trail (Jones County)*</t>
  </si>
  <si>
    <t>Agreement signed 7/20/2009 - development in process</t>
  </si>
  <si>
    <t>Linn Creek Trail Connection with Iowa Highway 330 Trail (Marshall County)</t>
  </si>
  <si>
    <t>State Recreational Trail (SRT) Fund, Dickinson County Conservation, MPO, and City of West Okoboji</t>
  </si>
  <si>
    <t>Garlock Slough Recreational Trail (City of West Okoboji and Dickinson County Tails Board)</t>
  </si>
  <si>
    <t>Crawford County Trail (Crawford County)*</t>
  </si>
  <si>
    <t>State Recreational Trail (SRT) Fund, RPA, county, city, and private funds</t>
  </si>
  <si>
    <t>American Gothic Regional Trail Project (Area 15 Regional Planning Commission)*</t>
  </si>
  <si>
    <t>State Recreational Trail (SRT) Fund and Friends of the Decorah Hatchery</t>
  </si>
  <si>
    <t>Trout Run Trail - Decorah Fish Hatchery's Interpretive Restroom Facility (Northeast Iowa Resources Conservation and Development, Inc and Iowa DNR's Fisheries)</t>
  </si>
  <si>
    <t>State Recreational Trail (SRT) Fund, County Foundation, Winneshiek County and Winneshiek County Bridge Grant</t>
  </si>
  <si>
    <t>Trout Run Trail - Box Culverts and Bridge Project (City of Decorah and Winneshiek County Conservation Board)</t>
  </si>
  <si>
    <t>****</t>
  </si>
  <si>
    <t>State Recreational Trail (SRT) Fund and County Budget</t>
  </si>
  <si>
    <t>Summerset Trail Flood Repairs (Warren County Conservation Board)</t>
  </si>
  <si>
    <t>State Recreational Trail (SRT) Fund,  IANWRR Donated Land and Transportation Enhancement Grant</t>
  </si>
  <si>
    <t>Railbanking Purchase of IANW Railroad (Dickinson County Trails Board and Osceola County Conservation Board)</t>
  </si>
  <si>
    <t>State Recreational Trail (SRT) fund and Local Contributions</t>
  </si>
  <si>
    <t>Agreement signed 12/2/2009 - development in process</t>
  </si>
  <si>
    <t>Principal Riverwalk Recreational Trail (city of Des Moines) *</t>
  </si>
  <si>
    <t>State Recreational Trail (SRT) Fund and Local Contributions</t>
  </si>
  <si>
    <t>Pinicon Ridge Trail (Linn County Conservation Board) *</t>
  </si>
  <si>
    <t>State Recreational Trail (SRT) Fund and City Funds</t>
  </si>
  <si>
    <t>Lewis and Clark Historic Riverfront Trail (City of Sioux City and Iowa DOT) ***</t>
  </si>
  <si>
    <t>State Recreational Trail (SRT) fund and Capital Improvement Funds</t>
  </si>
  <si>
    <t>Iowa River Corridor Trail Connection - Sand Lake (City of Iowa City) ***</t>
  </si>
  <si>
    <t>State Recreational Trail (SRT) Fund, REAP and Lake Restoration Fund</t>
  </si>
  <si>
    <t>Iowa Department of Natural Resources  (DNR) Trail Crew (Iowa DNR)</t>
  </si>
  <si>
    <t>State Recreational Trail (SRT) Fund, DNR REAP Grant Award and City of Des Moines Capital Funds</t>
  </si>
  <si>
    <t>Des Moines River Regional Trail Phase 1 (City of Des Moines) ***</t>
  </si>
  <si>
    <t>State Recreational Trail (SRT) Fund, CDBG - Jumpstart Infrastructure and FEMA-PA</t>
  </si>
  <si>
    <t>Agreement signed 11/20/2009 - development in process</t>
  </si>
  <si>
    <t>Cedar Valley Nature Trail Bridge at McFarlane Park (Black Hawk County Conservation Board)</t>
  </si>
  <si>
    <t>State Recreational Trail (SRT) Fund, Private and Local, Federal Earmark and Other State and Federal Grants</t>
  </si>
  <si>
    <t>Allamakee County Mississippi River Bike Trail (Allamakee County and Allamakee County Economic Development)</t>
  </si>
  <si>
    <t>Date of Completion / Estimated Completion</t>
  </si>
  <si>
    <t>Funds Expended</t>
  </si>
  <si>
    <t>Funds Obligated **</t>
  </si>
  <si>
    <t>Revenue Sources</t>
  </si>
  <si>
    <t>Progress of Work</t>
  </si>
  <si>
    <t>Fiscal Year</t>
  </si>
  <si>
    <t>Fund</t>
  </si>
  <si>
    <t>Rescinded</t>
  </si>
  <si>
    <t>State Recreational Trails</t>
  </si>
  <si>
    <t>2012-RT-001</t>
  </si>
  <si>
    <t>RT-000S(521)--9H-00</t>
  </si>
  <si>
    <t>2012-RT-002</t>
  </si>
  <si>
    <t>RT-000S(522)--9H-00</t>
  </si>
  <si>
    <t>Recreational Trails - RIIF - 0018</t>
  </si>
  <si>
    <t>Bluff Creek OHV Park Development Plan (Iowa DNR)</t>
  </si>
  <si>
    <t>State Recreational Trail (SRT) Fund and ATV registration funds</t>
  </si>
  <si>
    <t>RT-0952(602)--9H-82</t>
  </si>
  <si>
    <t>Buffalo to Wild Cat Den Road MRT (City of Buffalo)</t>
  </si>
  <si>
    <t>2012-RT-004</t>
  </si>
  <si>
    <t>RT-C007(127)--9H-07</t>
  </si>
  <si>
    <t>Recreational Trails - RIIF - 0019</t>
  </si>
  <si>
    <t>State Recreational Trail (SRT) Fund and CDBG Jumpstart Infrastructure</t>
  </si>
  <si>
    <t>2012-RT-005</t>
  </si>
  <si>
    <t>RT-C077(192)--9H-77</t>
  </si>
  <si>
    <t>Recreational Trails - RIIF - 0020</t>
  </si>
  <si>
    <t>Central IA Trail Loop-Chichaqua Valley Trail to Gay Lea Wilson Trail (Polk County Conservation Board)</t>
  </si>
  <si>
    <t>State Recreational Trail (SRT) Fund, Polk County Conservation and  Partners</t>
  </si>
  <si>
    <t>2012-RT-006</t>
  </si>
  <si>
    <t>Recreational Trails - RIIF - 0021</t>
  </si>
  <si>
    <t>Dickinson County Spine Trail-Henderson Woods to US71 in Arnolds Park (Arnolds Park and Dickinson County Trails Board)</t>
  </si>
  <si>
    <t>State Recreational Trail (SRT) Fund, city funds and County Trails Board</t>
  </si>
  <si>
    <t>2012-RT-007</t>
  </si>
  <si>
    <t>RT-1945(791)--9H-77</t>
  </si>
  <si>
    <t>Recreational Trails - RIIF - 0022</t>
  </si>
  <si>
    <t>Gray's Lake Neighborhood Connecting Trail &amp; SW 14th Quiet Street (City of Des Moines)</t>
  </si>
  <si>
    <t>State Recreational Trail (SRT) Fund, city CIP, Gray's Lake Neighborhood Association and land donations</t>
  </si>
  <si>
    <t>2012-RT-008</t>
  </si>
  <si>
    <t>RT-C094(94)--9H-94</t>
  </si>
  <si>
    <t>Recreational Trails - RIIF - 0023</t>
  </si>
  <si>
    <t>Gypsum City OHV Park  (WCIC and Iowa DNR)</t>
  </si>
  <si>
    <t>State Recreational Trail (SRT) Fund, Federal Recreational Trails, Webster County Conservation and ATV registration funds</t>
  </si>
  <si>
    <t>2012-RT-009</t>
  </si>
  <si>
    <t>RT-000S(523)--9H-00</t>
  </si>
  <si>
    <t>Recreational Trails - RIIF - 0024</t>
  </si>
  <si>
    <t>Iowa DNR Trails Program (Iowa DNR)</t>
  </si>
  <si>
    <t>2012-RT-010</t>
  </si>
  <si>
    <t>RT-3827(614)--9H-77</t>
  </si>
  <si>
    <t>Recreational Trails - RIIF - 0025</t>
  </si>
  <si>
    <t>NW Beaver Drive Trail (City of Johnston)</t>
  </si>
  <si>
    <t>State Recreational Trail (SRT) Fund, city G.O. bond and city park and trail improvement fund</t>
  </si>
  <si>
    <t>2012-RT-011</t>
  </si>
  <si>
    <t>RT-C022(69)--9H-22</t>
  </si>
  <si>
    <t>Recreational Trails - RIIF - 0026</t>
  </si>
  <si>
    <t>Turkey River Recreational Corridor Trail-Elkader to Motor Mill (Clayton County Conservation Board)</t>
  </si>
  <si>
    <t>State Recreational Trail (SRT) Fund, statewide TE grant and local contributions</t>
  </si>
  <si>
    <t>2012-RT-012</t>
  </si>
  <si>
    <t>Recreational Trails - RIIF - 0027</t>
  </si>
  <si>
    <t>Water Trails Planning, Design and Construction Activities (Iowa DNR)</t>
  </si>
  <si>
    <t>State Recreational Trail (SRT) Fund, marine fuel tax, U.S. Coast Guard, boat registration fees and RIIF</t>
  </si>
  <si>
    <t>2010-SRT-002</t>
  </si>
  <si>
    <t>SRT-C003(044)--9H-03</t>
  </si>
  <si>
    <t>Agreement signed 1/5/2010 - work not started</t>
  </si>
  <si>
    <t>2010-SRT-003</t>
  </si>
  <si>
    <t>SRT-C007(119)--9H-07</t>
  </si>
  <si>
    <t>2010-SRT-004</t>
  </si>
  <si>
    <t>SRT-1945(761)--9H-77</t>
  </si>
  <si>
    <t>Agreement signed 1/29/2010 - development in process</t>
  </si>
  <si>
    <t>2010-SRT-005</t>
  </si>
  <si>
    <t>SRT-000S(416)--9H-00</t>
  </si>
  <si>
    <t>2010-SRT-006</t>
  </si>
  <si>
    <t>SRT-3715(646)--9H-52</t>
  </si>
  <si>
    <t>2010-SRT-007</t>
  </si>
  <si>
    <t>SRT-7057(667)--9H-97</t>
  </si>
  <si>
    <t>Agreement signed 2/1/2010 - development in process</t>
  </si>
  <si>
    <t>2010-SRT-009</t>
  </si>
  <si>
    <t>SRT-1945(762)--9H-77</t>
  </si>
  <si>
    <t>2010-SRT-010</t>
  </si>
  <si>
    <t>SRT-C025(080)--9H-25</t>
  </si>
  <si>
    <t>2010-SRT-011</t>
  </si>
  <si>
    <t>SRT-C030(040)--9H-30</t>
  </si>
  <si>
    <t>Agreement signed  1/4/2010 - project completed</t>
  </si>
  <si>
    <t>2010-SRT-012</t>
  </si>
  <si>
    <t>SRT-C091(084)--9H-91</t>
  </si>
  <si>
    <t>2010-SRT-013</t>
  </si>
  <si>
    <t>SRT-1867(608)--9H-96</t>
  </si>
  <si>
    <t>2010-SRT-014</t>
  </si>
  <si>
    <t>SRT-000S(417)--9H-00</t>
  </si>
  <si>
    <t>2009-RT-005</t>
  </si>
  <si>
    <t>RT-AMGT(005)--9H-90</t>
  </si>
  <si>
    <t>2009-RT-011</t>
  </si>
  <si>
    <t>RT-CRAW(011)--9H-24</t>
  </si>
  <si>
    <t>Agreement signed 11/5/2008 - project completed</t>
  </si>
  <si>
    <t>2009-RT-007</t>
  </si>
  <si>
    <t>RT-GARL(007)--9H-30</t>
  </si>
  <si>
    <t>2009-RT-001</t>
  </si>
  <si>
    <t>RT-LNCR(001)--9H-64</t>
  </si>
  <si>
    <t>2009-RT-004</t>
  </si>
  <si>
    <t>RT-MARV(004)--9H-53</t>
  </si>
  <si>
    <t>Agreement signed 7/8/2008 - project completed</t>
  </si>
  <si>
    <t>2009-RT-006</t>
  </si>
  <si>
    <t>RT-LBRT(006)--9H-23</t>
  </si>
  <si>
    <t>Agreement signed 12/3/2008 - project completed</t>
  </si>
  <si>
    <t>2009-RT-003</t>
  </si>
  <si>
    <t>RT-RWLK(003)--9H-77</t>
  </si>
  <si>
    <t>2009-RT-009</t>
  </si>
  <si>
    <t>RT-RREA(009)--9H-07</t>
  </si>
  <si>
    <t>2009-RT-002</t>
  </si>
  <si>
    <t>RT-STST(002)--9H-97</t>
  </si>
  <si>
    <t>2009-RT-010</t>
  </si>
  <si>
    <t>RT-SUMM(010)--9H-77</t>
  </si>
  <si>
    <t>2009-RT-008</t>
  </si>
  <si>
    <t>RT-TRTL(008)--9H-96</t>
  </si>
  <si>
    <t>Agreement signed 3/16/2009 - project completed</t>
  </si>
  <si>
    <t>2008-RT-004</t>
  </si>
  <si>
    <t>RT-ANWD(004)--9H-08</t>
  </si>
  <si>
    <t>2008-RT-003</t>
  </si>
  <si>
    <t>RT-CO24(003)--9H-24</t>
  </si>
  <si>
    <t>2008-RT-002</t>
  </si>
  <si>
    <t>RT-2465(002)--9H-51</t>
  </si>
  <si>
    <t>2008-RT-005</t>
  </si>
  <si>
    <t>RT-HART(005)--9H-85</t>
  </si>
  <si>
    <t>2008-RT-001</t>
  </si>
  <si>
    <t>RT-CO40(001)--9H-40</t>
  </si>
  <si>
    <t>2008-RT-006</t>
  </si>
  <si>
    <t>RT-IDOT(006)--9H-00</t>
  </si>
  <si>
    <t>Agreement IDOT  - project completed</t>
  </si>
  <si>
    <t>2008-RT-007</t>
  </si>
  <si>
    <t>RT-MAQU(007)--9H-53</t>
  </si>
  <si>
    <t>Agreement signed 12/13/2007 - project completed</t>
  </si>
  <si>
    <t>2008-RT-008</t>
  </si>
  <si>
    <t>RT-MISSI(008)--9H-82</t>
  </si>
  <si>
    <t>2007-RT-001</t>
  </si>
  <si>
    <t>RT-PCCB(001)--9H-77</t>
  </si>
  <si>
    <t>2007-RT-002</t>
  </si>
  <si>
    <t>RT-RVVW(002)--9H-07</t>
  </si>
  <si>
    <t>Agreement signed 3/29/2007 - project completed</t>
  </si>
  <si>
    <t>2007-RT-003</t>
  </si>
  <si>
    <t>RT-ALCE(003)--9H-25</t>
  </si>
  <si>
    <t>2007-RT-004</t>
  </si>
  <si>
    <t>RT-CEMR(004)--9H-57</t>
  </si>
  <si>
    <t>Agreement signed 1/12/2010 - development in process</t>
  </si>
  <si>
    <t>2007-RT-005</t>
  </si>
  <si>
    <t>RT-TWLP(005)--9H-14</t>
  </si>
  <si>
    <t>Agreement signed 4/16/2007 - project completed</t>
  </si>
  <si>
    <t>2007-RT-006</t>
  </si>
  <si>
    <t>RT-DSMT(006)--9H-29</t>
  </si>
  <si>
    <t>2007-RT-007</t>
  </si>
  <si>
    <t>RT-LKVW(07)--9H-52</t>
  </si>
  <si>
    <t>2007-RT-008</t>
  </si>
  <si>
    <t>RT-C090(008)--9H-90</t>
  </si>
  <si>
    <t>2006-RT-006</t>
  </si>
  <si>
    <t>RT-GOHV(006)--9H-94</t>
  </si>
  <si>
    <t>Agreement signed 8/21/2006 - project completed</t>
  </si>
  <si>
    <t>2006-RT-007</t>
  </si>
  <si>
    <t>RT-LSVT(007)--9H-97</t>
  </si>
  <si>
    <t>Agreement signed 7/10/2006 - project completed</t>
  </si>
  <si>
    <t>2006-RT-003</t>
  </si>
  <si>
    <t>RT-CCTR(003)--9H-52</t>
  </si>
  <si>
    <t>2006-RT-009</t>
  </si>
  <si>
    <t>RT-TRES(009)--9H-77</t>
  </si>
  <si>
    <t>Agreement signed 7/31/2006 - project completed</t>
  </si>
  <si>
    <t>2006-RT-010</t>
  </si>
  <si>
    <t>RT-VCLT(010)--9H-17</t>
  </si>
  <si>
    <t>There was no SRT appropriation for FY11.</t>
  </si>
  <si>
    <t>The FY 2012 SRT appropriation was for $3,000,000.  The total amount of SRT funding for projects listed in this report is $3,000,000.</t>
  </si>
  <si>
    <t>The FY 2013 SRT appropriation was for $3,000,000.  The total amount of SRT funding for projects listed in this report is over $3,000,000 as a result of awarding additional funding from previous project underruns.</t>
  </si>
  <si>
    <t>2013-RT-007</t>
  </si>
  <si>
    <t>RT-8155(731)--9H-07</t>
  </si>
  <si>
    <t>2013-RT-005</t>
  </si>
  <si>
    <t>City of Clinton Mississippi River Trail Final Connection (City of Clinton)</t>
  </si>
  <si>
    <t>Mines of Spain Trail and Trailhead (City of Dubuque and Iowa DNR)</t>
  </si>
  <si>
    <t>Musser Park to Wiggens Road Trail (City of Muscatine)</t>
  </si>
  <si>
    <t>Shaulis Road Trail Extension – Phase I (City of Waterloo)</t>
  </si>
  <si>
    <t>South Troy Park Trail (City of Robins)</t>
  </si>
  <si>
    <t>RT-2100(676)--9H-31</t>
  </si>
  <si>
    <t>2013-RT-003</t>
  </si>
  <si>
    <t>RT-000S(609)--9H-00</t>
  </si>
  <si>
    <t>2013-RT-002</t>
  </si>
  <si>
    <t>RT-1415(623)--9H-23</t>
  </si>
  <si>
    <t>2013-RT-001</t>
  </si>
  <si>
    <t>RT-000S(605)--9H-00</t>
  </si>
  <si>
    <t>Iowa River Trail – Phase 8 of 8 (City of Iowa City)</t>
  </si>
  <si>
    <t>RT-6520(604)--9H-57</t>
  </si>
  <si>
    <t>RT-5330(624)--9H-70</t>
  </si>
  <si>
    <t>RT-3715(655)--9H-52</t>
  </si>
  <si>
    <t>RT-0232(609)--9H-30</t>
  </si>
  <si>
    <t>Agreement signed 1/5/2010 - project completed</t>
  </si>
  <si>
    <t>Agreement signed 11/25/2009 - project completed</t>
  </si>
  <si>
    <t>Agreement signed 12/6/2009 - project completed</t>
  </si>
  <si>
    <t>Agreement signed 3/10/2009 - project completed</t>
  </si>
  <si>
    <t>Agreement signed 1/18/2012 - work not started</t>
  </si>
  <si>
    <t>Agreement signed 1/10/2012 - work not started</t>
  </si>
  <si>
    <t>Agreement signed 12/20/2011 - work not started</t>
  </si>
  <si>
    <t>Agreement signed 2/6/2012 - work not started</t>
  </si>
  <si>
    <t>Agreement signed 5/15/2012 - development in process</t>
  </si>
  <si>
    <t>Agreement signed 12/15/2011 - development in process</t>
  </si>
  <si>
    <t>2013-EDP-005</t>
  </si>
  <si>
    <t>Agreement signed 1/29/2010 - project completed</t>
  </si>
  <si>
    <t>Agreement signed 11/3/2008 - project completed</t>
  </si>
  <si>
    <t>Agreement signed 4/16/2007 - $30,000 was awarded to city of Eldon - project completed</t>
  </si>
  <si>
    <t>Agreement signed 12/05/2012 - work not started</t>
  </si>
  <si>
    <t>Agreement signed 11/28/2012 - work not started</t>
  </si>
  <si>
    <t>Agreement signed 11/13/2012 - work not started</t>
  </si>
  <si>
    <t>Agreement signed 5/05/2012 - work not started</t>
  </si>
  <si>
    <t>Agreement signed 12/20/2011 - development in process</t>
  </si>
  <si>
    <t>Agreement signed 12/22/2011 - development in process</t>
  </si>
  <si>
    <t>Agreement signed 2/23/2012 - development in process</t>
  </si>
  <si>
    <t>Please see Agreement 2009-SRT-001.  Agreement signed 7/20/2009 - project completed</t>
  </si>
  <si>
    <t>Raccoon River Valley Trail Addition--Forest Park to Minburn Trail (Dallas County Conservation Board) ***</t>
  </si>
  <si>
    <t>Agreement signed 11/6/2009 - project completed</t>
  </si>
  <si>
    <t>State Recreational Trail (SRT) Fund and DNR REAP Grant Award</t>
  </si>
  <si>
    <t>State Recreational Trail (SRT) Fund and city G.O. Bonds</t>
  </si>
  <si>
    <t>State Recreational Trail (SRT) Fund, city funds and fundraising/naming opportunities</t>
  </si>
  <si>
    <t>State Recreational Trail (SRT) Fund, Federal Earmark funds and local contribution</t>
  </si>
  <si>
    <t>Agreement signed 6/8/2009 - funding rescinded</t>
  </si>
  <si>
    <t>Agreement signed 8/9/2006 - Final Voucher entered 6/11/08; Remaining funds to be used on next phase of project - project completed</t>
  </si>
  <si>
    <t>State Recreational Trail (SRT) Fund, Upper Iowa University, city funds, County Community Foundation, Black Hills Energy, private donors, additional fundraising and DNR REAP Grant Award</t>
  </si>
  <si>
    <t>State Recreational Trail (SRT) Fund, city G.O. Bonds, Regional STP Funds, Earmark funds and Regional TE Funds</t>
  </si>
  <si>
    <t>Bee Branch Creek Trail-MRT Route (City of Dubuque)</t>
  </si>
  <si>
    <t>State Recreational Trail (SRT) Fund, Community Attraction and Tourism Program, State Enhancement Project, Central Iowa Regional Transportation Planning Alliance, Dallas County, City of Perry, City of Waukee, Guthrie County Cash and Stimulus, City of Dallas Center, City of Jamaica, City of Redfield, City of Linden, Raccoon Valley Bank, Bock Family Foundation, Dallas County Conservation Foundation, Raccoon River Valley Trail Association, Celebrations Committee Dallas Center, Committee for Super Cooper, Dallas Center Beta Sigma Phi, Rotary Club of Dallas Center, Community of Herndon, Waukee YMCA, City of Dawson, Casey's Stores, Alliant Energy, Bikes Belong, Letter campaign, Prairie Meadows Community Betterment, Prairie Woodland Conservation Foundation and Bock Family Foundation October 08</t>
  </si>
  <si>
    <t>2009-SRT-001</t>
  </si>
  <si>
    <t>SRT-C057(106)--9H-57</t>
  </si>
  <si>
    <t>Agreement signed 11/20/2009  - project completed</t>
  </si>
  <si>
    <t>Brushy Creek All-Weather Multi-Use Lake Trail Bridge (Iowa DNR)</t>
  </si>
  <si>
    <t>Fayette-Volga River Multi-Use Trail (Upper Iowa University and Fayette County)</t>
  </si>
  <si>
    <t>** Funds obligated per Transportation Commission Order.</t>
  </si>
  <si>
    <t>FY 2013 RIIF - General Aviation Vertical Infrastructure Program</t>
  </si>
  <si>
    <t>Airport</t>
  </si>
  <si>
    <t>State Share</t>
  </si>
  <si>
    <t>Other Revenue Sources</t>
  </si>
  <si>
    <t>State Funds Used</t>
  </si>
  <si>
    <t>Remaining Obligated</t>
  </si>
  <si>
    <t>Status of Project</t>
  </si>
  <si>
    <t>Date Completed or Estimated Completion Date</t>
  </si>
  <si>
    <t>Boone Municipal Airport</t>
  </si>
  <si>
    <t>Construct hangar</t>
  </si>
  <si>
    <t>Airport funds</t>
  </si>
  <si>
    <t>Under contract, construction will begin in the spring.</t>
  </si>
  <si>
    <t>Clinton Municipal Airport</t>
  </si>
  <si>
    <t>Construct transient hangar</t>
  </si>
  <si>
    <t>In design, bid letting spring 2013</t>
  </si>
  <si>
    <t>Iowa Falls Municipal Airport</t>
  </si>
  <si>
    <t>Negotiating engineering contract.</t>
  </si>
  <si>
    <t>Red Oak Municipal Airport</t>
  </si>
  <si>
    <t>Under construction</t>
  </si>
  <si>
    <t>Vinton Veterans Airpark</t>
  </si>
  <si>
    <t>Currently in design and specification development, bidding spring 2013</t>
  </si>
  <si>
    <t>Total</t>
  </si>
  <si>
    <t>FY 2012 RIIF - General Aviation Vertical Infrastructure Program</t>
  </si>
  <si>
    <t>Atlantic</t>
  </si>
  <si>
    <t>Rehabilitate hangar</t>
  </si>
  <si>
    <t>City funds, other infrastructure funds</t>
  </si>
  <si>
    <t>Completed</t>
  </si>
  <si>
    <t>Design airport terminal and transient hangar</t>
  </si>
  <si>
    <t>Design and specifications in process,  Bidding spring 2013.</t>
  </si>
  <si>
    <t>3/31/2013 (design)</t>
  </si>
  <si>
    <t>Fairfield Municipal Airport</t>
  </si>
  <si>
    <t>Design terminal building</t>
  </si>
  <si>
    <t>Schematic design phase  completed.  Developing  construction plans and specification.</t>
  </si>
  <si>
    <t>Iowa City Municipal Airport</t>
  </si>
  <si>
    <t>Rehabilitate terminal building</t>
  </si>
  <si>
    <t>Maquoketa Airport</t>
  </si>
  <si>
    <t>Replace B-Cap roof</t>
  </si>
  <si>
    <t xml:space="preserve">Completed - reimbursement request not received.  </t>
  </si>
  <si>
    <t>Monticello Municipal Airport</t>
  </si>
  <si>
    <t>Rehabilitate FBO city owned building</t>
  </si>
  <si>
    <t>Osceola Municipal Airport</t>
  </si>
  <si>
    <t>Improve terminal / office building</t>
  </si>
  <si>
    <t>Ottumwa Regional Airport</t>
  </si>
  <si>
    <t>Construct 6 unit t-hangar</t>
  </si>
  <si>
    <t>Shenandoah Airport</t>
  </si>
  <si>
    <t>Construct 4 unit t-hangar</t>
  </si>
  <si>
    <t>Completed-final reimbursement will be submitted</t>
  </si>
  <si>
    <t>Rehabilitate terminal and building D roofs (FY 2013 project)</t>
  </si>
  <si>
    <t>In design</t>
  </si>
  <si>
    <t>Rehabilitate terminal roof (FY 2013 project)</t>
  </si>
  <si>
    <t>Airport funds, other infrastructure funds from other years</t>
  </si>
  <si>
    <t>Preparing bid documents and specs, bidding January 2013</t>
  </si>
  <si>
    <t>FY 2011 RIIF - General Aviation Vertical Infrastructure Program</t>
  </si>
  <si>
    <t>Ankeny Regional Airport</t>
  </si>
  <si>
    <t>Rehabilitate terminal building roof</t>
  </si>
  <si>
    <t>Airport Authority funds</t>
  </si>
  <si>
    <t xml:space="preserve">Council Bluffs Airport </t>
  </si>
  <si>
    <t>Construct two conventional hangars</t>
  </si>
  <si>
    <t>Authority funds</t>
  </si>
  <si>
    <t>Davenport Municipal Airport</t>
  </si>
  <si>
    <t>Construct 6-unit box hangar</t>
  </si>
  <si>
    <t>Local bonding</t>
  </si>
  <si>
    <t>Construct 6 box hangars</t>
  </si>
  <si>
    <t>Revenue from land sales, general revenue bonds</t>
  </si>
  <si>
    <t>Spencer Municipal Airport</t>
  </si>
  <si>
    <t>Rehabilitate hangar roofs</t>
  </si>
  <si>
    <t>FY 2010 RIIF - General Aviation Vertical Infrastructure Program</t>
  </si>
  <si>
    <t>Construct 3 unit t-hangar</t>
  </si>
  <si>
    <t>City funds</t>
  </si>
  <si>
    <t xml:space="preserve">Boone </t>
  </si>
  <si>
    <t>Construct two unit aircraft hangar</t>
  </si>
  <si>
    <t>Airport and private funds</t>
  </si>
  <si>
    <t xml:space="preserve">Clarion </t>
  </si>
  <si>
    <t>Rehabilitate hangar - Phase 1</t>
  </si>
  <si>
    <t xml:space="preserve">Davenport </t>
  </si>
  <si>
    <t>Rehabilitate t-hangar doors</t>
  </si>
  <si>
    <t>Local Option Sales Tax</t>
  </si>
  <si>
    <t xml:space="preserve">Fairfield </t>
  </si>
  <si>
    <t>Airport Development Funds</t>
  </si>
  <si>
    <t xml:space="preserve">Maquoketa </t>
  </si>
  <si>
    <t xml:space="preserve">Ottumwa </t>
  </si>
  <si>
    <t xml:space="preserve">Rehabilitate hangar structure for new door installation </t>
  </si>
  <si>
    <t xml:space="preserve">Red Oak </t>
  </si>
  <si>
    <t>Rehabilitate hangar roof</t>
  </si>
  <si>
    <t xml:space="preserve">Shenandoah </t>
  </si>
  <si>
    <t>Rehabilitate hangar - construct PCC floor</t>
  </si>
  <si>
    <t xml:space="preserve">Tipton </t>
  </si>
  <si>
    <t>Rehabilitate hangar (FY 2012 project)</t>
  </si>
  <si>
    <t>Marshalltown Municipal Airport</t>
  </si>
  <si>
    <t>Replace roof on terminal building and hangar (FY 2012 project)</t>
  </si>
  <si>
    <t>FY 2009 RIIF - General Aviation Vertical Infrastructure Program</t>
  </si>
  <si>
    <t>Carroll</t>
  </si>
  <si>
    <t>Council Bluffs</t>
  </si>
  <si>
    <t>Construct two box hangars 60' x60'</t>
  </si>
  <si>
    <t>Davenport</t>
  </si>
  <si>
    <t>Monticello</t>
  </si>
  <si>
    <t>Replace hangar door</t>
  </si>
  <si>
    <t>Ottumwa</t>
  </si>
  <si>
    <t>Rehabilitate t-hangar and stabilize door pocket #2</t>
  </si>
  <si>
    <t>Red Oak</t>
  </si>
  <si>
    <t>Rehabilitate t-hangar: replace bi-fold doors</t>
  </si>
  <si>
    <t>Shenandoah</t>
  </si>
  <si>
    <t>Rehabilitate t-hangar: floor and partitions</t>
  </si>
  <si>
    <t>City funds, reobligated prior GAVI funds</t>
  </si>
  <si>
    <t>Independence</t>
  </si>
  <si>
    <t>Construct hangar (FY 2010 project)</t>
  </si>
  <si>
    <t>Osceola</t>
  </si>
  <si>
    <t>Rehabilitate hangar (FY 2010 project)</t>
  </si>
  <si>
    <t>FY 2013 RIIF - Commercial Service Vertical Infrastructure (CSVI) Projects</t>
  </si>
  <si>
    <t>Burlington - Southeast Iowa</t>
  </si>
  <si>
    <t>Replace hangar</t>
  </si>
  <si>
    <t>Authority funds, other infrastructure funds</t>
  </si>
  <si>
    <t xml:space="preserve">Not started </t>
  </si>
  <si>
    <t>Cedar Rapids - Eastern Iowa</t>
  </si>
  <si>
    <t>Renovate terminal building lobby</t>
  </si>
  <si>
    <t>Negotiating engineering contract, bidding in July 2013</t>
  </si>
  <si>
    <t>Des Moines</t>
  </si>
  <si>
    <t>Install parking garage bridge, construct fixed base operator building</t>
  </si>
  <si>
    <t>Dubuque</t>
  </si>
  <si>
    <t>Construct terminal building</t>
  </si>
  <si>
    <t>Federal Airport Improvement funds, other infrastructure funds, airport funds</t>
  </si>
  <si>
    <t>Construction in process</t>
  </si>
  <si>
    <t>Fort Dodge</t>
  </si>
  <si>
    <t>Renovate terminal operation area and former flight service station building</t>
  </si>
  <si>
    <t>Mason City</t>
  </si>
  <si>
    <t>Construct office addition</t>
  </si>
  <si>
    <t>Sioux City</t>
  </si>
  <si>
    <t>Rehabilitate hangars</t>
  </si>
  <si>
    <t>Not started.  May change project to site preparation for new hangar</t>
  </si>
  <si>
    <t>Waterloo</t>
  </si>
  <si>
    <t>Rehabilitate hangars and snow removal equipment building</t>
  </si>
  <si>
    <t>Infrastructure funds</t>
  </si>
  <si>
    <t>Design of Hangar Rehabilitation in Process </t>
  </si>
  <si>
    <t> 9/30/2013</t>
  </si>
  <si>
    <t>FY 2012 RIIF - Commercial Service Vertical Infrastructure (CSVI) Projects</t>
  </si>
  <si>
    <t>Construct hangars</t>
  </si>
  <si>
    <t>Renovate terminal - relocate baggage screening area</t>
  </si>
  <si>
    <t>Completed, reimbursement not yet requested</t>
  </si>
  <si>
    <t>Renovate Aircraft Rescue Fire Fighting facility (ARFF); construct parking garage bridge</t>
  </si>
  <si>
    <t>Other infrastructure funds, airport funds</t>
  </si>
  <si>
    <t>Renovate terminal to prevent drainage issues; design renovation to flight service station; hangar A and B demolition</t>
  </si>
  <si>
    <t>City funds, other infrastructure funds including carryover from 2009</t>
  </si>
  <si>
    <t>In process</t>
  </si>
  <si>
    <t>Design in process</t>
  </si>
  <si>
    <t xml:space="preserve"> FY 2011 Revenue Bonding- Commercial Service Vertical Infrastructure Program </t>
  </si>
  <si>
    <t>Airport authority funds</t>
  </si>
  <si>
    <t>Hangar doors complete, additional work in process</t>
  </si>
  <si>
    <t>1/31/2012 - remaining funds 10/30/13</t>
  </si>
  <si>
    <t>Rehabilitate terminal heating system</t>
  </si>
  <si>
    <t>Construct sand and chemical storage and Aircraft Rescue Firefighting building renovation</t>
  </si>
  <si>
    <t>Other infrastructure funds</t>
  </si>
  <si>
    <t>Install airport security system, renovate hangar, renovate terminal windows and HVACC</t>
  </si>
  <si>
    <t>Airport funds, additional vertical infrastructure funds</t>
  </si>
  <si>
    <t>Construct FBO office addition</t>
  </si>
  <si>
    <t>TOTAL</t>
  </si>
  <si>
    <t xml:space="preserve"> FY 2010 General Fund - Commercial Service Vertical Infrastructure Program </t>
  </si>
  <si>
    <t>Construct aircraft hangar</t>
  </si>
  <si>
    <t>Other vertical infrastructure funds</t>
  </si>
  <si>
    <t>Nearing completion</t>
  </si>
  <si>
    <t>Renovate terminal building - airline ticket office area</t>
  </si>
  <si>
    <t>Airport funds, Passenger facility charge (PFC) revenue</t>
  </si>
  <si>
    <t>Construct sand chemical storage building, renovate aircraft rescue fire fighting (ARFF) building</t>
  </si>
  <si>
    <t>Additional vertical infrastructure funds, Federal Airport Improvement Funds, Passenger Facility Fees</t>
  </si>
  <si>
    <t>Construction began November 2012</t>
  </si>
  <si>
    <t>Rehabilitate t-hangars, install security system, rehabilitate terminal</t>
  </si>
  <si>
    <t>Airport funds , additional vertical infrastructure funds</t>
  </si>
  <si>
    <t>Renovate terminal building (non federal eligible portions)</t>
  </si>
  <si>
    <t>Airport funds, Federal Airport Improvement Program, ARRA funds</t>
  </si>
  <si>
    <t>Rehabilitate hangars A and B - replace doors</t>
  </si>
  <si>
    <t xml:space="preserve"> FY 2009 Revenue Bonding- Commercial Service Vertical Infrastructure Program </t>
  </si>
  <si>
    <t xml:space="preserve">Renovate terminal building </t>
  </si>
  <si>
    <t>Construct sand and chemical storage building</t>
  </si>
  <si>
    <t xml:space="preserve">Construct terminal </t>
  </si>
  <si>
    <t>Renovate terminal</t>
  </si>
  <si>
    <t>Replace and improve hangar doors;  replace heating system in maintenance shop</t>
  </si>
  <si>
    <t>Renovate terminal building</t>
  </si>
  <si>
    <t>Renovate maintenance hangar; rehabilitate maintenance building and hangars</t>
  </si>
  <si>
    <t>FY 2006 RIIF - General Aviation  Vertical Infrastructure Program</t>
  </si>
  <si>
    <t xml:space="preserve">Algona </t>
  </si>
  <si>
    <t xml:space="preserve">Renovate fuel system </t>
  </si>
  <si>
    <t xml:space="preserve">Renovate office roof </t>
  </si>
  <si>
    <t xml:space="preserve">Carroll </t>
  </si>
  <si>
    <t>Construct new T-hangar</t>
  </si>
  <si>
    <t xml:space="preserve">Charles City </t>
  </si>
  <si>
    <t>Replace terminal and shop hangar roofs</t>
  </si>
  <si>
    <t>City funds, Additional infrastructure funds</t>
  </si>
  <si>
    <t xml:space="preserve">Council Bluffs </t>
  </si>
  <si>
    <t xml:space="preserve">Replace roofs on T-hangars </t>
  </si>
  <si>
    <t>Electrical vault relocation</t>
  </si>
  <si>
    <t xml:space="preserve">Decorah </t>
  </si>
  <si>
    <t>Hangar expansion and renovation</t>
  </si>
  <si>
    <t xml:space="preserve">Denison </t>
  </si>
  <si>
    <t>Radiant heating systems in terminal &amp; hangar</t>
  </si>
  <si>
    <t xml:space="preserve">Emmetsburg </t>
  </si>
  <si>
    <t>Replace fuel system and add credit card reader</t>
  </si>
  <si>
    <t xml:space="preserve">Greenfield </t>
  </si>
  <si>
    <t>Renovate roof for Iowa Aviation Museum</t>
  </si>
  <si>
    <t>Museum funds</t>
  </si>
  <si>
    <t xml:space="preserve">Independence </t>
  </si>
  <si>
    <t xml:space="preserve">Construct new T-hangar </t>
  </si>
  <si>
    <t xml:space="preserve">Keokuk </t>
  </si>
  <si>
    <t>Renovate hangar</t>
  </si>
  <si>
    <t xml:space="preserve">Knoxville </t>
  </si>
  <si>
    <t>Construct new terminal/hangar</t>
  </si>
  <si>
    <t>City funds, Federal AIP</t>
  </si>
  <si>
    <t>Maquoketa</t>
  </si>
  <si>
    <t xml:space="preserve">Monticello </t>
  </si>
  <si>
    <t xml:space="preserve">Construct hangar </t>
  </si>
  <si>
    <t xml:space="preserve">Osceola </t>
  </si>
  <si>
    <t xml:space="preserve">Rehabilitate hangar </t>
  </si>
  <si>
    <t xml:space="preserve">Rehabilitate large hangar </t>
  </si>
  <si>
    <t xml:space="preserve">Sheldon </t>
  </si>
  <si>
    <t xml:space="preserve">Washington </t>
  </si>
  <si>
    <t xml:space="preserve">Rehabilitate hangar and fuel system </t>
  </si>
  <si>
    <t xml:space="preserve">Waverly </t>
  </si>
  <si>
    <t>Replace fuel tanks</t>
  </si>
  <si>
    <t>Beacon Tower Rehabilitation at Ames, Clinton, Council Bluffs, and Muscatine airports</t>
  </si>
  <si>
    <t>Rehabilitate hangar doors (2009 project)</t>
  </si>
  <si>
    <t>GRAND TOTAL</t>
  </si>
  <si>
    <t>Est. 6/30/2013</t>
  </si>
  <si>
    <t>Awarded  7-2011</t>
  </si>
  <si>
    <t>Local Funds</t>
  </si>
  <si>
    <t>Storage barn (partial--also see supplemental funding from FY09, FY10, FY11, FY12)</t>
  </si>
  <si>
    <t>Est 3/31/2013</t>
  </si>
  <si>
    <t>Awarded 12/2010</t>
  </si>
  <si>
    <t>Transit Agency Funds</t>
  </si>
  <si>
    <t>Construct bus wash bash and expanded parts storage, etc. for relocated transit maintenance facility  (partial -- see also funding from FY09 and FY10)</t>
  </si>
  <si>
    <t>City of Coralville</t>
  </si>
  <si>
    <t>Project complete</t>
  </si>
  <si>
    <t>Federal Transit Funds, Transit Agency funds</t>
  </si>
  <si>
    <t>Partial funding for FY09 project to construct a vehicle storage addition in Carroll</t>
  </si>
  <si>
    <t>Western Iowa Transit System (Region 12) - Carroll</t>
  </si>
  <si>
    <t>Construct addition to vehicle storage building (partial - see also  funding from FY08)</t>
  </si>
  <si>
    <t>Des Moines Area Regional Transit (DART)</t>
  </si>
  <si>
    <t>09523</t>
  </si>
  <si>
    <t>Project complete pending receipt of reimbursement receipts</t>
  </si>
  <si>
    <t>Federal Transit Funds, Transit Agency Funds</t>
  </si>
  <si>
    <t>Construct new vehicle storage building for CAMBUS (partial - see also funding from FY08)</t>
  </si>
  <si>
    <t>University of Iowa (Cambus) - Iowa City</t>
  </si>
  <si>
    <t>09522</t>
  </si>
  <si>
    <t xml:space="preserve">Partial funding for FY08 project to construct new regional transit office, storage and maintenance facility in Dubuque </t>
  </si>
  <si>
    <t>Delaware, Dubuque and Jackson County Regional Transit Authority (Region 8) - Dubuque</t>
  </si>
  <si>
    <t>09525</t>
  </si>
  <si>
    <t>Expand transit maintenance and storage facility in Carroll</t>
  </si>
  <si>
    <t>09405</t>
  </si>
  <si>
    <t>Construct new satellite facility in Sheldon for transit vehicle storage and maintenance</t>
  </si>
  <si>
    <t>RIDES/Regional Transit Authority (Region 3) - Spencer</t>
  </si>
  <si>
    <t>09406</t>
  </si>
  <si>
    <t>Transit Agency funds</t>
  </si>
  <si>
    <t>Construct a variety of projects to finish out recently constructed transit maintenance facility shared with City of Mason City</t>
  </si>
  <si>
    <t>North Iowa Area Regional Transit (Region 2) - Mason City</t>
  </si>
  <si>
    <t>09407</t>
  </si>
  <si>
    <t>Construct new parts storage building at transit maintenance facility</t>
  </si>
  <si>
    <t>City of Sioux City</t>
  </si>
  <si>
    <t>09404</t>
  </si>
  <si>
    <t>Renovate maintenance area of DART facility</t>
  </si>
  <si>
    <t>09408</t>
  </si>
  <si>
    <t>Construct new transit hubs adjacent to regional shopping center and on campus of local university</t>
  </si>
  <si>
    <t>City of Davenport (CitiBus)</t>
  </si>
  <si>
    <t>09402</t>
  </si>
  <si>
    <t>NA</t>
  </si>
  <si>
    <t>Project dropped after city reorganization</t>
  </si>
  <si>
    <t>Construct transit portion of new downtown Intermodal facility</t>
  </si>
  <si>
    <t>City of Cedar Rapids</t>
  </si>
  <si>
    <t>09409</t>
  </si>
  <si>
    <t>Expand operations/administration area of CyRide maintenance facility-Ride Facility</t>
  </si>
  <si>
    <t>Ames Transit Agency (CyRide)</t>
  </si>
  <si>
    <t>09410</t>
  </si>
  <si>
    <t>Final Payment</t>
  </si>
  <si>
    <t>Remaining Balance</t>
  </si>
  <si>
    <t>State Funds Paid to Date</t>
  </si>
  <si>
    <t>Transit System</t>
  </si>
  <si>
    <t>Contract Number</t>
  </si>
  <si>
    <t xml:space="preserve">FY 2007 -  RC2 942  - Health Restricted Capitals Fund </t>
  </si>
  <si>
    <t>Construct new regional transit office, storage and maintenance facility in Dubuque (partial - see also supplimental funding from FY07)</t>
  </si>
  <si>
    <t>Transit portion of Joint Facility</t>
  </si>
  <si>
    <t>Region Six Planning Commission (Region 6) - Marshalltown</t>
  </si>
  <si>
    <t>09524</t>
  </si>
  <si>
    <t>Construct addition to vehicle storage building (partial - see also supplimental funding from FY07)</t>
  </si>
  <si>
    <t>Des Moines (DART)</t>
  </si>
  <si>
    <t>Construct new vehicle storage building for CAMBUS (partial - see also supplimental funding from FY07)</t>
  </si>
  <si>
    <t>University of Iowa (Cambus)</t>
  </si>
  <si>
    <t xml:space="preserve">FY 2008 - RIIF 017 - Rebuild Iowa Infrastructure Fund </t>
  </si>
  <si>
    <t>Storage barn (partial--also see supplemental funding from FY07, FY10, FY11, FY12)</t>
  </si>
  <si>
    <t>Est. 1/31/2013</t>
  </si>
  <si>
    <t>Awarded 1/2011</t>
  </si>
  <si>
    <t>Storm water rack and sanitation sewer (see FY10 and FY11)</t>
  </si>
  <si>
    <t>Est. 8/13/2014</t>
  </si>
  <si>
    <t>Awarded  7-2012</t>
  </si>
  <si>
    <t>Administrative/operations offices (partial--also see funding from FY10, FY13)</t>
  </si>
  <si>
    <t>Est. 12/31/2011</t>
  </si>
  <si>
    <t>Awarded 12/09</t>
  </si>
  <si>
    <t>Construct satellite transit operations and vehicle storage/maintenance facility in Webster City to support MIDAS transit services in Hamilaton Co. (partial see also funding in FY10)</t>
  </si>
  <si>
    <t>MIDAS Regional Transit (Region 5) -  Ft. Dodge</t>
  </si>
  <si>
    <t>Contract awarded 7/09</t>
  </si>
  <si>
    <t>Rehabitate west wall exterior insulation finish system (EIFS) of Cy-Ride maintenance facility</t>
  </si>
  <si>
    <t>CyRide (Ames)</t>
  </si>
  <si>
    <t>est 3/31/2013</t>
  </si>
  <si>
    <t>Awarded 12/10</t>
  </si>
  <si>
    <t>FEMA Funds, Transit Agency Funds</t>
  </si>
  <si>
    <t>Relocate transit office/maintenance facility out of floodway</t>
  </si>
  <si>
    <t>Construct a vehicle storage addition (partial - see also supplimental funding from FY07)</t>
  </si>
  <si>
    <t>Project switched to ARRA</t>
  </si>
  <si>
    <t>0</t>
  </si>
  <si>
    <t>$491,300</t>
  </si>
  <si>
    <r>
      <t>Vehicle storage and wash bays</t>
    </r>
    <r>
      <rPr>
        <sz val="12"/>
        <rFont val="Arial"/>
        <family val="2"/>
      </rPr>
      <t xml:space="preserve"> (Moved to ARRA)</t>
    </r>
  </si>
  <si>
    <t>River Bend Transit (Region 9) - Davenport</t>
  </si>
  <si>
    <t>Construct bus wash bash and expanded parts storage, etc. for relocated transit maintenance facility  (partial -- see also supplemental funding from FY07 and FY10)</t>
  </si>
  <si>
    <t>Est. 6/30/2010</t>
  </si>
  <si>
    <t>Project Cancelled</t>
  </si>
  <si>
    <r>
      <t xml:space="preserve">Relocate transit offices </t>
    </r>
    <r>
      <rPr>
        <sz val="12"/>
        <rFont val="Arial"/>
        <family val="2"/>
      </rPr>
      <t>(Cancelled 8-9-10)</t>
    </r>
  </si>
  <si>
    <t>City of Davenport</t>
  </si>
  <si>
    <t>$640,000</t>
  </si>
  <si>
    <r>
      <rPr>
        <strike/>
        <sz val="12"/>
        <rFont val="Arial"/>
        <family val="2"/>
      </rPr>
      <t>Reconstruction of the steam cleaning area</t>
    </r>
    <r>
      <rPr>
        <sz val="12"/>
        <rFont val="Arial"/>
        <family val="2"/>
      </rPr>
      <t xml:space="preserve">  (Moved to ARRA)</t>
    </r>
  </si>
  <si>
    <t>FY 2009 - RC3 511 - Health Restricted Capital Bond Fund (Revenue Bonds Capitals)</t>
  </si>
  <si>
    <t>Storage barn (partial--also see supplemental funding from FY07, FY09, FY11, FY12)</t>
  </si>
  <si>
    <t>Awarded 1-2011</t>
  </si>
  <si>
    <t>Storm water rack and sanitation sewer (see FY11 and supplemental funding from FY09)</t>
  </si>
  <si>
    <t>Administrative/operations offices (partial--also see funding from FY09, FY13)</t>
  </si>
  <si>
    <t>Participate in transit share of purchase and remodeling of existing building  to house planning commission functions including transit administration and operations</t>
  </si>
  <si>
    <t>Southeast Iowa Bus (region 16) - Burlington</t>
  </si>
  <si>
    <t>Expand bus wash portion of River Bend facility to accommodate larger vehicles now being operated</t>
  </si>
  <si>
    <t>Construct satellite transit operations and vehicle storage/maintenance facility in Webster City to support MIDAS transit services in Hamilton Co. (partial see also funding in FY09)</t>
  </si>
  <si>
    <t>Expand/renovate facility shared with Mason City Transit to accommodate dispatch function now required to support direct operation of transit services in Cerro Gordo County by regional system</t>
  </si>
  <si>
    <t>Region 2 Transit - Mason City</t>
  </si>
  <si>
    <t>Expand maintenance shop serving OTA and 10-15 regional transit fleets to accommodate more vehicles and provide sufficient headroom to allow use of vehicle hoists</t>
  </si>
  <si>
    <t>Ottumwa Transit Authority</t>
  </si>
  <si>
    <t>Project completed</t>
  </si>
  <si>
    <t>Restoration of masonry structures and upgrade of energy management system at DART facility</t>
  </si>
  <si>
    <t>Des Moines Area Regional Transit</t>
  </si>
  <si>
    <t>Est. 3/13/2013</t>
  </si>
  <si>
    <t>Construct bus wash bash and expanded parts storage, etc. for relocated transit maintenance facility  (partial -- see also supplemental funding from FY07 and FY09)</t>
  </si>
  <si>
    <t>Locker/washroom renovations</t>
  </si>
  <si>
    <t xml:space="preserve">FY 2010 - RIIF 017 - Rebuild Iowa Infrastructure Fund </t>
  </si>
  <si>
    <t>Est. 6/30/13</t>
  </si>
  <si>
    <t>Storage barn (partial--also see supplemental funding from FY07, FY09, FY10, FY12)</t>
  </si>
  <si>
    <t>Awarded 10/2010</t>
  </si>
  <si>
    <t>Construct a vehicle storage facility</t>
  </si>
  <si>
    <t>Southwest Iowa Transit Agency-SWITA (Region 13)</t>
  </si>
  <si>
    <t>Wash rack rehabilitation</t>
  </si>
  <si>
    <t>Storm water rack and sanitation sewer (see supplemental funding from FY10 and FY11)</t>
  </si>
  <si>
    <t>Transfer facility</t>
  </si>
  <si>
    <t>Replace roof over maintenance area</t>
  </si>
  <si>
    <t>Expected to be completed by mid 2013</t>
  </si>
  <si>
    <t>Federal Transit Funds and Local</t>
  </si>
  <si>
    <t>Construct additional bus storage/maintenance areas</t>
  </si>
  <si>
    <t>FY 2011 - I-Jobs Bonding (Revenue Bonds Capitals II)</t>
  </si>
  <si>
    <t>Passenger shelter</t>
  </si>
  <si>
    <t>Muscatine</t>
  </si>
  <si>
    <t>Roof replacement</t>
  </si>
  <si>
    <t>Sprinkler replacement</t>
  </si>
  <si>
    <t>Storage barn (partial--also see supplemental funding from FY07, FY09, FY10, FY11)</t>
  </si>
  <si>
    <t>local &amp; FEMA</t>
  </si>
  <si>
    <t>New facility to replace transit garage and admin. facility</t>
  </si>
  <si>
    <t>Cedar Rapids</t>
  </si>
  <si>
    <t xml:space="preserve">Facility renovation </t>
  </si>
  <si>
    <t>Ames</t>
  </si>
  <si>
    <t xml:space="preserve">FY 2012 - Rebuild Iowa Infrastructure Fund </t>
  </si>
  <si>
    <t>Funds available for reprogramming</t>
  </si>
  <si>
    <t>federal transit funds
 local funds</t>
  </si>
  <si>
    <t>Fuel delivery system</t>
  </si>
  <si>
    <t>Storage barn portals restoration</t>
  </si>
  <si>
    <t>Administrative/operations offices (partial--also see funding from FY09, FY10)</t>
  </si>
  <si>
    <t>Administration facility/garage</t>
  </si>
  <si>
    <t xml:space="preserve">FY 2013 - Rebuild Iowa Infrastructure Fund </t>
  </si>
  <si>
    <t>Bridge Safety Fund</t>
  </si>
  <si>
    <t>Project Info</t>
  </si>
  <si>
    <t>Fund Source</t>
  </si>
  <si>
    <t>Program Year</t>
  </si>
  <si>
    <t>Status</t>
  </si>
  <si>
    <t>Contract
Number</t>
  </si>
  <si>
    <t>County</t>
  </si>
  <si>
    <t>Route</t>
  </si>
  <si>
    <t>Project Number</t>
  </si>
  <si>
    <t>Location</t>
  </si>
  <si>
    <t>Features Intersected</t>
  </si>
  <si>
    <t>Work Type</t>
  </si>
  <si>
    <t>Letting Date</t>
  </si>
  <si>
    <t>Old
Letting Date</t>
  </si>
  <si>
    <t>Estimated Cost</t>
  </si>
  <si>
    <t>Contract
Amount</t>
  </si>
  <si>
    <t>Paid To Date</t>
  </si>
  <si>
    <t>Bridge Safety Funds (Obligated)</t>
  </si>
  <si>
    <t>Bridge Safety Fund paid</t>
  </si>
  <si>
    <t>Primary Road Fund</t>
  </si>
  <si>
    <t>Anticipated
Completion
Date</t>
  </si>
  <si>
    <t>Actual
Completion
(Form 435
Date)</t>
  </si>
  <si>
    <t>Work Progress</t>
  </si>
  <si>
    <t>07-0572-022</t>
  </si>
  <si>
    <t>Black Hawk</t>
  </si>
  <si>
    <t>IA 57</t>
  </si>
  <si>
    <t>FSSN-057-2(22)--3T-07</t>
  </si>
  <si>
    <t>OVER SMALL NATURAL STREAM 0.4 MI. EAST OF GRUNDY CO. LINE</t>
  </si>
  <si>
    <t/>
  </si>
  <si>
    <t>Bridge Replacement-CCS</t>
  </si>
  <si>
    <t>12-0147-025</t>
  </si>
  <si>
    <t>Butler</t>
  </si>
  <si>
    <t>IA 14</t>
  </si>
  <si>
    <t>FSSN-014-7(25)--3T-12</t>
  </si>
  <si>
    <t>IOWA HIGHWAY 14 OVER COLDWATER CREEK 1.1 MILES S. OF GREENE</t>
  </si>
  <si>
    <t>Bridge Replacement-PPCB</t>
  </si>
  <si>
    <t>01-0802-218</t>
  </si>
  <si>
    <t>Adair</t>
  </si>
  <si>
    <t>I-80</t>
  </si>
  <si>
    <t>ISSN-080-2(218)76--1T-01</t>
  </si>
  <si>
    <t xml:space="preserve">COUNTY RD. N54 OVER INTERSTATE 80 </t>
  </si>
  <si>
    <t>Bridge Deck Overlay</t>
  </si>
  <si>
    <t>24-0595-050</t>
  </si>
  <si>
    <t>Crawford</t>
  </si>
  <si>
    <t>US 59</t>
  </si>
  <si>
    <t>FSSN-059-5(50)--3T-24</t>
  </si>
  <si>
    <t xml:space="preserve">OVER W. BOYER RIVER IN CITY OF DENISON(NBL) </t>
  </si>
  <si>
    <t>37-0303-031</t>
  </si>
  <si>
    <t>Greene</t>
  </si>
  <si>
    <t>US 30</t>
  </si>
  <si>
    <t>FSSN-030-3(31)--3T-37</t>
  </si>
  <si>
    <t>OVER N. RACCOON RIVER 0.8 MILE W. OF CO. RD. P-14</t>
  </si>
  <si>
    <t>Bridge and Approaches-PPCB</t>
  </si>
  <si>
    <t>64-3302-086</t>
  </si>
  <si>
    <t>Marshall</t>
  </si>
  <si>
    <t>IA 330</t>
  </si>
  <si>
    <t>FSSN-330-2(86)--3T-64</t>
  </si>
  <si>
    <t xml:space="preserve">OVER ASHER CREEK 2 MILES W. OF IA. 14 </t>
  </si>
  <si>
    <t>67-1412-054</t>
  </si>
  <si>
    <t>Monona</t>
  </si>
  <si>
    <t>IA 141</t>
  </si>
  <si>
    <t>FSSN-141-2(54)--3T-67</t>
  </si>
  <si>
    <t>OVER MAPLE RIVER IN MAPLETON 0.2 MILE EAST OF THE WEST JCT. WITH IA.175</t>
  </si>
  <si>
    <t>79-0805-283</t>
  </si>
  <si>
    <t>Poweshiek</t>
  </si>
  <si>
    <t>ISSN-080-5(283)188--1T-79</t>
  </si>
  <si>
    <t>COUNTY RD. T-58 OVER INTERSTATE 80 4 MILES W. OF US 63</t>
  </si>
  <si>
    <t>25-0802-217</t>
  </si>
  <si>
    <t>Dallas</t>
  </si>
  <si>
    <t>ISSN-080-2(217)100--1T-25</t>
  </si>
  <si>
    <t xml:space="preserve">COUNTY ROAD F-60/P-53 OVER I-80 </t>
  </si>
  <si>
    <t>Bridge Deck Replacement</t>
  </si>
  <si>
    <t>47-1753-033</t>
  </si>
  <si>
    <t>Ida</t>
  </si>
  <si>
    <t>IA 175</t>
  </si>
  <si>
    <t>FSSN-175-3(33)--3T-47</t>
  </si>
  <si>
    <t>OVER SMALL NATURAL STREAM 1.2 MILES SOUTHWEST OF BATTLE CREEK</t>
  </si>
  <si>
    <t xml:space="preserve">RCB Culvert Replacement - Single Box </t>
  </si>
  <si>
    <t>48-1511-020</t>
  </si>
  <si>
    <t>Iowa</t>
  </si>
  <si>
    <t>US 151</t>
  </si>
  <si>
    <t>FSSN-151-1(20)--3T-48</t>
  </si>
  <si>
    <t>OVER PRICE CREEK 0.3 MILE N. OF IA. 220</t>
  </si>
  <si>
    <t>59-0346-074</t>
  </si>
  <si>
    <t>Lucas</t>
  </si>
  <si>
    <t>US 34</t>
  </si>
  <si>
    <t>FSSN-034-6(74)--3T-59</t>
  </si>
  <si>
    <t>OVER BIKE PATH (ABANDONED R.R. LINE) 1.1 MILESW. OF IA. 14</t>
  </si>
  <si>
    <t>76-0151-007</t>
  </si>
  <si>
    <t>Pocahontas</t>
  </si>
  <si>
    <t>IA 15</t>
  </si>
  <si>
    <t>FSSN-015-1(7)--3T-76</t>
  </si>
  <si>
    <t xml:space="preserve">OVER BEAVER CREEK 2 MILES N. OF ROLFE </t>
  </si>
  <si>
    <t>79-0212-017</t>
  </si>
  <si>
    <t>IA 21</t>
  </si>
  <si>
    <t>FSSN-021-2(17)--3T-79</t>
  </si>
  <si>
    <t>OVER BEAR CREEK 1 MILE S. OF W. JCT. US 6</t>
  </si>
  <si>
    <t>43-0295-215</t>
  </si>
  <si>
    <t>Harrison</t>
  </si>
  <si>
    <t>I-29</t>
  </si>
  <si>
    <t>ISSN-029-5(215)82--1T-43</t>
  </si>
  <si>
    <t xml:space="preserve">F50 OVER I-29 </t>
  </si>
  <si>
    <t>77-0171-018</t>
  </si>
  <si>
    <t>Polk</t>
  </si>
  <si>
    <t>IA 17</t>
  </si>
  <si>
    <t>FSSN-017-1(18)--3T-77</t>
  </si>
  <si>
    <t>OVER DES MOINES RIVER 3.6 MILES N. OF IA 141</t>
  </si>
  <si>
    <t>99-0174-033</t>
  </si>
  <si>
    <t>Wright</t>
  </si>
  <si>
    <t>FSSN-017-4(33)--3T-99</t>
  </si>
  <si>
    <t xml:space="preserve">OVER BOONE RIVER 3.0 MILES SOUTH OF EAGLE GROVE </t>
  </si>
  <si>
    <t>13-0074-018</t>
  </si>
  <si>
    <t>Calhoun</t>
  </si>
  <si>
    <t>IA 7</t>
  </si>
  <si>
    <t>FSSN-007-4(18)--3T-13</t>
  </si>
  <si>
    <t xml:space="preserve">OVER CCP R.R. 0.9 MILE E. OF CO. RD. P-19 </t>
  </si>
  <si>
    <t>47-0596-035</t>
  </si>
  <si>
    <t>FSSN-059-6(35)--3T-47</t>
  </si>
  <si>
    <t>OVER ODEBOLT CREEK 0.1 MILE S. OF IA. 175</t>
  </si>
  <si>
    <t>67-1832-041</t>
  </si>
  <si>
    <t>IA 183</t>
  </si>
  <si>
    <t>FSSN-183-2(41)--3T-67</t>
  </si>
  <si>
    <t>OVER JORDAN CREEK 0.2 MILES SOUTH OF MOORHEAD</t>
  </si>
  <si>
    <t>78-6802-151-A</t>
  </si>
  <si>
    <t>Pottawattamie</t>
  </si>
  <si>
    <t>I-680</t>
  </si>
  <si>
    <t>ISSN-680-2(151)17--1T-78</t>
  </si>
  <si>
    <t xml:space="preserve">OVER 185TH ST./CO. RD. G-14(WBL) </t>
  </si>
  <si>
    <t>24-0391-024</t>
  </si>
  <si>
    <t>IA 39</t>
  </si>
  <si>
    <t>FSSN-039-1(24)--3T-24</t>
  </si>
  <si>
    <t xml:space="preserve">OVER SPANGLER CREEK 0.4 MILE E. OF CO. RD. M-35 </t>
  </si>
  <si>
    <t>Deck Joint Repair</t>
  </si>
  <si>
    <t>52-0015-087</t>
  </si>
  <si>
    <t>Johnson</t>
  </si>
  <si>
    <t>IA 1</t>
  </si>
  <si>
    <t>FSSN-001-5(87)--3T-52</t>
  </si>
  <si>
    <t xml:space="preserve">SOUTHBOUND IA 1 OVER IOWA RIVER IN IOWA CITY </t>
  </si>
  <si>
    <t>67-0371-047</t>
  </si>
  <si>
    <t>IA 37</t>
  </si>
  <si>
    <t>FSSN-037-1(47)--3T-67</t>
  </si>
  <si>
    <t xml:space="preserve">OVER SOLDIER RIVER 0.4 MILE E. OF IA 183 </t>
  </si>
  <si>
    <t>97-0296-213</t>
  </si>
  <si>
    <t>Woodbury</t>
  </si>
  <si>
    <t>ISSN-029-6(213)142--1T-97</t>
  </si>
  <si>
    <t xml:space="preserve">SB OVER 8TH ST. 2.0 MILES S. OF JUNCTION U.S. 20 </t>
  </si>
  <si>
    <t>PPCB Repair</t>
  </si>
  <si>
    <t>78-0061-121</t>
  </si>
  <si>
    <t>US 6</t>
  </si>
  <si>
    <t>FSSN-006-1(121)--3T-78</t>
  </si>
  <si>
    <t xml:space="preserve">WESTBOUND US 6 OVER MOSQUITO CREEK 1 MILE W. OF I-80 </t>
  </si>
  <si>
    <t>78-0292-069</t>
  </si>
  <si>
    <t>ISSN-029-2(69)47--1T-78</t>
  </si>
  <si>
    <t xml:space="preserve">NORTHBOUND I-29 OVER BNSF/CBEC R.R. 1.3 MILES S. OF IA. 92 </t>
  </si>
  <si>
    <t>ISSN-029-2(70)47--1T-78</t>
  </si>
  <si>
    <t xml:space="preserve">SOUTHBOUND I-29 OVER BNSF/CBEC R.R. 1.3 MILES S. OF IA. 92 </t>
  </si>
  <si>
    <t>Awarded</t>
  </si>
  <si>
    <t>15-0802-216-A</t>
  </si>
  <si>
    <t>Cass</t>
  </si>
  <si>
    <t>ISSN-080-2(216)65--1T-15</t>
  </si>
  <si>
    <t xml:space="preserve">OVER N28 4 MILES E. OF U.S. 71. </t>
  </si>
  <si>
    <t>59-0346-075</t>
  </si>
  <si>
    <t>FSSN-034-6(75)--3T-59</t>
  </si>
  <si>
    <t>OVER BNSF AND UP RAILROADS 0.4 MILES EAST OF IA 14</t>
  </si>
  <si>
    <t>97-1411-031</t>
  </si>
  <si>
    <t>FSSN-141-1(31)--3T-97</t>
  </si>
  <si>
    <t xml:space="preserve">OVER DRAINAGE DITCH 2 MILES W. OF CO. RD. K-64 </t>
  </si>
  <si>
    <t>42-0656-042</t>
  </si>
  <si>
    <t>Hardin</t>
  </si>
  <si>
    <t>US 65</t>
  </si>
  <si>
    <t>FSSN-065-6(42)--3T-42</t>
  </si>
  <si>
    <t>OVER IOWA RIVER IN IOWA FALLS</t>
  </si>
  <si>
    <t>Bridge and Approaches - Other</t>
  </si>
  <si>
    <t>91-0352-309</t>
  </si>
  <si>
    <t>Warren</t>
  </si>
  <si>
    <t>I-35</t>
  </si>
  <si>
    <t>ISSN-035-2(309)45--1T-91</t>
  </si>
  <si>
    <t xml:space="preserve">OVER SOUTH RIVER 1.5 MILES SOUTH OF G-64(NBL) </t>
  </si>
  <si>
    <t>Bridge Replacement-Steel Girder</t>
  </si>
  <si>
    <t>ISSN-035-2(394)45--1T-91</t>
  </si>
  <si>
    <t xml:space="preserve">OVER SOUTH RIVER, 1.5 MILES SOUTH OF G-64(SBL) </t>
  </si>
  <si>
    <t>78-0801-350-A</t>
  </si>
  <si>
    <t>ISSN-080-1(350)40--1T-78</t>
  </si>
  <si>
    <t>OVER WEST NISHNABOTNA RIVER 0.8 MILE W. Of US 59(EBL)</t>
  </si>
  <si>
    <t>01-0802-198</t>
  </si>
  <si>
    <t>ISSN-080-2(198)85--1T-01</t>
  </si>
  <si>
    <t>I-80 OVER MIDDLE RIVER 1.4 MILES WEST OF IA 25 (WBL)</t>
  </si>
  <si>
    <t>15-0802-219</t>
  </si>
  <si>
    <t>ISSN-080-2(194)69--1T-15</t>
  </si>
  <si>
    <t>I-80 EASTBOUND OVER CROOKED CREEK 1.6 MILES WEST OF JCT. IA 148</t>
  </si>
  <si>
    <t>ISSN-080-2(219)69--1T-15</t>
  </si>
  <si>
    <t>I-80 WESTBOUND OVER CROOKED CREEK 1.6 MILES WEST OF JCT. IA 148</t>
  </si>
  <si>
    <t>26-0028-029</t>
  </si>
  <si>
    <t>Davis</t>
  </si>
  <si>
    <t>IA 2</t>
  </si>
  <si>
    <t>FSSN-002-8(29)--3T-26</t>
  </si>
  <si>
    <t xml:space="preserve">OVER SOUTH FOX CREEK ,1.7 MILES EAST OF APPANOOSE CO. LINE. </t>
  </si>
  <si>
    <t>RCB Culvert New - Triple Box</t>
  </si>
  <si>
    <t>77-0352-301</t>
  </si>
  <si>
    <t>ISSN-035-2(301)69--1T-77</t>
  </si>
  <si>
    <t>I-35 SB &amp; NB OVER IAIS R.R. IN CITY OF WEST DES MOINES (STAGE 1 - MEDIAN)</t>
  </si>
  <si>
    <t>95%</t>
  </si>
  <si>
    <t>92-0929-129</t>
  </si>
  <si>
    <t>Washington</t>
  </si>
  <si>
    <t>IA 92</t>
  </si>
  <si>
    <t>FSSN-092-9(129)--3T-92</t>
  </si>
  <si>
    <t>OVER W. BRANCH CROOKED CREEK 2.6 MILES W. OF W. JCT. IA. 1</t>
  </si>
  <si>
    <t>48-1511-027</t>
  </si>
  <si>
    <t>FSSN-151-1(23)--3T-48</t>
  </si>
  <si>
    <t>OVER IOWA RIVER OVERFLOW 0.9 MILES SOUTH OF IA. 220</t>
  </si>
  <si>
    <t>RCB Culvert Replacement - Twin Box</t>
  </si>
  <si>
    <t>FSSN-151-1(27)--3T-48</t>
  </si>
  <si>
    <t>US 151 OVER MILL RACE CREEK 0.4 MILES SOUTH OF IA 220</t>
  </si>
  <si>
    <t>75-0752-055</t>
  </si>
  <si>
    <t>Plymouth</t>
  </si>
  <si>
    <t>US 75</t>
  </si>
  <si>
    <t>FSSN-075-2(55)--3T-75</t>
  </si>
  <si>
    <t xml:space="preserve">OVER DRY CREEK, 2.0 MILES SOUTH OF S.R. C-44 </t>
  </si>
  <si>
    <t>Reconstruction - RCB Culvert Ext - Twin</t>
  </si>
  <si>
    <t>84-0753-047</t>
  </si>
  <si>
    <t>Sioux</t>
  </si>
  <si>
    <t>FSSN-075-3(47)--3T-84</t>
  </si>
  <si>
    <t>OVER BURR OAK CREEK 3.1 MILES N. OF THE N. JCT. US 18</t>
  </si>
  <si>
    <t>12-0147-029</t>
  </si>
  <si>
    <t>FSSN-014-7(29)--3T-12</t>
  </si>
  <si>
    <t xml:space="preserve">Ia. 14 Over Small Stream 0.6 Mile S. Of Ia. 57 </t>
  </si>
  <si>
    <t>27-0691-036</t>
  </si>
  <si>
    <t>Decatur</t>
  </si>
  <si>
    <t>US 69</t>
  </si>
  <si>
    <t>FSSN-069-1(36)--3T-27</t>
  </si>
  <si>
    <t>US 69 Over Grand River 0.6 Miles North of County Road J-66</t>
  </si>
  <si>
    <t>33-1871-027</t>
  </si>
  <si>
    <t>Fayette</t>
  </si>
  <si>
    <t>IA 187</t>
  </si>
  <si>
    <t>FSSN-187-1(27)--3T-33</t>
  </si>
  <si>
    <t>IA 187 Over Maquoketa River 2.1 Miles North Of IA 3</t>
  </si>
  <si>
    <t>Bridge Replacement - CCS</t>
  </si>
  <si>
    <t>81-0716-045</t>
  </si>
  <si>
    <t>Sac</t>
  </si>
  <si>
    <t>US 71</t>
  </si>
  <si>
    <t>FSSN-071-6(45)--3T-81</t>
  </si>
  <si>
    <t>US 71 Over Small Natural Stream 1.7 Miles South Of Lake View</t>
  </si>
  <si>
    <t>Structures - Miscellaneous</t>
  </si>
  <si>
    <t>BRIDGE SAFETY FUNDS TOTALS</t>
  </si>
  <si>
    <t>City/County FY 2010/11 Appropriation Project Status</t>
  </si>
  <si>
    <t>(includes $39.45 million from RIIF and $5.55 million from Recovery Act Government Stabilization Funds (HF 820))</t>
  </si>
  <si>
    <t>AgencyName</t>
  </si>
  <si>
    <t>Location of Project</t>
  </si>
  <si>
    <t>I-JOBS Funds Appropriated in FY 2010</t>
  </si>
  <si>
    <t>I-JOBS Funds Appropriated in FY2011</t>
  </si>
  <si>
    <t>Project Estimated Costs</t>
  </si>
  <si>
    <t>I-JOBS Funds Expended to Date</t>
  </si>
  <si>
    <t>List of All Revenue Sources</t>
  </si>
  <si>
    <t>Estimated Completion Date</t>
  </si>
  <si>
    <t>Ackley</t>
  </si>
  <si>
    <t>1/2" roadstone for street repair</t>
  </si>
  <si>
    <t>city of Ackley</t>
  </si>
  <si>
    <t>Fully Completed</t>
  </si>
  <si>
    <t>streets</t>
  </si>
  <si>
    <t>12.55 tons cold mix for street repair</t>
  </si>
  <si>
    <t>124.95 tons of salt/sand mixture</t>
  </si>
  <si>
    <t>50% or More Complete</t>
  </si>
  <si>
    <t>Streets</t>
  </si>
  <si>
    <t>96 tons of salt/sand mixture</t>
  </si>
  <si>
    <t>Ackworth</t>
  </si>
  <si>
    <t>PROVIDE HANDICAP ACCESS TO CITY HALL</t>
  </si>
  <si>
    <t>WITHIN CITY</t>
  </si>
  <si>
    <t>ROAD USE TAX FUNDS</t>
  </si>
  <si>
    <t>Adair County</t>
  </si>
  <si>
    <t>Bridge Replacement with CMP</t>
  </si>
  <si>
    <t>Jackson Twshp 75-33-01-52</t>
  </si>
  <si>
    <t>I-jobs</t>
  </si>
  <si>
    <t>Lumber for Bridge Deck replacements</t>
  </si>
  <si>
    <t>Various</t>
  </si>
  <si>
    <t>Ijobs</t>
  </si>
  <si>
    <t>Materials for Bridge replacement</t>
  </si>
  <si>
    <t>North 29 Union Township 29-74-30</t>
  </si>
  <si>
    <t>IJobs &amp; Local</t>
  </si>
  <si>
    <t>Redeck Steel stringer bridge with wood deck</t>
  </si>
  <si>
    <t>T-75 R-31 S-22 west side</t>
  </si>
  <si>
    <t>I-jobs Materials local funds for labor</t>
  </si>
  <si>
    <t>Steel beams, piling, &amp; flats for bridge reconstruction</t>
  </si>
  <si>
    <t>Various County locations</t>
  </si>
  <si>
    <t>Steel Beams, Piling, and Sheet piling</t>
  </si>
  <si>
    <t>Structural Steel Shapes for bridge reconstruction</t>
  </si>
  <si>
    <t>Various County Locations</t>
  </si>
  <si>
    <t>Structural steel shapes for bridge reconstruction</t>
  </si>
  <si>
    <t>Various locations in County</t>
  </si>
  <si>
    <t>Adams County</t>
  </si>
  <si>
    <t>Class-A bridge deck repair</t>
  </si>
  <si>
    <t>At various locations thoughout the county</t>
  </si>
  <si>
    <t>Secondary road fund</t>
  </si>
  <si>
    <t>Full depth PC concrete pavment patching</t>
  </si>
  <si>
    <t>Adel</t>
  </si>
  <si>
    <t>Street Project completed August 2011. Ripped out old brick streets, and replace with new along with new street scape.</t>
  </si>
  <si>
    <t>Dowtown area, historic district around courthouse.</t>
  </si>
  <si>
    <t>GO bonds and I-jobs money</t>
  </si>
  <si>
    <t>Afton</t>
  </si>
  <si>
    <t>Asphalt repairs to various corners on several streets in Afton</t>
  </si>
  <si>
    <t>Various Street Corners (Browning at Hwy 169, Clayton at Scott, Polk, and Filmore, Webster at Polk and Filmore, McEldery at Grand &amp; Scott)</t>
  </si>
  <si>
    <t>IJOBS</t>
  </si>
  <si>
    <t>Fix water drainage problem on Street</t>
  </si>
  <si>
    <t>South Clayton near Scott Street</t>
  </si>
  <si>
    <t>Road Use Tax</t>
  </si>
  <si>
    <t>Repair Street by tearing out ruts and leveling back with rock.</t>
  </si>
  <si>
    <t>East Iowa Street</t>
  </si>
  <si>
    <t>None</t>
  </si>
  <si>
    <t>Replace culvert under South Clayton Street.</t>
  </si>
  <si>
    <t>Clayton Street-in front of 308 S. Clayton St., Afton, IA  50830</t>
  </si>
  <si>
    <t>Replace Culvert under Street</t>
  </si>
  <si>
    <t>South Dodge Street near Highway 169 Intersection</t>
  </si>
  <si>
    <t>Rock</t>
  </si>
  <si>
    <t>Used on various streets in Afton</t>
  </si>
  <si>
    <t>Agency</t>
  </si>
  <si>
    <t>Maintenance patch repair to existing asphalt street.</t>
  </si>
  <si>
    <t>N Vine Street and N Oak Street</t>
  </si>
  <si>
    <t>I job funds</t>
  </si>
  <si>
    <t>Replace existing wood poles with steele and replace street and city signs.</t>
  </si>
  <si>
    <t>Throughout City.</t>
  </si>
  <si>
    <t>I-Job funds, along with general fund misc.</t>
  </si>
  <si>
    <t>Ainsworth</t>
  </si>
  <si>
    <t>1 Type A Seal Coat Work
2 Type B Seal Coat Work
4 Patch Mix delivered and placed
5 3/4" road stone</t>
  </si>
  <si>
    <t>City Street of Ainsworth</t>
  </si>
  <si>
    <t>I Jobs &amp; RUT funds</t>
  </si>
  <si>
    <t>Re-shape &amp; prepare road bed. Apply double layer 3/8" chip and seal coat.</t>
  </si>
  <si>
    <t>Hwy. 92 to West end of Tam St. then south to end of Tam stub street.</t>
  </si>
  <si>
    <t>Road Use Tax Funds.</t>
  </si>
  <si>
    <t>Akron</t>
  </si>
  <si>
    <t>Street Maintainence and Reconstruction</t>
  </si>
  <si>
    <t>Throughout Town</t>
  </si>
  <si>
    <t>IJOBS Funding</t>
  </si>
  <si>
    <t>Street paving for Portlandville Heights</t>
  </si>
  <si>
    <t>Portlandville Heights</t>
  </si>
  <si>
    <t>Albert City</t>
  </si>
  <si>
    <t>The project has not yet been determined</t>
  </si>
  <si>
    <t>Road Use Tax Fund</t>
  </si>
  <si>
    <t>Albia</t>
  </si>
  <si>
    <t>none</t>
  </si>
  <si>
    <t>various in City of Albia</t>
  </si>
  <si>
    <t>Not Started</t>
  </si>
  <si>
    <t>I Jobs funding recieved</t>
  </si>
  <si>
    <t>Albion</t>
  </si>
  <si>
    <t>purchase a Western V plow snow plow from Central Iowa 
Machine in Marshalltown Iowa for the purpose of maintaining
the cities streets for snow removal</t>
  </si>
  <si>
    <t>purshased from Central Iowa Machine in Marshalltown Iowa</t>
  </si>
  <si>
    <t>I-jobs money</t>
  </si>
  <si>
    <t>purchase of Road stone for street maintenance</t>
  </si>
  <si>
    <t>Meyer Avenue</t>
  </si>
  <si>
    <t>I-Jobs and Road Use Tax Funds</t>
  </si>
  <si>
    <t>Alburnett</t>
  </si>
  <si>
    <t>STREET REPAIR - OVER THE WINTER A SEVERE POT HOLE DEVELOPED</t>
  </si>
  <si>
    <t>MAIN STREET &amp; 2ND STREET</t>
  </si>
  <si>
    <t>I-Jobs</t>
  </si>
  <si>
    <t>Alden</t>
  </si>
  <si>
    <t>Repaired Storm Sewer Tile</t>
  </si>
  <si>
    <t>Intersection of Water Street and Center Street</t>
  </si>
  <si>
    <t>Road Use Tax Money</t>
  </si>
  <si>
    <t>We purchased a Poly-Tornado Sander, Boss-T Frame RT3 V Plow and 2 new 8'2" Formed Cutting Edge Blades for snow removal</t>
  </si>
  <si>
    <t>City of Alden Street Department
1018 Water Street
Alden, Iowa 50006</t>
  </si>
  <si>
    <t>Road Use Tax Funding</t>
  </si>
  <si>
    <t>Alexander</t>
  </si>
  <si>
    <t>asphalt patching and single coat</t>
  </si>
  <si>
    <t>Harriman Street
Alexander, Iowa   50420</t>
  </si>
  <si>
    <t>IJobs</t>
  </si>
  <si>
    <t>Algona</t>
  </si>
  <si>
    <t>3 1/2 inch mill and overlay</t>
  </si>
  <si>
    <t>Phillips Street to Diagonal to Commercial to Main Street.</t>
  </si>
  <si>
    <t>I-Jobs;T-21;Road Use Tax funds</t>
  </si>
  <si>
    <t>milling and 5 inches of asphalt</t>
  </si>
  <si>
    <t>E. North Street from Hall Street to Thorington Street</t>
  </si>
  <si>
    <t>Road Use Tax monies</t>
  </si>
  <si>
    <t>Allamakee County</t>
  </si>
  <si>
    <t>New Motorgrader and New Snow Plow Tandem Truck</t>
  </si>
  <si>
    <t>Waukon, Iowa</t>
  </si>
  <si>
    <t>IJOBS &amp; Allamakee County Secondary Road Department</t>
  </si>
  <si>
    <t>New snow plow tandem truck</t>
  </si>
  <si>
    <t>Waukon</t>
  </si>
  <si>
    <t>IJOBS
Allamakee
County</t>
  </si>
  <si>
    <t>Alleman</t>
  </si>
  <si>
    <t>CONCRETE REPAIR ON DENNLER DRIVE/ALLEMAN/DIAMOND REPAIR IN SEVERAL LOCATIONS ON THAT STREET</t>
  </si>
  <si>
    <t>DENNLER DRIVE ALLEMAN IOWA</t>
  </si>
  <si>
    <t>road use taxes and loans</t>
  </si>
  <si>
    <t>Allerton</t>
  </si>
  <si>
    <t>MONEY WILL GO TOWARDS THE PURCHASE OF COLD PATCH AND ROCK FOR THE ROADS FOLLOWING THE WINTER SEASON.</t>
  </si>
  <si>
    <t>TO BE DETERMINED</t>
  </si>
  <si>
    <t>Less than 50% Complete</t>
  </si>
  <si>
    <t>I JOB AND CITY</t>
  </si>
  <si>
    <t>ROAD ROCK OR COLD PATCH FOR ROAD REPAIR</t>
  </si>
  <si>
    <t>Roads in Allerton</t>
  </si>
  <si>
    <t>ROAD FUND - $369.67
I JOBS    - 2441.55</t>
  </si>
  <si>
    <t>The City has purchased some rock for road repair. We will also be purchasing cold patch and possibly more rock for road repairs.</t>
  </si>
  <si>
    <t>to be determined</t>
  </si>
  <si>
    <t>I-JOBS
CITY</t>
  </si>
  <si>
    <t>Allison</t>
  </si>
  <si>
    <t>no projets to report to date</t>
  </si>
  <si>
    <t>NO WORK IS DONE - NO LOCATION</t>
  </si>
  <si>
    <t>no I-JOBS FUNDS USED</t>
  </si>
  <si>
    <t>Alta</t>
  </si>
  <si>
    <t>New Pickup for use by the Alta Street Dept.</t>
  </si>
  <si>
    <t>223 Main</t>
  </si>
  <si>
    <t>IJOBS and RUT Funds will be used to purchase a pickup for the street dept.</t>
  </si>
  <si>
    <t>Project to be determined during budget preparation.  Main Street concrete replacement is a possibility.</t>
  </si>
  <si>
    <t>1000 Main Street.</t>
  </si>
  <si>
    <t>Alta Vista</t>
  </si>
  <si>
    <t>Repair work on curb and street. Work was completed as stated.</t>
  </si>
  <si>
    <t>North White Avenue, Alta Vista Iowa</t>
  </si>
  <si>
    <t>Total cost of project was $4326.80. $652.43 from IJOBS and the remaining portion paid by the City of Alta Vista</t>
  </si>
  <si>
    <t>Alton</t>
  </si>
  <si>
    <t>Router out and fill cracks with tar.</t>
  </si>
  <si>
    <t>3rd Avenue from Highway 10 to South City Limits</t>
  </si>
  <si>
    <t>IJOBS &amp; RUT</t>
  </si>
  <si>
    <t>Altoona</t>
  </si>
  <si>
    <t>2010 International - 7400 SFA 6X4</t>
  </si>
  <si>
    <t>ROAD USE FUNDS</t>
  </si>
  <si>
    <t>ASPHALT RESURFACING IN ALTOONA</t>
  </si>
  <si>
    <t>NE 64TH ST. TO CASEBEER TO HIGHWAY 163</t>
  </si>
  <si>
    <t>ROAD USE TAX FUND</t>
  </si>
  <si>
    <t>Amana Colonies*</t>
  </si>
  <si>
    <t>Repair and single lift of Seal Coat Road</t>
  </si>
  <si>
    <t>On 7th Avenue from the intersection of F15 Blvd to the intersection of F Street in West Amana</t>
  </si>
  <si>
    <t>ijobs, local</t>
  </si>
  <si>
    <t>Study of the Amana Drainage Issues to Determine a Plan and Policy for Future Drainage Projects.</t>
  </si>
  <si>
    <t>Amana, IA</t>
  </si>
  <si>
    <t>Reconstruction of full depth Asphalt by Asphalt Resurfacing restores surface texture, corrects structural deficiencies, and prevents deterioration of various streets.  This process results in better riding surfaces, increased safety with improved surface</t>
  </si>
  <si>
    <t>Multiple routes to be determined.</t>
  </si>
  <si>
    <t>I-Jobs, Road-Use Tax, Local Option Sales Tax</t>
  </si>
  <si>
    <t>Anamosa</t>
  </si>
  <si>
    <t>Cored out existing material, installed 18" of base stone and installed a 4" asphalt matt.</t>
  </si>
  <si>
    <t>Chamber Drive</t>
  </si>
  <si>
    <t>IJOBS stimulus funds and Local Opiton Sales Tax</t>
  </si>
  <si>
    <t>Mill old surface and lay 2" asphalt and repair broken curb</t>
  </si>
  <si>
    <t>Nasinus Road, Pratt St, E. Cedar St, N. Pratt St, Mill St, N. Division St.</t>
  </si>
  <si>
    <t>Total project cost was $168,783.77. The City used $29,197.07 in I-JOBs stimulus funds and the remaining balance was paid with RUT funds and LOT funds.</t>
  </si>
  <si>
    <t>Andover</t>
  </si>
  <si>
    <t>Filling and repairing potholes</t>
  </si>
  <si>
    <t>Main Street</t>
  </si>
  <si>
    <t>Street Fund</t>
  </si>
  <si>
    <t>Ground down and resurfaced main street through town</t>
  </si>
  <si>
    <t>Washington Street</t>
  </si>
  <si>
    <t>RUT</t>
  </si>
  <si>
    <t>Put up new speed limit signs, slow children at play signs, and red flags.</t>
  </si>
  <si>
    <t>Andrew</t>
  </si>
  <si>
    <t>Design &amp; Planning and construction of continuation of West VanBuren Stree w/curb &amp; gutter from Johnson Street intersection.</t>
  </si>
  <si>
    <t>West VanBuren Street</t>
  </si>
  <si>
    <t>I Jobs Funds and Road Use Tax Funds</t>
  </si>
  <si>
    <t>Anita</t>
  </si>
  <si>
    <t>Placed cold patch in various holes on city streets</t>
  </si>
  <si>
    <t>Streets in Anita Iowa</t>
  </si>
  <si>
    <t>IJOBS FUNDING FROM FY09/10</t>
  </si>
  <si>
    <t>Put asphalt over streets in town that were heavily damaged from all the rain and flooding during the storms in the summer of 2008.</t>
  </si>
  <si>
    <t>I-Jobs Stimulus funds, FY09/10 funds.</t>
  </si>
  <si>
    <t>Repair to Main Street and or Cherry Street in Anita iowa</t>
  </si>
  <si>
    <t>Anita Ia.</t>
  </si>
  <si>
    <t>General Fund and IJOBS $, FY10/11 Funds</t>
  </si>
  <si>
    <t>Ankeny</t>
  </si>
  <si>
    <t>Removal of existing pavement and PCC paving on the two lanes of NW 9th Street from NW Greenwood Street to NW Beechwood Street.</t>
  </si>
  <si>
    <t>NW 9th Street from NW Greenwood Street to NW Beechwood Street.</t>
  </si>
  <si>
    <t>$350,113 I-Jobs
Remainder from GO Bonds-Capital Project Funds</t>
  </si>
  <si>
    <t>Anthon</t>
  </si>
  <si>
    <t>Street resurfacing and patching</t>
  </si>
  <si>
    <t>City limits of Anthon</t>
  </si>
  <si>
    <t>Aplington</t>
  </si>
  <si>
    <t>resurface portion of 10th street</t>
  </si>
  <si>
    <t>corner of 10th Street and Parriott (Hwy57) 
North to City Limits</t>
  </si>
  <si>
    <t>City street funds</t>
  </si>
  <si>
    <t>Appanoose County</t>
  </si>
  <si>
    <t>Place 2inc AC overlay over existing asphalt pavement on road accessing airport.</t>
  </si>
  <si>
    <t>545th Street</t>
  </si>
  <si>
    <t>All of 2010 IJOBS money plus Local funds</t>
  </si>
  <si>
    <t>Reconstruct Approx 2000' of road with entrance culverts and one small bridge</t>
  </si>
  <si>
    <t>493rd Street 1.7 miles east of State Highway #2
Northwest quarter Section 21, T69N, R17W</t>
  </si>
  <si>
    <t>All of 2011 Ijobs plus local money</t>
  </si>
  <si>
    <t>Arcadia</t>
  </si>
  <si>
    <t>Narrow, May, &amp; Towne reconstruction design services</t>
  </si>
  <si>
    <t>Denison, Iowa</t>
  </si>
  <si>
    <t>Aredale</t>
  </si>
  <si>
    <t>washed out roads and pot holes from the flood repaired with road rock.</t>
  </si>
  <si>
    <t>To be determined by City Council at October 12, 2009 Council Meeting.</t>
  </si>
  <si>
    <t>Arion</t>
  </si>
  <si>
    <t>to be determined at a latter date</t>
  </si>
  <si>
    <t>Arlington</t>
  </si>
  <si>
    <t>Patched areas where needed and seal coated areas of South, Liberty, High, Upper and Fairfield streets. Applied Pea gravel over seal coated areas</t>
  </si>
  <si>
    <t>City of Arlington.</t>
  </si>
  <si>
    <t>Seal coated South Street from Park to Columbus, patched and sealcoated various other streets in the City.</t>
  </si>
  <si>
    <t>South Street, Arlington, Iowa</t>
  </si>
  <si>
    <t>Ijobs and RUT</t>
  </si>
  <si>
    <t>Armstrong</t>
  </si>
  <si>
    <t>City started a storm sewer improvement project in September 2008.  There was street replacement involved in this project.  With the I-JOBS road funding monies, the City replaced additional street resurfacing which the original project did not call for.</t>
  </si>
  <si>
    <t>A Avenue
Armstrong, Iowa</t>
  </si>
  <si>
    <t>Replaced gravel street with new concrete. Installed 60 feet long and from 20 feet wide to 50 feet wide to match existing pavement.  Installed 44 feet of 18" culvert under the Hwy. 9 approach.</t>
  </si>
  <si>
    <t>8th Street and C Avenue.  Approach off Hwy. 9.</t>
  </si>
  <si>
    <t>Road Use Tax Funds and IJOBS funding</t>
  </si>
  <si>
    <t>Arnolds Park</t>
  </si>
  <si>
    <t>Purchase a new 3/4-ton street pick-up</t>
  </si>
  <si>
    <t>City of Arnolds Park</t>
  </si>
  <si>
    <t>General Fund (Street Equipment)</t>
  </si>
  <si>
    <t>Arthur</t>
  </si>
  <si>
    <t>Mill &amp; resurface street</t>
  </si>
  <si>
    <t>3rd St</t>
  </si>
  <si>
    <t>Borrowed money against a CD</t>
  </si>
  <si>
    <t>Asbury</t>
  </si>
  <si>
    <t>Design and planning for road reconstruction of Seippel Road between Middle Road and Asbury Road</t>
  </si>
  <si>
    <t>Asbury Iowa</t>
  </si>
  <si>
    <t>City funds and Ijobs</t>
  </si>
  <si>
    <t>Resurface Asbury Road from the East City Limits to Radford Road.</t>
  </si>
  <si>
    <t>East City Limits to Radford Road</t>
  </si>
  <si>
    <t>City Road Use Tax Funds</t>
  </si>
  <si>
    <t>Ashton</t>
  </si>
  <si>
    <t>To be determined at a later date.</t>
  </si>
  <si>
    <t>To be determined</t>
  </si>
  <si>
    <t>To Be Determined</t>
  </si>
  <si>
    <t>To Be Determined.</t>
  </si>
  <si>
    <t>Aspinwall</t>
  </si>
  <si>
    <t>repair along roadways to fix run off from heavy rains</t>
  </si>
  <si>
    <t>City of Aspinwall</t>
  </si>
  <si>
    <t>RUT Fund/I-Jobs fund</t>
  </si>
  <si>
    <t>Atalissa</t>
  </si>
  <si>
    <t>street repairs and providing better drainage to the alley between Hwy 6 and 1st street.</t>
  </si>
  <si>
    <t>various city streets</t>
  </si>
  <si>
    <t>I JOBS AND ROAD USE MONEY</t>
  </si>
  <si>
    <t>TYPE B SEAL COAT WORK CONSISTING OF POWER BROOM STREETS, FURNISH AND APPLY SINGE SEAL COAT OF MC-3000 ASPHALT FURNISH AND SPREAD AND ROLL 3/8" CHIPS</t>
  </si>
  <si>
    <t>VARIOUS CITY STREETS -LINN / 3RD / 4TH / 5TH / CITY HALL PARKING</t>
  </si>
  <si>
    <t>Crack Sealing of several streets</t>
  </si>
  <si>
    <t>Several streets througout the City</t>
  </si>
  <si>
    <t>I-JOBS Funds</t>
  </si>
  <si>
    <t>Crack sealing of various streets</t>
  </si>
  <si>
    <t>Various locations in the City of Atlantic</t>
  </si>
  <si>
    <t>I JOBS</t>
  </si>
  <si>
    <t>Auburn</t>
  </si>
  <si>
    <t>portion of expense to repave parking area along Hwy 71</t>
  </si>
  <si>
    <t>Pine Street</t>
  </si>
  <si>
    <t>IA Dot</t>
  </si>
  <si>
    <t>repair/maintenance/street cleaning/snow removal wages</t>
  </si>
  <si>
    <t>unknown</t>
  </si>
  <si>
    <t>Audubon</t>
  </si>
  <si>
    <t>Asphalt overlay and/or seal coating of several streets</t>
  </si>
  <si>
    <t>Various blocks within the City limits</t>
  </si>
  <si>
    <t>I-JOBS funds and Local Option Tax funds</t>
  </si>
  <si>
    <t>asphalt overlay of street</t>
  </si>
  <si>
    <t>Seventh Avenue</t>
  </si>
  <si>
    <t>stimulus funds and local option tax funds</t>
  </si>
  <si>
    <t>Audubon County</t>
  </si>
  <si>
    <t>Purchase of Granular Material</t>
  </si>
  <si>
    <t>McAlister Bayard Pit</t>
  </si>
  <si>
    <t>Secondary Road Funding</t>
  </si>
  <si>
    <t>Purchase of Granular Material and hauling</t>
  </si>
  <si>
    <t>2147 Highway 71, Audubon, IA 50025 &amp; 408 W. Washington St., Exira, IA 50076</t>
  </si>
  <si>
    <t>ijb461-6000-461, Secondary Funding</t>
  </si>
  <si>
    <t>Aurelia</t>
  </si>
  <si>
    <t>Asphalt rubber crack repair, Infrared patching, and skin patching</t>
  </si>
  <si>
    <t>Locust Street, W. 3rd Street, Hill Street, 4th Street, 5th Street, 7th Street, Maple Street, Pearl Street, Main Street, Myrtle Street, Beech Street, Miller Drive, Pitcher Drive, Alleyways</t>
  </si>
  <si>
    <t>I-Jobs and Road Use Tax money</t>
  </si>
  <si>
    <t>Milling of existing asphalt along gutter 7' wide and 1 1/4 inch depth followed by furnishing and installing a 
1 1/4 asphalt overlay.</t>
  </si>
  <si>
    <t>7th Street between Myrtle &amp; Walnut
7th Street between Walnut &amp; Willow
Pearl Street between 6th &amp; 5th
Pearl Street between 4th &amp; 3rd
Pearl Street between 3rd &amp; 2nd</t>
  </si>
  <si>
    <t>Aurora</t>
  </si>
  <si>
    <t>Street light repairs, road rock to fill pot holes in alleys and city park road ways</t>
  </si>
  <si>
    <t>Main street , city alleys, park road way</t>
  </si>
  <si>
    <t>RIIF funds &amp; road use funds</t>
  </si>
  <si>
    <t>TGS2 Tailgate Sander</t>
  </si>
  <si>
    <t>Fairbank</t>
  </si>
  <si>
    <t>Road Use Tax Funds</t>
  </si>
  <si>
    <t>Ayrshire</t>
  </si>
  <si>
    <t>Street Lighting</t>
  </si>
  <si>
    <t>In City of Ayrshire</t>
  </si>
  <si>
    <t>Badger</t>
  </si>
  <si>
    <t>repair and add new storm drainage tile to intersection. This project will be done with the county.
No bid letting has been done at this time and project start and finish date is unknown.</t>
  </si>
  <si>
    <t>intersection if P-59 and Center Avenue</t>
  </si>
  <si>
    <t>other funding source will be from RUT money and General Fund</t>
  </si>
  <si>
    <t>Bagley</t>
  </si>
  <si>
    <t>Asphalt resurface</t>
  </si>
  <si>
    <t>2nd Avenue</t>
  </si>
  <si>
    <t>I-JOBS &amp; Road Use Tax</t>
  </si>
  <si>
    <t>asphalt resurfacing</t>
  </si>
  <si>
    <t>Main street from highway 141 south to 2nd St</t>
  </si>
  <si>
    <t>Balltown</t>
  </si>
  <si>
    <t>snow removal Horseshoe RD maintenance</t>
  </si>
  <si>
    <t>Horseshoe Road  Balltown</t>
  </si>
  <si>
    <t>I-Jobs street finance</t>
  </si>
  <si>
    <t>Snow removal Horseshoe RD Maintenance</t>
  </si>
  <si>
    <t>Horseshoe RD Balltown</t>
  </si>
  <si>
    <t>Barnes City</t>
  </si>
  <si>
    <t>Patch and single seal coating</t>
  </si>
  <si>
    <t>Elm Street between Pine and Spruce Streets</t>
  </si>
  <si>
    <t>Street repairs in Barnes City</t>
  </si>
  <si>
    <t>North Cherry Street (V13)</t>
  </si>
  <si>
    <t>IJOBS and Town of Barnes City</t>
  </si>
  <si>
    <t>Barnum</t>
  </si>
  <si>
    <t>alley patch, mill out and patch back in with hot mix asphalt</t>
  </si>
  <si>
    <t>behind Post Office, alley between West Street and Center Street</t>
  </si>
  <si>
    <t>mill out and patch back in with hot mix asphalt</t>
  </si>
  <si>
    <t>Intersection of Center Street and Pierce Street</t>
  </si>
  <si>
    <t>Mill out and patch back in with hot mix asphalt, water main patch</t>
  </si>
  <si>
    <t>Pierce Street across from the school</t>
  </si>
  <si>
    <t>Repair area on Center Street around railroad crossing. As reported previously, City is in contact with railroad and will work with railroad to complete street repairs when old tracks are removed.</t>
  </si>
  <si>
    <t>Center Street railroad crossing</t>
  </si>
  <si>
    <t>I-JOBS and City Street Financial</t>
  </si>
  <si>
    <t>Repair area on Center Street. Areas discussed were around telephone pole on south side of street, railroad crossing, and patching areas on East end of Front Street. After contacting railroad, council decided to wait until spring after railroad completes w</t>
  </si>
  <si>
    <t>Center Street and Front Street, Barnum, IA</t>
  </si>
  <si>
    <t>Bassett</t>
  </si>
  <si>
    <t>Snow removal in Bassett, Iowa</t>
  </si>
  <si>
    <t>BASSETT CITY HALL</t>
  </si>
  <si>
    <t>I-JOBS</t>
  </si>
  <si>
    <t>Batavia</t>
  </si>
  <si>
    <t>Repair to city tractor used for road and ditch maintenance.</t>
  </si>
  <si>
    <t>Throughout city.</t>
  </si>
  <si>
    <t>Battle Creek</t>
  </si>
  <si>
    <t>To repair and/or maintenance streets</t>
  </si>
  <si>
    <t>Baxter</t>
  </si>
  <si>
    <t>Engineering Design for partial street reconstruction to include curb and gutter.</t>
  </si>
  <si>
    <t>S. West Avenue</t>
  </si>
  <si>
    <t>Road Use/I-Job Funding</t>
  </si>
  <si>
    <t>Patch damaged areas of streets.</t>
  </si>
  <si>
    <t>Community-wide</t>
  </si>
  <si>
    <t>Road Use/I-Jobs Funding</t>
  </si>
  <si>
    <t>Resurface intersection. Patch various areas around town.</t>
  </si>
  <si>
    <t>State Street &amp; Harrison Ave. Various streets as needed.</t>
  </si>
  <si>
    <t>Road Use</t>
  </si>
  <si>
    <t>Bayard</t>
  </si>
  <si>
    <t>City wide sealcoating design services</t>
  </si>
  <si>
    <t>Bayard, Iowa</t>
  </si>
  <si>
    <t>Beaman</t>
  </si>
  <si>
    <t>The project will not be started until spring.</t>
  </si>
  <si>
    <t>City of Beaman</t>
  </si>
  <si>
    <t>I-Jobs and City of Beaman</t>
  </si>
  <si>
    <t>Bedford</t>
  </si>
  <si>
    <t>These funds will be used to do full depth patching on existing concrete streets and gravel for spot repairs in public alleys.</t>
  </si>
  <si>
    <t>Various locations around town.</t>
  </si>
  <si>
    <t>general fund</t>
  </si>
  <si>
    <t>Belle Plaine</t>
  </si>
  <si>
    <t>Repair of Streets</t>
  </si>
  <si>
    <t>I jobs funding</t>
  </si>
  <si>
    <t>Sealcoating &amp; Patch Work of Streets</t>
  </si>
  <si>
    <t>4th Avenue
1st Avenue &amp; 
16th Street to 77th Street</t>
  </si>
  <si>
    <t>Street Repairs in Belle Plaine</t>
  </si>
  <si>
    <t>Belle Plaine Streets</t>
  </si>
  <si>
    <t>I-Jobs Revenue</t>
  </si>
  <si>
    <t>Bellevue</t>
  </si>
  <si>
    <t>Jefferson and 7th Street Paving Project</t>
  </si>
  <si>
    <t>Jefferson and 7th Street</t>
  </si>
  <si>
    <t>IJobs Revenue
Borrowed funds</t>
  </si>
  <si>
    <t>Jefferson Avenue reconstruction</t>
  </si>
  <si>
    <t>Jefferson Avenue starting at Sunrise Court running south to North Motte Street</t>
  </si>
  <si>
    <t>IJobs Revenue</t>
  </si>
  <si>
    <t>Replace water main and reconstruct Jefferson Street</t>
  </si>
  <si>
    <t>Jefferson Street starting at 4th Street and continuing to 7th Street.</t>
  </si>
  <si>
    <t>I Jobs Revenue
Local Option Sales Tax
Utility Funds</t>
  </si>
  <si>
    <t>Belmond</t>
  </si>
  <si>
    <t>We are going to repair portions of street that have deteriorated in at least four locations</t>
  </si>
  <si>
    <t>Throughout the city</t>
  </si>
  <si>
    <t>About $8000 will be from I-Jobs and roughly $14,000 from Streets funding</t>
  </si>
  <si>
    <t>We are going to replace manholes in the area of the city that receives flooding - the flooding comes back up through the storm sewers then infiltrates the sanitary sewer system.  The river waters become contaminated but most importantly the flooded waters</t>
  </si>
  <si>
    <t>Manholes east of the Iowa River, west of 3rd Avenue NE and north of 5th Street SE to the city boundary.</t>
  </si>
  <si>
    <t>I-Jobs funding</t>
  </si>
  <si>
    <t>We have replaced manholes in the area of the city that receives flooding - the flooding comes back up through the storm sewers then infiltrates the sanitary sewer system.  The river waters become contaminated but most importantly the flooded waters, out o</t>
  </si>
  <si>
    <t>Along U.S. Highway 69 and on 3rd Street NE near 8th Avenue NE</t>
  </si>
  <si>
    <t>Bennett</t>
  </si>
  <si>
    <t>Emergency Repair sink hole created by broken sewer line</t>
  </si>
  <si>
    <t>South of hiway 130 between Main Street and 6th street</t>
  </si>
  <si>
    <t>I-Jobs funds</t>
  </si>
  <si>
    <t>Replace and restore sidewalk</t>
  </si>
  <si>
    <t>Sidewalk on south side of 3rd St. from Main to alley.  Sidewalk on East side of Main St from 3rd St intersection to end of City Equipment bldg.</t>
  </si>
  <si>
    <t>I-Jobs, Leland Smith Foundation Grant and Community Club donation, &amp; LOST funds</t>
  </si>
  <si>
    <t>Benton</t>
  </si>
  <si>
    <t>Provide and install 2 24" HDPE pipe for culvert repair  
Moblization
Ditch Cleaning</t>
  </si>
  <si>
    <t>Town of Benton</t>
  </si>
  <si>
    <t>I-jobs money and FEMA money received</t>
  </si>
  <si>
    <t>Replace Gravel on several streets in the town of Benton</t>
  </si>
  <si>
    <t>I jobs money and FEMA money received</t>
  </si>
  <si>
    <t>Benton County</t>
  </si>
  <si>
    <t>PCC  Full  Depth Patching</t>
  </si>
  <si>
    <t>On Benton County road E66 from the south city limits of Norway south and east to US Hwy 151 (3.7 mi.)</t>
  </si>
  <si>
    <t>Secondary Road fund</t>
  </si>
  <si>
    <t>PCC Full Depth Patching on Benton County road E44</t>
  </si>
  <si>
    <t>On Benton County road E44 between Newhall and Atkins</t>
  </si>
  <si>
    <t>Purchase of Gravel for Roads</t>
  </si>
  <si>
    <t>Benton County Secondary Roads</t>
  </si>
  <si>
    <t>Berkley</t>
  </si>
  <si>
    <t>City Street Lighting Bills</t>
  </si>
  <si>
    <t>Various Streets in Berkley, Iowa</t>
  </si>
  <si>
    <t>I-JOBS and RUT</t>
  </si>
  <si>
    <t>Bettendorf</t>
  </si>
  <si>
    <t>31st Street Reconstruction
PCC grade adjustment at IC&amp;E RR crossing</t>
  </si>
  <si>
    <t>31st Street South of State Street</t>
  </si>
  <si>
    <t>Replacement of vehicle number 0027, 2001 International 4900, with a similar single axle dump truck to be used primarily for street maintenance and repair.  The truck will also be equipped with a snow plow and related equipment.</t>
  </si>
  <si>
    <t>Municipal Maintenance Center
4403 Devils Glen Rd
Bettendorf, IA  52722</t>
  </si>
  <si>
    <t>$55,038.50 of remaining FY 2010 I-JOBS allocation plus $44,259.82 of the FY 2011 I-JOBS allocation.  Any additional costs will be funded by City's Vehicle Replacement Fund.</t>
  </si>
  <si>
    <t>Replacement of vehicle number 0121, 2002 International 4900, with a similar tandem axle dump truck to be used primarily for street maintenance and repair.  The truck will also be equipped with a snow plow and salt spreader equipment.</t>
  </si>
  <si>
    <t>$121,856.32 of FY 2011 I-JOBS funding.  Any additional costs will be funded by City's Vehicle Replacement Fund.</t>
  </si>
  <si>
    <t>Bevington</t>
  </si>
  <si>
    <t>Hut for mail boxes</t>
  </si>
  <si>
    <t>City of Bevington</t>
  </si>
  <si>
    <t>Birmingham</t>
  </si>
  <si>
    <t>Repair damaged culvert.</t>
  </si>
  <si>
    <t>Mohawk Street, Birmingham, IA</t>
  </si>
  <si>
    <t>Repair plugged Storm Sewer</t>
  </si>
  <si>
    <t>211 S. Cross Street</t>
  </si>
  <si>
    <t>IJobs Grant and Road Use Tax</t>
  </si>
  <si>
    <t>Repaired broken culvert in storm sewer.</t>
  </si>
  <si>
    <t>240 N. Liberty
Birmingham, IA</t>
  </si>
  <si>
    <t>I-Jobs Grant</t>
  </si>
  <si>
    <t>Black Hawk County</t>
  </si>
  <si>
    <t>217.3 ton road deicing salt</t>
  </si>
  <si>
    <t>Secondary Roads</t>
  </si>
  <si>
    <t>333.63 ton deicing road salt</t>
  </si>
  <si>
    <t>Secondary Rd Fund</t>
  </si>
  <si>
    <t>Brandon Rd Bridge Replacements Final Design
Phase 1 - Supplemental Agreement 5
and Phase 2 - Supplemental Agreement 5</t>
  </si>
  <si>
    <t>Brandon Road Section 19 &amp; 20, T87N, R11W</t>
  </si>
  <si>
    <t>culverts, tierods, fabric</t>
  </si>
  <si>
    <t>Wagner Rd</t>
  </si>
  <si>
    <t>Final design</t>
  </si>
  <si>
    <t>Fox Road Bridge over Spring Creek</t>
  </si>
  <si>
    <t>installation of ceiling fans</t>
  </si>
  <si>
    <t>Gilbertville Secondary Roads facility</t>
  </si>
  <si>
    <t>Power sweep for debris removal</t>
  </si>
  <si>
    <t>Raymar addition</t>
  </si>
  <si>
    <t>repair flashing traffic signal light</t>
  </si>
  <si>
    <t>Dunkerton Rd and Raymond Rd Intersection</t>
  </si>
  <si>
    <t>Replacement dump box truck #32</t>
  </si>
  <si>
    <t>replacement pipe culverts and anchors</t>
  </si>
  <si>
    <t>Dunkerton Rd</t>
  </si>
  <si>
    <t>roadstone</t>
  </si>
  <si>
    <t>secondary roads</t>
  </si>
  <si>
    <t>roadstone for various county roads</t>
  </si>
  <si>
    <t>Blairsburg</t>
  </si>
  <si>
    <t>Asphalt resurfacing</t>
  </si>
  <si>
    <t>Second Street and Main Street repairs to streets</t>
  </si>
  <si>
    <t>Filling holes and doing patching repairs.</t>
  </si>
  <si>
    <t>Second Street and Main Street</t>
  </si>
  <si>
    <t>Filling of holes and patching repairs.  The City is on the
Pavement Doctor's Schedule to be done as soon as possible
within the next couple of months.  At this time, we do not
know the exact cost of the same, but is approximately
$1,500.00.</t>
  </si>
  <si>
    <t>Especially Lake Street and will be doing patching
repairs on any other City streets in need of the same.</t>
  </si>
  <si>
    <t>Road Use Fund</t>
  </si>
  <si>
    <t>Blairstown</t>
  </si>
  <si>
    <t>Repair all pot holes in city streets before winter</t>
  </si>
  <si>
    <t>throughout city</t>
  </si>
  <si>
    <t>Repair and replace street signs throughout the city</t>
  </si>
  <si>
    <t>Blakesburg</t>
  </si>
  <si>
    <t>Raising manhole covers for road work</t>
  </si>
  <si>
    <t>Franklin St. and Mill St.</t>
  </si>
  <si>
    <t>IJOBS and RUT was used for this project.</t>
  </si>
  <si>
    <t>Road Manhole risers and improvements</t>
  </si>
  <si>
    <t>alleyway on Polk
corner of Monroe and State St.
Corner of Cass and High</t>
  </si>
  <si>
    <t>Ijobs and RUT were used on this report</t>
  </si>
  <si>
    <t>rock for alleyways, roads and lagoon access road</t>
  </si>
  <si>
    <t>Blanchard</t>
  </si>
  <si>
    <t>GRAVEL APPLICATION ON CITY STREET</t>
  </si>
  <si>
    <t>NORTH ST</t>
  </si>
  <si>
    <t>ROAD USE TAX</t>
  </si>
  <si>
    <t>Blockton</t>
  </si>
  <si>
    <t>gravel and blading of roads</t>
  </si>
  <si>
    <t>around town as necessary</t>
  </si>
  <si>
    <t>I JOBS and RUT</t>
  </si>
  <si>
    <t>gravel and blading on city streets</t>
  </si>
  <si>
    <t>as needed around town</t>
  </si>
  <si>
    <t>I Jobs and Community Disaster Grants</t>
  </si>
  <si>
    <t>Bloomfield</t>
  </si>
  <si>
    <t>Plan to purchase a roller for the Street Department to help with street construction.</t>
  </si>
  <si>
    <t>The entire amount of I-Jobs money we received, $11,360.40, plus around $3,000 to $3,500 of City monies will be needed to purchase the roller</t>
  </si>
  <si>
    <t>Purchased a BOMAG BW900-2 TANDEM ROLLER in the total amount of $14,000</t>
  </si>
  <si>
    <t>Purchased from Carroll Distributing, Ottumwa, IA  52501</t>
  </si>
  <si>
    <t>I-Job funds of $11,360.40 and City funds of $2,739.60</t>
  </si>
  <si>
    <t>Blue Grass</t>
  </si>
  <si>
    <t>1st Quarter Reporting - project fully completed</t>
  </si>
  <si>
    <t>Blue Grass, Iowa</t>
  </si>
  <si>
    <t>I-JOBS/road Use Funds</t>
  </si>
  <si>
    <t>I-JOBS monies were allocated to the City's 2010 Sealcoat Project of several streets.  Construction to begin June 2010.</t>
  </si>
  <si>
    <t>I-JOBS/Road Use Funds</t>
  </si>
  <si>
    <t>I-JOBS monies were allocated to the City's 2011 Sealcoat Project consisting of several streets.  Construction began in June 2011.</t>
  </si>
  <si>
    <t>I-JOBS monies and Road Use Funds</t>
  </si>
  <si>
    <t>Bode</t>
  </si>
  <si>
    <t>Within City Limits</t>
  </si>
  <si>
    <t>To be determined, project will be completed once trhe weather cooperates.</t>
  </si>
  <si>
    <t>i jobs funding</t>
  </si>
  <si>
    <t>Bonaparte</t>
  </si>
  <si>
    <t>Purchase pumper for the fire department.</t>
  </si>
  <si>
    <t>Bonaparte Fire Department</t>
  </si>
  <si>
    <t>State Central Bank
Farmington, Iowa</t>
  </si>
  <si>
    <t>Seal coat Lions Street that had been gravel. Pull in shoulders on misc. streets.</t>
  </si>
  <si>
    <t>200 block of Lions Street and misc streets in Bonaparte</t>
  </si>
  <si>
    <t>IJOBS $1489.75
Road Use Funds   411.35</t>
  </si>
  <si>
    <t>Bondurant</t>
  </si>
  <si>
    <t>2011 Ford F350 4WD 1 TN Reg Cab SL SRW truck</t>
  </si>
  <si>
    <t>200 Second St NE
Bondurant, IA</t>
  </si>
  <si>
    <t>Class A Rock 55.25 Ton</t>
  </si>
  <si>
    <t>Des Moines, IA</t>
  </si>
  <si>
    <t>Crack Sealing NE 80 St/NE 94th Ave to N side of I-80 Bridge</t>
  </si>
  <si>
    <t>NE 80 St/NE 94th Ave to N side of I-80 Bridge</t>
  </si>
  <si>
    <t>Haul Rock and Blade Road</t>
  </si>
  <si>
    <t>Garfield St SW, Bondurant, IA from 15th St SW to Hwy 330/65</t>
  </si>
  <si>
    <t>Haul Skid Sand 7 loads  110 ton</t>
  </si>
  <si>
    <t>Ankeny, IA</t>
  </si>
  <si>
    <t>Mixed Skied Sand - 110 ton for winter roads</t>
  </si>
  <si>
    <t>Snow Fence Posts w/ Anchors 50@6.5'</t>
  </si>
  <si>
    <t>Ames, IA</t>
  </si>
  <si>
    <t>Snow Fence Qty-6 of 4'x100'</t>
  </si>
  <si>
    <t>Boone</t>
  </si>
  <si>
    <t>Router, blowout and seal cracks along city streets
HAD TO CHANGE START AND END DATE DUE TO WET WEATHER</t>
  </si>
  <si>
    <t>Boone,Ia</t>
  </si>
  <si>
    <t>Boone County</t>
  </si>
  <si>
    <t>Annual Graveling operations throughout Boone County.  The contract covers crushing appropriate amounts of gravel and hauling it to designated areas around Boone County</t>
  </si>
  <si>
    <t>Throughout Boone County on appoximately 742 miles</t>
  </si>
  <si>
    <t>Secondary Road Fund</t>
  </si>
  <si>
    <t>Boxholm</t>
  </si>
  <si>
    <t>DID SOME PATCHWORK AT 4TH AND BEECH NEAR THE COOP</t>
  </si>
  <si>
    <t>4TH AND BEECH NEAR THE COOP</t>
  </si>
  <si>
    <t>PUT DOWN ROAD GRAVEL AT 4TH AND WALNUT NEAR SCHOOL PARKING LOT</t>
  </si>
  <si>
    <t>4TH AND WALNUT NEAR SCHOOL</t>
  </si>
  <si>
    <t>IJOBS AND ROAD USE FUND</t>
  </si>
  <si>
    <t>ROAD REPAIRS AT BEECH AND 3RD AND 4TH STREETS AND INTERSECTION OF 2ND STREET</t>
  </si>
  <si>
    <t>3RD &amp; 4TH AND BEECH AND INTERSECTION OF 2ND</t>
  </si>
  <si>
    <t>ROAD USE FUNDS AND IJOBS FUNDS</t>
  </si>
  <si>
    <t>Boyden</t>
  </si>
  <si>
    <t>Concrete patching to repair and stabilze portions of existing City Streets.</t>
  </si>
  <si>
    <t>South Sheridan Street from the intersection of Railroad Street to the intersection of Southern Street</t>
  </si>
  <si>
    <t>I JOBS &amp; RUT Funds</t>
  </si>
  <si>
    <t>Concrete patching to repair and stablize portions of existing city streets.</t>
  </si>
  <si>
    <t>W Webb street cudesac; W Prairie Street intersection; S Grant Street; S Lincoln Street; S Sherman Street; S Main Street; E Walnut Street.</t>
  </si>
  <si>
    <t>Hot-mix asphalt patching to repair and stabilize portions of existing city streets.</t>
  </si>
  <si>
    <t>S. Lincoln Street between Webb St. &amp; Railroad St. intersections; E Webb St. at Aurora St intersetion; and Pleasant St. and Blaine St. intersection</t>
  </si>
  <si>
    <t>Brayton</t>
  </si>
  <si>
    <t>gravel depot &amp; clinton streets</t>
  </si>
  <si>
    <t>depot &amp; clinton streets</t>
  </si>
  <si>
    <t>I-Jobs &amp; City of Brayton</t>
  </si>
  <si>
    <t>purchase of Cold Patch to Repair Winter Road/Street Damage</t>
  </si>
  <si>
    <t>City of Brayton</t>
  </si>
  <si>
    <t>Breda</t>
  </si>
  <si>
    <t>Repairing alley approaches</t>
  </si>
  <si>
    <t>Alley between Main Street and Bruning Street on the west side of the block, in the 100 Block.</t>
  </si>
  <si>
    <t>I Jobs Funding and Road Use Funds</t>
  </si>
  <si>
    <t>IJOBS and road use tax funds</t>
  </si>
  <si>
    <t>Repairing Alley approaches/curb and gutter</t>
  </si>
  <si>
    <t>Alley between Main Street and Maple Street in the 200 block on the west side of the block</t>
  </si>
  <si>
    <t>I Jobs Funding and Road Use Funding</t>
  </si>
  <si>
    <t>Bremer County</t>
  </si>
  <si>
    <t>Contract Maintenance, Furnish and applied Center line paving marking and edgeline marking to approx. 80 mi. of county paved system.</t>
  </si>
  <si>
    <t>Various locaton within Bremer County</t>
  </si>
  <si>
    <t>Full Depth Reclamation with HMA Resurfacing. Let June 7, 2010</t>
  </si>
  <si>
    <t>0.758 Miles of Roadway within Huber Subdivision, Sec 26, T-91N, R-14W.</t>
  </si>
  <si>
    <t>Local LOST FUNDS</t>
  </si>
  <si>
    <t>Piling for Day Labor Bridge Constrution and Bridge Maintenance</t>
  </si>
  <si>
    <t>County Yard</t>
  </si>
  <si>
    <t>Stock material for day labor bridges construction and bridge maintenance.</t>
  </si>
  <si>
    <t>County yards</t>
  </si>
  <si>
    <t>Secondary Road Funds</t>
  </si>
  <si>
    <t>Bridgewater</t>
  </si>
  <si>
    <t>Ditch and culvert repair within city limits</t>
  </si>
  <si>
    <t>East 4th Street</t>
  </si>
  <si>
    <t>I-Jobs and Bridgewater Road Account</t>
  </si>
  <si>
    <t>Maintain culvert and rain water runoff conversion</t>
  </si>
  <si>
    <t>Main street east to NE Oak Street</t>
  </si>
  <si>
    <t>IJOBS and City of Bridgewaer Road Account</t>
  </si>
  <si>
    <t>Repair washouts in ditches</t>
  </si>
  <si>
    <t>Main, Maples and north</t>
  </si>
  <si>
    <t>IJOBS and Bridgewater Road account</t>
  </si>
  <si>
    <t>The City of Bridgewater has not selected a project at this time</t>
  </si>
  <si>
    <t>bridgewater</t>
  </si>
  <si>
    <t>Brighton</t>
  </si>
  <si>
    <t>32.21 tons of patch mix delivered and placed</t>
  </si>
  <si>
    <t>streets within the city limits of Brighton</t>
  </si>
  <si>
    <t>Patch crew plus material to patch potholes.</t>
  </si>
  <si>
    <t>Brighton City Streets</t>
  </si>
  <si>
    <t>Road Use Tax Funds &amp; IJOBS</t>
  </si>
  <si>
    <t>Removed old broken street tube and replaced it with a new one</t>
  </si>
  <si>
    <t>100 Block of East Railroad Street</t>
  </si>
  <si>
    <t>Bristow</t>
  </si>
  <si>
    <t>we are continuing to rock streets and alley used by the publc</t>
  </si>
  <si>
    <t>Railroad st and 3 blocks of alleys behind Main st</t>
  </si>
  <si>
    <t>road use tax</t>
  </si>
  <si>
    <t>WE WILL BE USING THE EXTRA FUNDS TO ROCK ALLEYS IN TOWN THAT ARE FOR PUBLIC USE.  WE HAVE NOT COMPLETED THE PROJECT AT THIS TIME BUT SHOULD BE DONE IN ABOUT A WEEK Locations to
be determined</t>
  </si>
  <si>
    <t>BRISTOW IOWA</t>
  </si>
  <si>
    <t>road use tax fund</t>
  </si>
  <si>
    <t>Britt</t>
  </si>
  <si>
    <t>Concrete Joint Repair
cracks sawed 1/2" wide by 3/4" deep, cleaned of debris and filled flush with MN DOT 3723 ruberized sealant</t>
  </si>
  <si>
    <t>1st Ave SW to 8th Ave SW and 5th Street SW, 7th Street SW and 9th Street SW</t>
  </si>
  <si>
    <t>I jobs and local option sales tax</t>
  </si>
  <si>
    <t>PCC hot pour joint sealing and crack repair</t>
  </si>
  <si>
    <t>nine blocks of 1st Ave from 2nd Street NW to 7th Street SW</t>
  </si>
  <si>
    <t>Bronson</t>
  </si>
  <si>
    <t>TARING AND REPAIRING OF THE STREETS</t>
  </si>
  <si>
    <t>VARIOUS STREETS/TO BE DETERMINED YET.</t>
  </si>
  <si>
    <t>Brooklyn</t>
  </si>
  <si>
    <t>Brooklyn has not decided on a project at this time</t>
  </si>
  <si>
    <t>Brooklyn, Iowa</t>
  </si>
  <si>
    <t>Brooklyn has not yet decided on a project to use the $5970.65.</t>
  </si>
  <si>
    <t>none at this time</t>
  </si>
  <si>
    <t>Brunsville</t>
  </si>
  <si>
    <t>Clean or sweep Streets in City of Brunsville.</t>
  </si>
  <si>
    <t>Brunsville, IA</t>
  </si>
  <si>
    <t>I Jobs Funds</t>
  </si>
  <si>
    <t>Gravel Elm St., Brunsville, Iowa</t>
  </si>
  <si>
    <t>Elm St. Brunsville, IA</t>
  </si>
  <si>
    <t>I Jobs Funding</t>
  </si>
  <si>
    <t>Pave entrance into Recycle Bin</t>
  </si>
  <si>
    <t>Ash Street, Brunsville, Iowa</t>
  </si>
  <si>
    <t>Repair entrance driveway to Recyle Bin</t>
  </si>
  <si>
    <t>Ash St., Brunsville, IA</t>
  </si>
  <si>
    <t>Buchanan County</t>
  </si>
  <si>
    <t>Contracted Road Resurfacing</t>
  </si>
  <si>
    <t>Northern half of Buchanan County including the townships of Fairbank, Hazleton, Buffalo, Madison, Fremont, Byron, Washington, and Perry</t>
  </si>
  <si>
    <t>I JObs Funds &amp; Local funds</t>
  </si>
  <si>
    <t>Road resurfacing contracted</t>
  </si>
  <si>
    <t>I-Jobs money and Local funds</t>
  </si>
  <si>
    <t>Buck Grove</t>
  </si>
  <si>
    <t>kane between 4th &amp; 5th 
5th st</t>
  </si>
  <si>
    <t>to be dertermined</t>
  </si>
  <si>
    <t>i jobs</t>
  </si>
  <si>
    <t>Buckeye</t>
  </si>
  <si>
    <t>We haven't determined when to do our roads yet</t>
  </si>
  <si>
    <t>City Of buckeye</t>
  </si>
  <si>
    <t>ijobs</t>
  </si>
  <si>
    <t>Buena Vista County</t>
  </si>
  <si>
    <t>Construct a structure to store ice control materials</t>
  </si>
  <si>
    <t>County Maintenance yard 1910 Richland, Storm Lake, IA</t>
  </si>
  <si>
    <t>Recycle of stockpiled concrete and asphalt materials
for use as edgerut materials</t>
  </si>
  <si>
    <t>Storm Lake Maintenance Facility on Radio Road</t>
  </si>
  <si>
    <t>Replace existing bridge with Precast RC Box Culvert</t>
  </si>
  <si>
    <t>West side Section 8 Grant Twp</t>
  </si>
  <si>
    <t>I-JOBS and local</t>
  </si>
  <si>
    <t>Buffalo</t>
  </si>
  <si>
    <t>Repair approach to HWY 22 on Oak Street</t>
  </si>
  <si>
    <t>Spruce Street and HWY 22</t>
  </si>
  <si>
    <t>I-Job</t>
  </si>
  <si>
    <t>Repair curb and street from water main break</t>
  </si>
  <si>
    <t>Main Street and HWY 22</t>
  </si>
  <si>
    <t>I-job</t>
  </si>
  <si>
    <t>Repair ditch and culverts</t>
  </si>
  <si>
    <t>Spruce Street</t>
  </si>
  <si>
    <t>Repair street cave in and replace culvert below street</t>
  </si>
  <si>
    <t>200 Block of Fourth Street</t>
  </si>
  <si>
    <t>Buffalo Center</t>
  </si>
  <si>
    <t>street lighting for our city</t>
  </si>
  <si>
    <t>all streets in our city</t>
  </si>
  <si>
    <t>Burlington</t>
  </si>
  <si>
    <t>1 Ton Dump Truck for roadway maintenance - $35,000</t>
  </si>
  <si>
    <t>City-wide</t>
  </si>
  <si>
    <t>2-1/2 TON DUMP TRUCK - $90,000</t>
  </si>
  <si>
    <t>CITY-WIDE</t>
  </si>
  <si>
    <t>2-1/2 Ton Dump Truck for roadway maintenance - $75,000</t>
  </si>
  <si>
    <t>HFE 90 OIL FOR TOTAL PATCHER TO REPAIR CITY STREETS - $40,000</t>
  </si>
  <si>
    <t>PAINT FOR CITY STREETS - $12,632</t>
  </si>
  <si>
    <t>Purchase LED bulbs and indicators to provide more energy efficient signals - $26,200</t>
  </si>
  <si>
    <t>Traffic signals city-wide</t>
  </si>
  <si>
    <t>Snow plow for roadway maintenance - $9,000</t>
  </si>
  <si>
    <t>Burt</t>
  </si>
  <si>
    <t>7th Street asphalt leveling</t>
  </si>
  <si>
    <t>7th Street from Beech Street to Bush Street</t>
  </si>
  <si>
    <t>level &amp; seal coat on Bush Street</t>
  </si>
  <si>
    <t>Bush Street between 4th Street &amp; 5th Street</t>
  </si>
  <si>
    <t>Bussey</t>
  </si>
  <si>
    <t>Patch potholes and seal coat a city street.</t>
  </si>
  <si>
    <t>Edwards street from 8th street to 6th street.</t>
  </si>
  <si>
    <t>$3575.35 from IJOBS funding and $24.65 from Road Use Tax.</t>
  </si>
  <si>
    <t>Butler County</t>
  </si>
  <si>
    <t>Purchase concrete pipe and aprons to replace and extend various culverts under C13 ahead of next years resurfacing</t>
  </si>
  <si>
    <t>C13</t>
  </si>
  <si>
    <t>IJOBS &amp; Local</t>
  </si>
  <si>
    <t>Purchase of a backhoe for use in roadside management program</t>
  </si>
  <si>
    <t>Allison Shop</t>
  </si>
  <si>
    <t>Purchase of backhoe for use in roadside management program.  Project is entered to shw that we expended 100% of FY2010 IJOBS funds.</t>
  </si>
  <si>
    <t>Purchase of corrugated metal pipe culverts</t>
  </si>
  <si>
    <t>Purchase tractor and boom mower for use in roadside management program</t>
  </si>
  <si>
    <t>Allison shop</t>
  </si>
  <si>
    <t>Calamus</t>
  </si>
  <si>
    <t>street repair and seal coating</t>
  </si>
  <si>
    <t>calamus city streets</t>
  </si>
  <si>
    <t>Calhoun County</t>
  </si>
  <si>
    <t>2009 Cat 140M motorgrader</t>
  </si>
  <si>
    <t>Lake City</t>
  </si>
  <si>
    <t>cutting edge and new rim for CAT loaders</t>
  </si>
  <si>
    <t>Rockwell City</t>
  </si>
  <si>
    <t>Secondary Roads fund</t>
  </si>
  <si>
    <t>purchase a 2011 Cat 140M motorgrader with wing</t>
  </si>
  <si>
    <t>Callender</t>
  </si>
  <si>
    <t>PURCHASED ROCK TO REPAIR STREETS</t>
  </si>
  <si>
    <t>Callender, IA</t>
  </si>
  <si>
    <t>To Be Determined Project Not Started Yet 12/2009</t>
  </si>
  <si>
    <t>Project not started yet 12/2009.</t>
  </si>
  <si>
    <t>Calmar</t>
  </si>
  <si>
    <t>Asphalt 6 feet of the parking area along West Main street from Washington to Charles on both sides of the street</t>
  </si>
  <si>
    <t>West Main street from Washington to Charles</t>
  </si>
  <si>
    <t>Chip and seal cracks and bad areas of the 
street with the the chip seal machine.</t>
  </si>
  <si>
    <t>Various City streets</t>
  </si>
  <si>
    <t>Calumet</t>
  </si>
  <si>
    <t>Repair the potholes on the streets of Calumet.  Apply crushed red rock to places where the blacktop is showing through.</t>
  </si>
  <si>
    <t>Calumet, Iowa</t>
  </si>
  <si>
    <t>Road Use Fund &amp; Taxation</t>
  </si>
  <si>
    <t>Camanche</t>
  </si>
  <si>
    <t>Plan to place asphalt overlay on portion of Washington Blvd</t>
  </si>
  <si>
    <t>Washington Blvd</t>
  </si>
  <si>
    <t>I-JOBS money and exisiting cash reserves</t>
  </si>
  <si>
    <t>Cambridge</t>
  </si>
  <si>
    <t>Repair or maintenance of additional residential streets beyond usual budgeted amounts.</t>
  </si>
  <si>
    <t>7th Street and Main Street north of 4th Street</t>
  </si>
  <si>
    <t>Road Use Tax Fund and General Fund</t>
  </si>
  <si>
    <t>Carbon</t>
  </si>
  <si>
    <t>Gravel for Streets</t>
  </si>
  <si>
    <t>Streets of Carbon
Carbon IA</t>
  </si>
  <si>
    <t>Carpenter</t>
  </si>
  <si>
    <t>The project is to Chip Seal City Streets</t>
  </si>
  <si>
    <t>Carpenter City Streets</t>
  </si>
  <si>
    <t>IJOBS and RUT Money</t>
  </si>
  <si>
    <t>hot mix asphalt resurfacing, water main, and storm sewer improvements</t>
  </si>
  <si>
    <t>Burgess Avenue from W. 6th Street to US Hwy 30
Heires Avenue from US Hwy 30 to US Hwy 71
7th Street from Simon Avenue to Crawford Street
7th Street from West Street to East Street</t>
  </si>
  <si>
    <t>I-JOBS funds, Road Use Tax Funds, and storm water and water utility user fees</t>
  </si>
  <si>
    <t>Carroll County</t>
  </si>
  <si>
    <t>40,000 ton stockpile of road gravel at packer pit</t>
  </si>
  <si>
    <t>Section 26-86-34 Calhoun County Iowa</t>
  </si>
  <si>
    <t>I Jobs and Local Funds</t>
  </si>
  <si>
    <t>PURCHASE 1 NEW CATERPILLAR 140M MOTORGRADER</t>
  </si>
  <si>
    <t>CARROLL COUNTY, IOWA</t>
  </si>
  <si>
    <t>Secondary Road and I-Jobs</t>
  </si>
  <si>
    <t>Carson</t>
  </si>
  <si>
    <t>Repair streets.  Cut out cracked concrete and replace.</t>
  </si>
  <si>
    <t>321 South Oak St, intersection of Vine Street/South Oak, Intersection of Vine Street/South Central.</t>
  </si>
  <si>
    <t>Carter Lake</t>
  </si>
  <si>
    <t>Locust Street masterscaping - street replacement and street scaping</t>
  </si>
  <si>
    <t>Locust St. Eastern city limits to 5th Street</t>
  </si>
  <si>
    <t>STIP, State Recreational Trails, TIF Revenue bonds, IJOBS</t>
  </si>
  <si>
    <t>Cascade</t>
  </si>
  <si>
    <t>Resurface two alleys with hot mix asphalt.</t>
  </si>
  <si>
    <t>Downtown alley that lies between 1st &amp; 2nd Avenue SW and Lincoln &amp; Johnson Street.  Residential alley between 1st &amp; 2nd Avenue NW and Cleveland and Arthur Strees.</t>
  </si>
  <si>
    <t>Cass County</t>
  </si>
  <si>
    <t>Full Depth PCC Patching Cass County Route M-56</t>
  </si>
  <si>
    <t>560th Street from Marne city limits to Shelby Co. line and 570th Street from White Pole Road to Highland Road.</t>
  </si>
  <si>
    <t>$65,442.62 - RIIF,  $24,624.17 - ARRA Block Grant,  $5,257.21 - Local 467 PCC Paving.  Total contract amount = $95,324.00</t>
  </si>
  <si>
    <t>Castalia</t>
  </si>
  <si>
    <t>To replace sidewalk and truck entrance</t>
  </si>
  <si>
    <t>Fire Station and City Hall</t>
  </si>
  <si>
    <t>I-Jobs and Road Use Funds</t>
  </si>
  <si>
    <t>Cedar County</t>
  </si>
  <si>
    <t>Bridge Repair/Strengthening to achieve a legal rating</t>
  </si>
  <si>
    <t>Y14 south of Lowden in Section 2, T81N R1W of Springfield Township</t>
  </si>
  <si>
    <t>Bridge replacement project at 510 Rose Avenue</t>
  </si>
  <si>
    <t>Rose Avenue in Section 36, T82N R2W of Dayton Township</t>
  </si>
  <si>
    <t>Bridge replacement project at 860 Kelly Avenue</t>
  </si>
  <si>
    <t>Section 14, T81N R3W in Red Oak Township on Kelly Avenue</t>
  </si>
  <si>
    <t>Bridge replacement project on Washington Avenue</t>
  </si>
  <si>
    <t>Section 11, T-82N R-1W in Massillon Township</t>
  </si>
  <si>
    <t>I-Jobs/Secondary Road Fund</t>
  </si>
  <si>
    <t>Cedar Falls</t>
  </si>
  <si>
    <t>City wide hot and cold patching</t>
  </si>
  <si>
    <t>city wide</t>
  </si>
  <si>
    <t>Road Use Tax/IJOBS</t>
  </si>
  <si>
    <t>City Wide Salt and Sanding</t>
  </si>
  <si>
    <t>City Wide</t>
  </si>
  <si>
    <t>IJOBS/Road Use Tax</t>
  </si>
  <si>
    <t>Cedar Falls - city wide</t>
  </si>
  <si>
    <t>Road Use Taxes/IJOBS</t>
  </si>
  <si>
    <t>Crack Sealing city wide project</t>
  </si>
  <si>
    <t>City wide</t>
  </si>
  <si>
    <t>3rd Street SE Reconstruction and Streetscape Improvements from 8th Avenue SE to 14th Avenue SE</t>
  </si>
  <si>
    <t>3rd Street SE from 8th Avenue SE to 14th Avenue SE</t>
  </si>
  <si>
    <t>City GO Bonds and Road Use Tax Funds</t>
  </si>
  <si>
    <t>Milling of existing asphalt pavement, partial depth and full depth repairs to original PCC pavement, construction of HMA widening pavement, HMA overlay of orginal pavement and widenings, shouldering and pavement markings.</t>
  </si>
  <si>
    <t>6th St SW (IA 965), Swisher Turn-off to Johnson County Line</t>
  </si>
  <si>
    <t>Road Use Tax Fund and General Obligation Bonds</t>
  </si>
  <si>
    <t>Reconstruct Northland Avenue from the south side of the Rockwell Daycare (approx. 600' north of Collins Road) to the north City limit as 43' back to back roadway.  Improve storm sewer system and prepare the corridor to accept planned improvements at Colli</t>
  </si>
  <si>
    <t>Northland Avenue from 600' north of Collins Road to North City Limit</t>
  </si>
  <si>
    <t>GO Bonds and Road Use Tax Funds.</t>
  </si>
  <si>
    <t>Centerville</t>
  </si>
  <si>
    <t>Double sealcoat numerous streets</t>
  </si>
  <si>
    <t>East Prairie, Hwy 5 to Wilson; East Walden, 21st to East end; East Merion, Hwy 5 to Drake Avenue; South 23rd, Cottage to Oneal; North 3rd, VanBuren to West State</t>
  </si>
  <si>
    <t>Central City</t>
  </si>
  <si>
    <t>Seal Coat City Streets</t>
  </si>
  <si>
    <t>Second Street from State St.- Grove St.
Seventh Street from Commercial - Main St.
South Ave. from River St.-Marion Rd.
Alley between North Ave. &amp; Broadway, 1st &amp; 2nd St.</t>
  </si>
  <si>
    <t>I-JOBS funds and Road Use Funds</t>
  </si>
  <si>
    <t>Cerro Gordo County</t>
  </si>
  <si>
    <t>2011 County Stockpile for Road Stone</t>
  </si>
  <si>
    <t>Portland Quarry near Mason City</t>
  </si>
  <si>
    <t>IJOBS/Local</t>
  </si>
  <si>
    <t>Precast Box Culvert Replacements</t>
  </si>
  <si>
    <t>On County Road B60 1/2 mile east of Thrush Ave.
On 195th Street west of Spruce.</t>
  </si>
  <si>
    <t>IJOBS/Local Dollars</t>
  </si>
  <si>
    <t>Chariton</t>
  </si>
  <si>
    <t>Extended alley approach to street with concrete</t>
  </si>
  <si>
    <t>7th Street 1/2 block north of Court Avenue</t>
  </si>
  <si>
    <t>Filled void under road with concrete, patched approx. a 24'x30' area with hot mix asphalt.</t>
  </si>
  <si>
    <t>Ilion Avenue</t>
  </si>
  <si>
    <t>Install intake box, curb, gutter and shoulder on Albia Road to prevent road damage.</t>
  </si>
  <si>
    <t>Started on 1st Street and went 54 feet west along Albia Road</t>
  </si>
  <si>
    <t>Rebuilt box on South side and replaced the culvert</t>
  </si>
  <si>
    <t>1400 Block of Lucas Avenue</t>
  </si>
  <si>
    <t>Reconstructed the intake box on the southeast corner of Grand and Osage.</t>
  </si>
  <si>
    <t>Grand Street and Osage Avenue</t>
  </si>
  <si>
    <t>Repair storm intake in the 1700 block of Court Avenue</t>
  </si>
  <si>
    <t>1700 block of Court Avenue</t>
  </si>
  <si>
    <t>Repaired a 12' x 35' section of broken up concrete approximately 100' west of 7th Street on the north side of Ilion Avenue and a 12' x 60' section of broken up concrete approximately 140' from 7th Street in the middle of Ilion Avenue</t>
  </si>
  <si>
    <t>700 Block of Ilion</t>
  </si>
  <si>
    <t>Repaired approx. a 10'x20' area on the west side and a 15'x15' on the east side of 8th Street.</t>
  </si>
  <si>
    <t>Ashland Avenue and 8th Street</t>
  </si>
  <si>
    <t>Replaced approx. an 8'x60' section of concrete</t>
  </si>
  <si>
    <t>900 Block of Ashland Avenue</t>
  </si>
  <si>
    <t>Replaced approximately a 14'x30' section of concrete.</t>
  </si>
  <si>
    <t>11th Street and Ashland Avenue</t>
  </si>
  <si>
    <t>Replaced plastic pipe, rebuilt box and replaced a section of concrete on the road</t>
  </si>
  <si>
    <t>1901 Osceola Avenue</t>
  </si>
  <si>
    <t>Resurfacing and widening Albia Road</t>
  </si>
  <si>
    <t>Albia Road from 5th Street to City Limits</t>
  </si>
  <si>
    <t>Charter Oak</t>
  </si>
  <si>
    <t>Edge mill then clean tack and overlay approximately 4,930 square feet with 2" hot mix ashpalt</t>
  </si>
  <si>
    <t>1st Street South between Aspen and Birch Street</t>
  </si>
  <si>
    <t>I-Jobs $2,314.88
Road Use $2,785.12</t>
  </si>
  <si>
    <t>Cherokee</t>
  </si>
  <si>
    <t>Furnishing and installation of asphalt wedge on bridge approaches on Union St. followed by the furnishing and installation of the oil and chip single seal on Euclid, Willow, Union, Cedar and 5th Streets as agreed.
Crack sealing on streets and downtown pa</t>
  </si>
  <si>
    <t>Various streets as follows:  Union, Euclid, Willow, Cedar, 5th, Pilot, River Road, N. 11th, Walnut, Centennial, Greta.  Maple St. parking lot.</t>
  </si>
  <si>
    <t>I-Jobs funds - $51,982.98
Road Use tax - $2,293.82</t>
  </si>
  <si>
    <t>Cherokee County</t>
  </si>
  <si>
    <t>Joint and crack repair and filling on asphalt surfaced road using Nuvogap material</t>
  </si>
  <si>
    <t>C Ave. from HWY # 3 to 470'th Street in Cherokee County</t>
  </si>
  <si>
    <t>Materials for the repair of bridges Tilden 187, (FHWA # 108500), and Liberty 95, (FHWA # 109900).</t>
  </si>
  <si>
    <t>Tilden 187 is located between B &amp; C Aves. on 550'th street, and Liberty 95 is located between L &amp; M Aves. on 470'th street.</t>
  </si>
  <si>
    <t>I-jobs and local funds</t>
  </si>
  <si>
    <t>Purchase of JD 772GP grader from Murphy Tractor in Sioux City, IA</t>
  </si>
  <si>
    <t>Machine works in the southeastern part of Cherokee County</t>
  </si>
  <si>
    <t>I-jobs funding and local tax revenues</t>
  </si>
  <si>
    <t>Repair of the abutment and bridge pier piling due to fact bridge was closed from reccommnedations from Calhoun-Burns inspection conducted in August 2009.  All wooden piling were replaced with steel H- piling supplied by Cherokee County</t>
  </si>
  <si>
    <t>3/4 mile west of the intersection of 600'th street and L- 40 in Chrerokee County.  Site is along the north line of Sec. 6, T-90-N, R-42-W in Willow Township, Cherokee County</t>
  </si>
  <si>
    <t>Sealcoat C Ave. to provide for better sealing of roadway, to protect the joint repair work done in 2009, and to provide additional life to the roadway.</t>
  </si>
  <si>
    <t>From Hwy # 3 to 470'th on C Ave. in Cherokee County</t>
  </si>
  <si>
    <t>Chickasaw County</t>
  </si>
  <si>
    <t>Bridge Replacement with Double Cell 12'X8'X30' Box Culvert with End Sections</t>
  </si>
  <si>
    <t>Pembroke Avenue S34, T94N, R12W, South of 300th Street.</t>
  </si>
  <si>
    <t>Bridge Replacement with Double Cell 12'X8'X30' Box Culvert with End Sections.</t>
  </si>
  <si>
    <t>Ridgeway Avenue S24, T94N, R12W, North of 290th Street.</t>
  </si>
  <si>
    <t>Bridge Replacement with two 12'X6'X60' Structural Concrete Box Culverts. Bridge #0260</t>
  </si>
  <si>
    <t>Stevens Avenue North of 310th Street East Section Line of Section 32, T94N, R11W.</t>
  </si>
  <si>
    <t>Local Dollars along with I-Jobs Funds.</t>
  </si>
  <si>
    <t>Replace Bridge with two 12'X6"X54' Structural Concrete Box Culvert. Bridge #2590</t>
  </si>
  <si>
    <t>165th Street West of Kenwood Avenue. Near East Quarter Corner of Section 23, T96N, R13W.</t>
  </si>
  <si>
    <t>Local Dollars with I-Jobs Funds.</t>
  </si>
  <si>
    <t>Replace Bridge with two 12'X6'X54' Structural Concrete Box Culvert. Bridge #2450</t>
  </si>
  <si>
    <t>140th Street West of LaSalle Avenue.  North Section Line of Section 12, T96N, R13W.</t>
  </si>
  <si>
    <t>Chillicothe</t>
  </si>
  <si>
    <t>Replace storm drain line under Main St., uncover broken line and repour street with concrete patch.</t>
  </si>
  <si>
    <t>Intersection of Market St. and Main St.</t>
  </si>
  <si>
    <t>Churdan</t>
  </si>
  <si>
    <t>Repair and resurface roads</t>
  </si>
  <si>
    <t>Sand Street</t>
  </si>
  <si>
    <t>Street repair-use of asphalt</t>
  </si>
  <si>
    <t>Hill Street</t>
  </si>
  <si>
    <t>Cincinnati</t>
  </si>
  <si>
    <t>Order &amp; have installed no parking &amp; emergency snow route signs along Hwy 5 within Cincinnati city limits.</t>
  </si>
  <si>
    <t>CINCINNATI, PLEASANT STREET,</t>
  </si>
  <si>
    <t>IJOBS, ROAD USE TAX</t>
  </si>
  <si>
    <t>Purchase 4 new tires for 1997 Case Backhoe</t>
  </si>
  <si>
    <t>Seymour Tire Shop in Seymour, IA</t>
  </si>
  <si>
    <t>Purchase new street signs</t>
  </si>
  <si>
    <t>Cincinnati city wide</t>
  </si>
  <si>
    <t>Purchase new tires for City Maintenance Truck
Project Complete</t>
  </si>
  <si>
    <t>Cincinnati, Iowa</t>
  </si>
  <si>
    <t>Clare</t>
  </si>
  <si>
    <t>Repair of potholes and adding rock</t>
  </si>
  <si>
    <t>All streets in Clare</t>
  </si>
  <si>
    <t>IJOBS
State of Iowa-DOT</t>
  </si>
  <si>
    <t>repair potholes &amp; rock on all streets in Clare. All work done by City maintance personal</t>
  </si>
  <si>
    <t>Clare, all streets</t>
  </si>
  <si>
    <t>Clarence</t>
  </si>
  <si>
    <t>Regular repairs and maintenance to streets included a large amount of repairs due to extreme winter weather causing heaving of streets.</t>
  </si>
  <si>
    <t>Road Use Tax and IJOBS funding</t>
  </si>
  <si>
    <t>The city plans to make regular repairs and maintain the existing streets.</t>
  </si>
  <si>
    <t>Various locations.</t>
  </si>
  <si>
    <t>Clarinda</t>
  </si>
  <si>
    <t>Asphalt Resurfacing, which includes milling and resurfacing with asphalt</t>
  </si>
  <si>
    <t>Boundary Street from 16th Street to 22nd Street</t>
  </si>
  <si>
    <t>General Obligation Bonds and IJOBS Money</t>
  </si>
  <si>
    <t>Clarion</t>
  </si>
  <si>
    <t>LEVELING AND SEAL COATING</t>
  </si>
  <si>
    <t>4TH ST NE BETWEEN 2ND AVE NE &amp; 3RD AVE NE  $6492.50
3RD AVE NE BETWEEN 2ND AVE NE &amp; 3RD AVE NE $5725.00
MAPLE LANE FROOM WILLOW TO CUL-DE-SAC      $5890.00</t>
  </si>
  <si>
    <t>Road use
Sewer Utility</t>
  </si>
  <si>
    <t>Clarke County</t>
  </si>
  <si>
    <t>Purchase of Roadstone to place on various gravel surfaced roads.</t>
  </si>
  <si>
    <t>Various Locations</t>
  </si>
  <si>
    <t>Clarksville</t>
  </si>
  <si>
    <t>Curb &amp; Gutter, Sidewalk &amp; Approach, Resurface Street</t>
  </si>
  <si>
    <t>100 Block East Weare Street, Clarksville, IA</t>
  </si>
  <si>
    <t>Clay County</t>
  </si>
  <si>
    <t>Replace 2 bridges with 2 twin box culverts.</t>
  </si>
  <si>
    <t>One located on 410th Street, Section 17, Clay Township and one located on 120th Avenue, Section 16, Clay Township</t>
  </si>
  <si>
    <t>Shoulder wideneing and fore slope improvements.</t>
  </si>
  <si>
    <t>On B24 from M27 west 8 miles to M44.</t>
  </si>
  <si>
    <t>Clayton County</t>
  </si>
  <si>
    <t>Ironwood Road (X41)Seal Coat Project.  Beginning at intersection with Hemlock Rd on County Rd X41 going North 6.9 miles to the intersection of State Highway 128.</t>
  </si>
  <si>
    <t>6.9 miles located in Sections 14, 11, and 2 of Volga Township, Sections 26 and 35 in Garnavillo Township, and Sections 10, 15, 22, and 27 in Read Township.</t>
  </si>
  <si>
    <t>I-Jobs Funding</t>
  </si>
  <si>
    <t>Clear Lake</t>
  </si>
  <si>
    <t>Reconstruction of 2 blocks of N 4th St including sidewalk replacement, storm sewer construction, water main and sanitary sewer replacement and repairs</t>
  </si>
  <si>
    <t>N 4th St from 1st Ave N to 3rd Ave N</t>
  </si>
  <si>
    <t>Ijobs, General, RUT, TIF, Water, Sewer, Special Assessments</t>
  </si>
  <si>
    <t>Street, storm sewer, on-street parking and park improvements for the Buddy Holly Drive Record Park, Phase 1.</t>
  </si>
  <si>
    <t>474 North Shore Drive area</t>
  </si>
  <si>
    <t>General, TIF, Donations, Ijobs</t>
  </si>
  <si>
    <t>Clearfield</t>
  </si>
  <si>
    <t>Council is undecided at this point as to where exactly they are going to use this money.  It will be used to repair roads damaged by the heavy rains. They used $1372 on FY2010 for road maintenance. That is where we entered it on the City Street Financial</t>
  </si>
  <si>
    <t>City of Clearfield</t>
  </si>
  <si>
    <t>Cleghorn</t>
  </si>
  <si>
    <t>removal and replacing of existing asphalt for streets</t>
  </si>
  <si>
    <t>cleghorn</t>
  </si>
  <si>
    <t>removal of asphalt and replacement</t>
  </si>
  <si>
    <t>South Lewis Ave. in Cleghorn</t>
  </si>
  <si>
    <t>I-Jobs money and Road Use money</t>
  </si>
  <si>
    <t>Clemons</t>
  </si>
  <si>
    <t>Ditch Dredging on Bromely St for 3 blocks to enable runoff water flow out of town.</t>
  </si>
  <si>
    <t>City of Clemons 3 blocks on Bromley Ave</t>
  </si>
  <si>
    <t>Ijobs money $575.42 and street fund money $774.58.</t>
  </si>
  <si>
    <t>Repairs of street signs and road signs.</t>
  </si>
  <si>
    <t>Within Clemons City Limits</t>
  </si>
  <si>
    <t>ijobs money</t>
  </si>
  <si>
    <t>Replace the broken chains on the snow plow.</t>
  </si>
  <si>
    <t>City of Clemons</t>
  </si>
  <si>
    <t>Clermont</t>
  </si>
  <si>
    <t>Asphalt McGregor Street from State Street to Spring Street and include doing the necessary water drainage on the street.</t>
  </si>
  <si>
    <t>McGregor Street</t>
  </si>
  <si>
    <t>I-JOBS AND RUT Funds</t>
  </si>
  <si>
    <t>Clinton</t>
  </si>
  <si>
    <t>3 inch pavenment milling, 3 inch hot-mix asphalt overlay, PCC pavement patching, and related appurtenances for the roadway rehabilitation of approximately 9,180 feet of North 2nd Street between 7th Avenue North and Main Avenue, continuing on Main Avenue f</t>
  </si>
  <si>
    <t>Clinton, Iowa; North 2nd Street (Highway 67) from 7th Avenue North to Main Avenue and Main Avenue (North 2nd Street to North 3rd Street</t>
  </si>
  <si>
    <t>Iowa DOT 3R Funding
GO Bonds</t>
  </si>
  <si>
    <t>Clinton County</t>
  </si>
  <si>
    <t>Bridge replacement by County Bridge Crew</t>
  </si>
  <si>
    <t>210th Street west of Y-44</t>
  </si>
  <si>
    <t>Local Secondary Road funds</t>
  </si>
  <si>
    <t>Bridge replacement on County Road</t>
  </si>
  <si>
    <t>On 185th Street in Section 18 of Center Township</t>
  </si>
  <si>
    <t>On 260th Avenue in Section 3 of Orange Township</t>
  </si>
  <si>
    <t>Bridge replacement project by County Bridge crew</t>
  </si>
  <si>
    <t>On 118th Street west of Y-32</t>
  </si>
  <si>
    <t>Replace existing bridge with new bridge</t>
  </si>
  <si>
    <t>148th Street</t>
  </si>
  <si>
    <t>local funds</t>
  </si>
  <si>
    <t>185th Street</t>
  </si>
  <si>
    <t>Replace existing bridge with RCBC</t>
  </si>
  <si>
    <t>Y44/170th Avenue</t>
  </si>
  <si>
    <t>Clive</t>
  </si>
  <si>
    <t>Meredith Drive overlay in Clive, Iowa</t>
  </si>
  <si>
    <t>Meredith Drive in Clive from Urbandale Corp limits to Waukee Copr limits</t>
  </si>
  <si>
    <t>I-jobs and road use funds.</t>
  </si>
  <si>
    <t>overlay on Buffalo Road at 73rd Street</t>
  </si>
  <si>
    <t>Buffalo Road</t>
  </si>
  <si>
    <t>Overlayment of Buffalo Road at 73rd Street</t>
  </si>
  <si>
    <t>Buffalo Road and 73rd in Clive</t>
  </si>
  <si>
    <t>patch paving</t>
  </si>
  <si>
    <t>varous locations throughout the community</t>
  </si>
  <si>
    <t>i-Jobs</t>
  </si>
  <si>
    <t>slab stabilization</t>
  </si>
  <si>
    <t>various locations in teh city</t>
  </si>
  <si>
    <t>Clutier</t>
  </si>
  <si>
    <t>Repair and maintenance of various streets around town.</t>
  </si>
  <si>
    <t>Curtis Street, 5th St between Main and Carter, 2nd St, north half of Carter between 2nd to 3rd St, Carter from 3rd to 4th St, Elm from 3rd to 4th St, surface patch that would be necessary to repair th</t>
  </si>
  <si>
    <t>IJOBS.</t>
  </si>
  <si>
    <t>Coggon</t>
  </si>
  <si>
    <t>Aspahlt repair of streets</t>
  </si>
  <si>
    <t>Approx. 545 2nd Street</t>
  </si>
  <si>
    <t>Asphalt repair of streets 500 and 900 block 2nd street</t>
  </si>
  <si>
    <t>500 and 900 block 2nd street</t>
  </si>
  <si>
    <t>Coin</t>
  </si>
  <si>
    <t>gravel street to city cemetery</t>
  </si>
  <si>
    <t>south end of town</t>
  </si>
  <si>
    <t>I-Jobs dollars</t>
  </si>
  <si>
    <t>Colesburg</t>
  </si>
  <si>
    <t>Reconstruct one block of 2nd Street with new asphalt and curb &amp; gutter.</t>
  </si>
  <si>
    <t>2nd St. between Main St. and Jackson St.</t>
  </si>
  <si>
    <t>IJobs, RUT fund</t>
  </si>
  <si>
    <t>Colfax</t>
  </si>
  <si>
    <t>City Council will act on project decision October 12th, 2009.</t>
  </si>
  <si>
    <t>Decision on location determined by City Council October 12th</t>
  </si>
  <si>
    <t>Filling holes with CRS-2</t>
  </si>
  <si>
    <t>Downtown Colfax</t>
  </si>
  <si>
    <t>Funds have not been expended but City Council wants Public Works Director to do street maintenance projects with the funds.</t>
  </si>
  <si>
    <t>City of Colfax streets</t>
  </si>
  <si>
    <t>I-jobs 9709.40</t>
  </si>
  <si>
    <t>Hired Dickerson Mechanical to help with snow removal</t>
  </si>
  <si>
    <t>purchase of gravel and rock for patching streets</t>
  </si>
  <si>
    <t>entire town</t>
  </si>
  <si>
    <t>Replace curb and gutter at Walnut and E Front St.  Clean out ditch,flume and street maintenance materials</t>
  </si>
  <si>
    <t>Front St</t>
  </si>
  <si>
    <t>Collins</t>
  </si>
  <si>
    <t>I Jobs</t>
  </si>
  <si>
    <t>Colo</t>
  </si>
  <si>
    <t>Repair and resurface main street.</t>
  </si>
  <si>
    <t>Main Street entire length.</t>
  </si>
  <si>
    <t>Local/Ijobs</t>
  </si>
  <si>
    <t>Slurry Coat West Street - Entire length</t>
  </si>
  <si>
    <t>West Street, Colo, IA</t>
  </si>
  <si>
    <t>Local Funds/IJobs Funds</t>
  </si>
  <si>
    <t>Columbus Junction</t>
  </si>
  <si>
    <t>Curb &amp; Gutter replacement</t>
  </si>
  <si>
    <t>2nd Street, from Cherry to Gamble</t>
  </si>
  <si>
    <t>Colwell</t>
  </si>
  <si>
    <t>Laying asphalt on top of gravel road.</t>
  </si>
  <si>
    <t>From Railroad Ave.and 4th Street around 5th Street down Liberty Ave. to 3rd Street.</t>
  </si>
  <si>
    <t>Road Use Tax Fund and Transfer of Jurisdiction Funds</t>
  </si>
  <si>
    <t>Rock Alleys in Town</t>
  </si>
  <si>
    <t>Alleys</t>
  </si>
  <si>
    <t>Road Use Tax and Transfer of Jurisdition</t>
  </si>
  <si>
    <t>Conrad</t>
  </si>
  <si>
    <t>Concrete City alleyway for safe transportation to the Conrad Family Aquatic Center and Shelterhouse</t>
  </si>
  <si>
    <t>Alley off of Boyd Street between the properties located at 108 E Boyd and 601 N Main</t>
  </si>
  <si>
    <t>IJobs Funds</t>
  </si>
  <si>
    <t>Repair south and north approach on South Main Street bridge over Wolf Creek. This was a shared funding project with Grundy County</t>
  </si>
  <si>
    <t>South Main Street</t>
  </si>
  <si>
    <t>Ijobs funds, City RUT funds, and Grundy County cost share</t>
  </si>
  <si>
    <t>Conway</t>
  </si>
  <si>
    <t>maintain roads using blade to move gravel</t>
  </si>
  <si>
    <t>conway,iowa city</t>
  </si>
  <si>
    <t>i-jobs road use tax</t>
  </si>
  <si>
    <t>Purchase of rock for city streets</t>
  </si>
  <si>
    <t>Conway, IA</t>
  </si>
  <si>
    <t>I-Jobs and RUTF</t>
  </si>
  <si>
    <t>Coon Rapids</t>
  </si>
  <si>
    <t>Project to be determined..</t>
  </si>
  <si>
    <t>Project to be determined</t>
  </si>
  <si>
    <t>Coppock</t>
  </si>
  <si>
    <t>cold mix for street patching</t>
  </si>
  <si>
    <t>Locust, Mill Street in Coppock</t>
  </si>
  <si>
    <t>purchase street patching materials</t>
  </si>
  <si>
    <t>locust ave</t>
  </si>
  <si>
    <t>IJOBS funds (second half)</t>
  </si>
  <si>
    <t>Coralville</t>
  </si>
  <si>
    <t>Patching including traffic control &amp; subgrade repair</t>
  </si>
  <si>
    <t>2nd Ave. 7 Glen Oaks Knoll</t>
  </si>
  <si>
    <t>Remove &amp; replace concret &amp; seed, fertizie &amp; mulch ground</t>
  </si>
  <si>
    <t>12 Ave @ I-80 &amp; Oakdale @ Coral Ct.</t>
  </si>
  <si>
    <t>Remove &amp; replace, full depth saw cutting &amp; subgrade repair.  Patching</t>
  </si>
  <si>
    <t>Avalon Lane &amp; Westminster</t>
  </si>
  <si>
    <t>Street Repairs of existing streets.</t>
  </si>
  <si>
    <t>James Street,
Holiday Rd &amp; 12th Ave.,
Heartland Dr.,</t>
  </si>
  <si>
    <t>Street Repais - remove &amp; replace paving</t>
  </si>
  <si>
    <t>Ozark Ridge &amp; Woolridge Patching</t>
  </si>
  <si>
    <t>Corning</t>
  </si>
  <si>
    <t>1995 Chevy Kodiak Truck from The City of Wesley, Iowa for $7,000</t>
  </si>
  <si>
    <t>$7,000</t>
  </si>
  <si>
    <t>UNIT #205485, SERIAL #5418DGE511CB124MA, MODEL MAGNUM 91000 AMZ MACHINE.  PURCHASED FROM LOCAN CONTRACTORS SUPPLY, INC FOR $10,750.00.</t>
  </si>
  <si>
    <t>CITY STREETS OF CORNING</t>
  </si>
  <si>
    <t>I JOBS MONEY $10,263.11, BALANCE TO BE PAID FROM ROAD USE TAX MONEY $486.89.</t>
  </si>
  <si>
    <t>Correctionville</t>
  </si>
  <si>
    <t>Reconstructed intersection of Aspen Street and Sioux Avenue with Highway 20.</t>
  </si>
  <si>
    <t>Aspen Street and west end of Sioux Avenue and Highway 20.</t>
  </si>
  <si>
    <t>RUT Fund</t>
  </si>
  <si>
    <t>Street Repair on several streets in the city limits.</t>
  </si>
  <si>
    <t>308 Birch; 109 Birch; 206 Fir; South End Gumwood; 3rd &amp; Hackberry; 6th Street; 611 Railroad Ave; Welsch Ave; Welsch Ave &amp; Fir; 506 4th St; 10 &amp; Driftwood.</t>
  </si>
  <si>
    <t>RUT - I-JOBS</t>
  </si>
  <si>
    <t>Corwith</t>
  </si>
  <si>
    <t>Streets within the city limits will be repaired.</t>
  </si>
  <si>
    <t>Various locations within the city limits</t>
  </si>
  <si>
    <t>Corydon</t>
  </si>
  <si>
    <t>Asphalt resurfacing/sealcoating.  Rock replacement</t>
  </si>
  <si>
    <t>100 to 300 Block of West South St and 200-400 Block of East
South Street.  E. Monroe St-north of hospital, E South St-south of hospital, N Lincoln and N East north of Hwy 2.</t>
  </si>
  <si>
    <t>Patch &amp; Asphalt Resurfacing</t>
  </si>
  <si>
    <t>200-400 blks of S LaFayette, 200-400 blks of S Franklin,
300-500 blks of E Monroe, 500 blk of E South, 100 &amp; 300 blks W Monroe, 500 &amp; 600 blks of S East, 2178 Lake Park Rd</t>
  </si>
  <si>
    <t>Cotter</t>
  </si>
  <si>
    <t>Build Walk bridge and pour new sidewalk</t>
  </si>
  <si>
    <t>Cotter Street</t>
  </si>
  <si>
    <t>Coulter</t>
  </si>
  <si>
    <t>Repairubg cracks in asphalt on all city streets.</t>
  </si>
  <si>
    <t>1st street to 5th street, and Grant street to Taft Street.</t>
  </si>
  <si>
    <t>Street Repair Fund and RUT Fund</t>
  </si>
  <si>
    <t>Purchase of equipment for street maintenance and snow removal</t>
  </si>
  <si>
    <t>tbd</t>
  </si>
  <si>
    <t>Purchased a 2012 F150 pickup.</t>
  </si>
  <si>
    <t>Various street maintenance</t>
  </si>
  <si>
    <t>Craig</t>
  </si>
  <si>
    <t>repaint striping on streets and handicap parking places</t>
  </si>
  <si>
    <t>the whole city of Craig</t>
  </si>
  <si>
    <t>Crawford County</t>
  </si>
  <si>
    <t>2010 Pavement Markings on hard surfaced roads.</t>
  </si>
  <si>
    <t>Major Collector Routes.</t>
  </si>
  <si>
    <t>Hot Mix Asphalt to patch pavements.</t>
  </si>
  <si>
    <t>County Routes E16, L51 and Lincoln Way.</t>
  </si>
  <si>
    <t>Secondary Road Funds.</t>
  </si>
  <si>
    <t>Milling and asphalt cement placement.</t>
  </si>
  <si>
    <t>County Rd. E16 from Schlewig to County Rd. L51, and County Rd. L51 from County Rd. E16 to State Hwy. #141.</t>
  </si>
  <si>
    <t>Crawfordsville</t>
  </si>
  <si>
    <t>repairs and resurfacing of city streets</t>
  </si>
  <si>
    <t>Crawfordsville, IA</t>
  </si>
  <si>
    <t>Crescent</t>
  </si>
  <si>
    <t>Approx. 6' long patch along east side of OLH slightly across from Henry's Diner.  Asphalt/shoulder giving way.
City is waiting on bids from asphalt companies as of 6-7-11</t>
  </si>
  <si>
    <t>OLH/Jackson St.</t>
  </si>
  <si>
    <t>Remaining IJOB $$$ in RUT funds.</t>
  </si>
  <si>
    <t>TBD
possible row reconstruction</t>
  </si>
  <si>
    <t>east side of Old Lincoln Hwy</t>
  </si>
  <si>
    <t>RUT monies</t>
  </si>
  <si>
    <t>Cresco</t>
  </si>
  <si>
    <t>Chip Sealing City Streets - Purchased 6,041 gallons of oil, 178.2 tons of chips, 181.7 gallons of LP</t>
  </si>
  <si>
    <t>Chip Sealed about 30 blocks around the City of Cresco.  Purchased the oil from Tama, Iowa and the chips and LP from Cresco Iowa.</t>
  </si>
  <si>
    <t>I Jobs only</t>
  </si>
  <si>
    <t>Chip Sealing City Streets in Cresco</t>
  </si>
  <si>
    <t>I-JOBS and Local Option Tax</t>
  </si>
  <si>
    <t>Creston</t>
  </si>
  <si>
    <t>Reasphalting and patching streets</t>
  </si>
  <si>
    <t>I-JOBS Funds, City Funds</t>
  </si>
  <si>
    <t>Resurface North Lincoln Street from Townline Street to City Limit</t>
  </si>
  <si>
    <t>North Lincoln Street</t>
  </si>
  <si>
    <t>I-JOBS Funds, STP Funds, City Funds</t>
  </si>
  <si>
    <t>Cromwell</t>
  </si>
  <si>
    <t>purchase and haul gravel and blade streets. $359.23 was used.</t>
  </si>
  <si>
    <t>City of Cromwell</t>
  </si>
  <si>
    <t>I-Jobs and local state road use money</t>
  </si>
  <si>
    <t>Crystal Lake</t>
  </si>
  <si>
    <t>Replace sidewalks along both side's of State Ave.</t>
  </si>
  <si>
    <t>from 2nd Street to 1st Street</t>
  </si>
  <si>
    <t>i-jobs plus various grants and general fund</t>
  </si>
  <si>
    <t>Sealcoat 5th Street W from Summit Ave to end of street</t>
  </si>
  <si>
    <t>5ht Street W</t>
  </si>
  <si>
    <t>Road funds</t>
  </si>
  <si>
    <t>Cumberland</t>
  </si>
  <si>
    <t>Project to be determined at a later date.</t>
  </si>
  <si>
    <t>To be determined.</t>
  </si>
  <si>
    <t>Curlew</t>
  </si>
  <si>
    <t>no project has been identified</t>
  </si>
  <si>
    <t>not identified</t>
  </si>
  <si>
    <t>not determined</t>
  </si>
  <si>
    <t>Cushing</t>
  </si>
  <si>
    <t>Culvert Project</t>
  </si>
  <si>
    <t>Third Street</t>
  </si>
  <si>
    <t>Grade alleys &amp; drainage ditches</t>
  </si>
  <si>
    <t>Within city limits</t>
  </si>
  <si>
    <t>Cylinder</t>
  </si>
  <si>
    <t>TO BE DETERMINED AT A LATER DATE</t>
  </si>
  <si>
    <t>Dakota City</t>
  </si>
  <si>
    <t>Blacktop work in and around City Hall and shop.</t>
  </si>
  <si>
    <t>Dallas Center</t>
  </si>
  <si>
    <t>Repair of miscellaneous streets</t>
  </si>
  <si>
    <t>Repairs of various streets</t>
  </si>
  <si>
    <t>Roadstone for rock roads 2010 2011</t>
  </si>
  <si>
    <t>County Roads</t>
  </si>
  <si>
    <t>Dana</t>
  </si>
  <si>
    <t>SNOW REMOVAL OR LAWN MOWING</t>
  </si>
  <si>
    <t>ALL AREAS OF CITY OF DANA</t>
  </si>
  <si>
    <t>Danbury</t>
  </si>
  <si>
    <t>Resurfacing of Thomas Street from D-54 to State 175.</t>
  </si>
  <si>
    <t>Thomas Street, Danbury Iowa</t>
  </si>
  <si>
    <t>City Savings, RUT &amp; IJOBS</t>
  </si>
  <si>
    <t>Street Repair</t>
  </si>
  <si>
    <t>Areas in and surrounding the entire lengths of Main, East, Liston and Peach Streets.</t>
  </si>
  <si>
    <t>Danville</t>
  </si>
  <si>
    <t>Applied the funds towards the following project:  Dug out, formed, graded and poured 142 feet of curb and gutter.  Installed two ADA detectable warning devices in sidewalk.  Poured six feet by four feet and five feet by eight feet handicap ramps.  Poured</t>
  </si>
  <si>
    <t>Sidewalk on the east side of North Main Street, in front of the following businesses:  112, 114, 202, and 204 North Main Street</t>
  </si>
  <si>
    <t>to be determined at a later date</t>
  </si>
  <si>
    <t>to be dtermined at a later date</t>
  </si>
  <si>
    <t>I job monies and RUT revenue</t>
  </si>
  <si>
    <t>Correct Forest Grove Road at Somerset sight distance problem.</t>
  </si>
  <si>
    <t>Forest Grove Road at Somerset</t>
  </si>
  <si>
    <t>I JOBS FUNDS</t>
  </si>
  <si>
    <t>Paving on Utica Ridge Road from Forest Grove to Davenport City Limits</t>
  </si>
  <si>
    <t>Forest Grove Road to Davenport City Limits</t>
  </si>
  <si>
    <t>The improvements consist of removing the existing concrete pavement and constructing new nine inch (9”) P.C.C. pavement on a drainable subbase with subdrains on Eastern Ave. between Duck Creek and Kimberly Rd.  Also included with this project is the remov</t>
  </si>
  <si>
    <t>Eastern Ave. between Duck Creek and Kimberly Rd.</t>
  </si>
  <si>
    <t>Davis County</t>
  </si>
  <si>
    <t>Placing granular in various local roads in Davis County</t>
  </si>
  <si>
    <t>Various local roads in Davis County</t>
  </si>
  <si>
    <t>Dayton</t>
  </si>
  <si>
    <t>New tires and other repairs to 1992 GMC dump truck and 2000 JCB 214 tractor/loader/backhoe.</t>
  </si>
  <si>
    <t>City maintenance shop</t>
  </si>
  <si>
    <t>Street Maintenance Materials purchased.</t>
  </si>
  <si>
    <t>De Soto</t>
  </si>
  <si>
    <t>HMA patching on Madison and Marshall streets; Sawcut, remove, and install HMA pavement. HMA resurfacing on Walnut Street; Mill to transition, clean, tack with CSS-1 emulsion, and resurface with 3 inch depth HMA pavement.</t>
  </si>
  <si>
    <t>Madison, Marshall and Walnut Streets, De Soto, IA</t>
  </si>
  <si>
    <t>Road Use Monies and I-Jobs money</t>
  </si>
  <si>
    <t>De Witt</t>
  </si>
  <si>
    <t>crack &amp; joint sealing of streets</t>
  </si>
  <si>
    <t>Scenic Hill Lane from N Ridge Rd to Cul-de-sac, Scenic Ridge from Scenic Hill Lane to end, Mackin Dr/Silver Valley Dr intersection, Silver Valley Dr from #1516 to 14th Ave and by house #1511, 15th Ave</t>
  </si>
  <si>
    <t>Crack sealing various streets throughout DeWitt</t>
  </si>
  <si>
    <t>Westwood Dr south of 11th St, 11th Ave north of 15th St, 14th St between 11th Ave and 14th Ave, 2nd Ave south of 8th Street thru east 7th St, 6th St between 7th Ave and 3rd Ave, 2nd St between 6th Ave</t>
  </si>
  <si>
    <t>$22,052.53 I-Jobs and $1,101.51 local option sales tax</t>
  </si>
  <si>
    <t>curb &amp; gutter</t>
  </si>
  <si>
    <t>102 12th Avenue</t>
  </si>
  <si>
    <t>$272.01 I jobs $299.72 local option tax</t>
  </si>
  <si>
    <t>Decatur County</t>
  </si>
  <si>
    <t>Asphalt overlay of damaged areas on Little River Lake Road and NW 18th Street in Leon, Iowa.  Damage resulte from use as a detour during DOT bridge deck overlay BRFN-69-1(34)--39-27.</t>
  </si>
  <si>
    <t>Little River Lake Road  and NW 18th Street in sections 19,20,29,and 30 of Center Township T-69-N; R-25-W in Decatur County, IA.</t>
  </si>
  <si>
    <t>Decatur County IJOBS   $ 39,660.25
City of Leon IJOBS        7,000.00
IOWA DOT                 69,317.50</t>
  </si>
  <si>
    <t>Grind and relay surface of existing seal coat road (three inches deep by 24 feet wide).</t>
  </si>
  <si>
    <t>280th Street from Davis City, IA to Lamoni, IA.</t>
  </si>
  <si>
    <t>Decatur County IJOBS $ 14,700.00</t>
  </si>
  <si>
    <t>Purchase crushed limestone for surface application to rural secondary roads</t>
  </si>
  <si>
    <t>Secondary rock surfaced roads in 9 of 16 Townships</t>
  </si>
  <si>
    <t>Decatur County IJOBS                  $6,868.96
Decatur County Secondary Road Funds   $    1.70</t>
  </si>
  <si>
    <t>Purchase oil and limestone chips to reseal 280th Street (24 ft wide x 5.491 miles long) Application rates of 0.397 gal oil/sq yd @$2.632/gal and 53.130 lbs/sq yd @ $13.05/Ton</t>
  </si>
  <si>
    <t>From the NW cor NE 1/4 NW 1/4 Sec 2, T-67-N, R-26-W to NW cor Sec 1, T-67-N, R-27-W.</t>
  </si>
  <si>
    <t>I-JOBS                   $101,555,18
Decatur County Sec Rds   $  5,941.37
     Total               $107,496.55</t>
  </si>
  <si>
    <t>Rebuild Radii at the intersection of County Route J-66 (Dale Miller Road) and US Hwy 69 at Davis City, IA</t>
  </si>
  <si>
    <t>Intersection of County Route J-66 (Dale Miller Road) and US Highway 69 at Davis City, IA</t>
  </si>
  <si>
    <t>Decatur County IJOBS  $ 19,118.00</t>
  </si>
  <si>
    <t>Repair shop facility by replacing 12'x12'overhead door in east end of shop.</t>
  </si>
  <si>
    <t>1401 South Main
Leon, IA 50144</t>
  </si>
  <si>
    <t>IJOBS $3,040.00</t>
  </si>
  <si>
    <t>Decorah</t>
  </si>
  <si>
    <t>Extension of Montgomery St. Storm Sewer</t>
  </si>
  <si>
    <t>East of Montgomery St. near Charlie Miller Drive, Decorah IA 52101</t>
  </si>
  <si>
    <t>Dedham</t>
  </si>
  <si>
    <t>PATCH STREETS: POTHOLES &amp; BLACKTOP. HIRED TO PATCH STREETS. MATERIAL PROVIDED BY STA-BILT CONSTRUCTION CO..</t>
  </si>
  <si>
    <t>ALL CITY STREETS EXCLUDING 4TH AVE &amp; 4TH ST</t>
  </si>
  <si>
    <t>REPAIR STREETS</t>
  </si>
  <si>
    <t>ALL CITY STREETS</t>
  </si>
  <si>
    <t>Deep River</t>
  </si>
  <si>
    <t>Repair of existing street surface.</t>
  </si>
  <si>
    <t>Streets within the City of Deep River</t>
  </si>
  <si>
    <t>Road use funds and I-jobs funds</t>
  </si>
  <si>
    <t>Defiance</t>
  </si>
  <si>
    <t>Repair or crack filling in the fall of 2010</t>
  </si>
  <si>
    <t>city streets</t>
  </si>
  <si>
    <t>IJOBS/RUTS</t>
  </si>
  <si>
    <t>Delaware County</t>
  </si>
  <si>
    <t>PCC maintenance  patching</t>
  </si>
  <si>
    <t>PCC patching on W63 south of D22, and at the intersection of W69 and D22.</t>
  </si>
  <si>
    <t>FY 2011 I-Jobs and Local Funds</t>
  </si>
  <si>
    <t>Replace bridge with two cast-in-place box culverts.</t>
  </si>
  <si>
    <t>Between Sections 6 &amp; 7 of Bremen Township.  170th Street approximately 500 feet west of 290th Avenue.</t>
  </si>
  <si>
    <t>Local money and I-Jobs money</t>
  </si>
  <si>
    <t>Delhi</t>
  </si>
  <si>
    <t>Road Repair and Seal</t>
  </si>
  <si>
    <t>Franklin Street from 6th to West end</t>
  </si>
  <si>
    <t>Deloit</t>
  </si>
  <si>
    <t>Deep dips by manholes that need filled in on the streets</t>
  </si>
  <si>
    <t>Different street locations</t>
  </si>
  <si>
    <t>Fixing valves and restoring our lagoons</t>
  </si>
  <si>
    <t>Sewer utility</t>
  </si>
  <si>
    <t>Need repair on many of our Deloit streets.</t>
  </si>
  <si>
    <t>Repair and Maintance of Sewer</t>
  </si>
  <si>
    <t>City of Deloit</t>
  </si>
  <si>
    <t>Sewer Utility Fund</t>
  </si>
  <si>
    <t>Televising and sewer cleaning</t>
  </si>
  <si>
    <t>Delphos</t>
  </si>
  <si>
    <t>Clean ditches for better drainage / runoff.</t>
  </si>
  <si>
    <t>Washington Sreet</t>
  </si>
  <si>
    <t>General Fund</t>
  </si>
  <si>
    <t>Delta</t>
  </si>
  <si>
    <t>New gravel/rock will be purchased for streets in City of Delta</t>
  </si>
  <si>
    <t>I-JOBS road fund</t>
  </si>
  <si>
    <t>Denison</t>
  </si>
  <si>
    <t>1st Ave North &amp; 1st Ave South street repairs</t>
  </si>
  <si>
    <t>1st Ave North &amp; 1st Ave South</t>
  </si>
  <si>
    <t>repairing potholes all over the city streets</t>
  </si>
  <si>
    <t>various locations throughout the city</t>
  </si>
  <si>
    <t>repairing potholes around city streets</t>
  </si>
  <si>
    <t>entire city</t>
  </si>
  <si>
    <t>Road Use Taxes</t>
  </si>
  <si>
    <t>Repairing potholes in city streets</t>
  </si>
  <si>
    <t>REPLACEMENT OF EXISTING STORM SEWER PIPE</t>
  </si>
  <si>
    <t>9th Ave. North &amp; 24th Street</t>
  </si>
  <si>
    <t>Road use tax -</t>
  </si>
  <si>
    <t>Street repairs</t>
  </si>
  <si>
    <t>various streets</t>
  </si>
  <si>
    <t>Ten Point Construction</t>
  </si>
  <si>
    <t>remove &amp; replace intersecton at Fort &amp; Settlers lane</t>
  </si>
  <si>
    <t>Derby</t>
  </si>
  <si>
    <t>Ditching &amp; Culvert replacement</t>
  </si>
  <si>
    <t>Prairie Ave @ John Street</t>
  </si>
  <si>
    <t>I-Jobs and Iowa road use tax receipts</t>
  </si>
  <si>
    <t>Replace culvert and deepen ditch.</t>
  </si>
  <si>
    <t>Prairie Avenue just west of Center Street</t>
  </si>
  <si>
    <t>I-Jobs and road use tax monies</t>
  </si>
  <si>
    <t>Mill and overlay of various streets with in the City of Des Moines.</t>
  </si>
  <si>
    <t>Various streets with in the City of Des Moines.</t>
  </si>
  <si>
    <t>Project started 9/1/10. Resurfacing completed 10/16/10. Permanent epoxy paint completed 11/15/10. Remaining work (durable tape pavement markings) will be complete second quarter 2011 (May).</t>
  </si>
  <si>
    <t>Various streets with in the City of Des Moines</t>
  </si>
  <si>
    <t>Des Moines County</t>
  </si>
  <si>
    <t>Generator installation at Des Moines County Secondary Road Department Maintenance Facility</t>
  </si>
  <si>
    <t>Main Shop Building - Washington Road</t>
  </si>
  <si>
    <t>Highway 99 slide/culvert damage repair</t>
  </si>
  <si>
    <t>Hwy 99</t>
  </si>
  <si>
    <t>Jimtown Road Wash-out/Culvert Repair</t>
  </si>
  <si>
    <t>Jimtown Road</t>
  </si>
  <si>
    <t>Salt   storage   building</t>
  </si>
  <si>
    <t>Des Moines County Secondary Road Department Facility, Washington Road, West Burlington, IA</t>
  </si>
  <si>
    <t>Washington Road Intake Repair</t>
  </si>
  <si>
    <t>Washington Road/Bohlen</t>
  </si>
  <si>
    <t>Dexter</t>
  </si>
  <si>
    <t>TBD</t>
  </si>
  <si>
    <t>&lt;not selected&gt;</t>
  </si>
  <si>
    <t>Diagonal</t>
  </si>
  <si>
    <t>40 ft 24" DW Tube =    $628.40
7.1400 Tons rock  =    $ 78.90
equipment to dig       $375.00</t>
  </si>
  <si>
    <t>intersection of east 7th street and north union street</t>
  </si>
  <si>
    <t>Class D rock was used for the maintenance and prep on city streets in order to chip and oil.  This will help with the flow of water when we get heavy rains, and will prevent losing gravel on some roads that seem to wash away into ditches and culverts, plu</t>
  </si>
  <si>
    <t>Various locations throughout the city.  E 3rd Street and Madison Streets mainly</t>
  </si>
  <si>
    <t>RUT funds, Local Option Sales Tax, and FTM funds</t>
  </si>
  <si>
    <t>Dickinson County</t>
  </si>
  <si>
    <t>P.C.C. Full-Depth Patching on County Road M-34 to repair damage caused by Lost Lakes Windfarm new windmill construction. Includes Planning, Design and Contract Administration.</t>
  </si>
  <si>
    <t>County Road M-34 in Excelsior and Okoboji Townships</t>
  </si>
  <si>
    <t>Local Maintenance Funds</t>
  </si>
  <si>
    <t>Dike</t>
  </si>
  <si>
    <t>Project to seal cracks and joints in the streets listed below.</t>
  </si>
  <si>
    <t>E. Elder, Mayme, 7th, Fox Ridge</t>
  </si>
  <si>
    <t>RUT taxes and IJOBs</t>
  </si>
  <si>
    <t>Dolliver</t>
  </si>
  <si>
    <t>Project for city being discussed at this time, possibly for year 2010.</t>
  </si>
  <si>
    <t>City of Dolliver</t>
  </si>
  <si>
    <t>I-Jobs Monies</t>
  </si>
  <si>
    <t>Repair of Dolliver Streets after snow</t>
  </si>
  <si>
    <t>I-JOBS Monies</t>
  </si>
  <si>
    <t>Snow Removal of Main Street ( 2 1/2 blocks)</t>
  </si>
  <si>
    <t>Don Griese Construction
5087 Main Street
Dolliver, IA  50531</t>
  </si>
  <si>
    <t>I Jobs Monies</t>
  </si>
  <si>
    <t>Donnellson</t>
  </si>
  <si>
    <t>Remove sealcoat street.  Form and pour concrete pavement.</t>
  </si>
  <si>
    <t>East Street and Madison Avenue, north 90 feet.</t>
  </si>
  <si>
    <t>Road Use Tax Funds
TE Funds</t>
  </si>
  <si>
    <t>Doon</t>
  </si>
  <si>
    <t>The City of Doon, IA contracted The Road Guy Construction Co. to resurface some streets in Doon.  Total amount spent on this project was $26,045.28.  These funds were taken from our Road Use Tax Account in which our I-Jobs Grant was deposited on July 26,</t>
  </si>
  <si>
    <t>Doon, IA</t>
  </si>
  <si>
    <t>I-Jobs and RUT Account of the City of Doon</t>
  </si>
  <si>
    <t>The City of Doon, IA contracted The Road Guy Construction Co. to resurface some streets in Doon.  Total funds spent on this project were $21,628.87.  These funds were taken from our Road Use Tax Account in which the I-Jobs Grant was deposited on July 30,</t>
  </si>
  <si>
    <t>City of Doon, IA</t>
  </si>
  <si>
    <t>I-Jobs and RUT Fund Account of the City of Doon.</t>
  </si>
  <si>
    <t>Dougherty</t>
  </si>
  <si>
    <t>SNOW REMOVAL ON CITY STREETS</t>
  </si>
  <si>
    <t>MAIN ST. DOUGHERTY</t>
  </si>
  <si>
    <t>still working on plans FOR CITY STREETS</t>
  </si>
  <si>
    <t>streets in dougherty</t>
  </si>
  <si>
    <t>Dow City</t>
  </si>
  <si>
    <t>Construct storm sewer along S. Prince Street (Hillside)</t>
  </si>
  <si>
    <t>South Prince Street (Hillside Project)</t>
  </si>
  <si>
    <t>I-JOBS and Road Use Tax</t>
  </si>
  <si>
    <t>Reconstruction of west side of School Street and Park Street</t>
  </si>
  <si>
    <t>West side of School and Park Streets intersection</t>
  </si>
  <si>
    <t>$2,196.95 from I-JOBS Funds; $13,505.80 from Road Use Tax Funds</t>
  </si>
  <si>
    <t>Dows</t>
  </si>
  <si>
    <t>repairing a section of Rowan Road (county line road) by Coop and doing the railroad track crossing on E. Ellsworth Street</t>
  </si>
  <si>
    <t>Rowan Road</t>
  </si>
  <si>
    <t>I jobs money and road use funds</t>
  </si>
  <si>
    <t>Drakesville</t>
  </si>
  <si>
    <t>Replace tube, grade ditch and put in a drain</t>
  </si>
  <si>
    <t>S. Polk Street &amp; 180th ST</t>
  </si>
  <si>
    <t>I-Jobs money</t>
  </si>
  <si>
    <t>The road bed was scarified and material brought upf rom the ditches.  It was then regraded and ditches cleaned.  A new surface of gravel/oil was put on it.</t>
  </si>
  <si>
    <t>S Polk St. from Main St. to City Limits of Drakesville, Ia</t>
  </si>
  <si>
    <t>I-Jobs funds plus funds the City had in their Road Use Tax Fund</t>
  </si>
  <si>
    <t>Consultant design consultant to complete the final engineering (FE) design, develop construction documents, and perform the required archaeological and cultural resource phase III mitigation work for the development of the Southwest Arterial project.</t>
  </si>
  <si>
    <t>Southwest Arterial, Highway 20 to Highway 151/61 in Dubuque, Iowa</t>
  </si>
  <si>
    <t>Federal SAFETEA-LU Funding
State I-Jobs Distribution
City - Sales Tax (30%)/RUT</t>
  </si>
  <si>
    <t>Dubuque County</t>
  </si>
  <si>
    <t>Cost of materials for North Cascade overlay project
Invoice #4300003847 dated 10/21/09 - 2,409.49 ton hot mix = $95,319.46.
Invoice #4300003891 dated 10/30/09 - 2,140.67 ton hot mix = $84,684.88.
Invoice #4300003924 dated 10/31/09 - 69.74 ton hot mix = $2</t>
  </si>
  <si>
    <t>North Cascade Rd from New Melleray Road to Sundown Road</t>
  </si>
  <si>
    <t>Secondary Road funds</t>
  </si>
  <si>
    <t>Overlay of Flannagan Road, Sec 13-14-15-16-17, Concord Twp
Invoice 4300005456 dated 10/27/10 - 2,899.02 ton hot mix = $114,772.21.
Invoice 4300005480 dated 10/31/10 - 1,105.16 ton hot mix = $43,753.30</t>
  </si>
  <si>
    <t>Flannagan Road</t>
  </si>
  <si>
    <t>Dumont</t>
  </si>
  <si>
    <t>build a base to prepare for resurfacing city street</t>
  </si>
  <si>
    <t>State Street from 202 Locust Street to the corner of Franklin
Street</t>
  </si>
  <si>
    <t>finish Pittsford Street and all of Franklin Street</t>
  </si>
  <si>
    <t>Duncombe</t>
  </si>
  <si>
    <t>Rocked the gravel road and grading.</t>
  </si>
  <si>
    <t>4500 feet east on Oak Street from the intersection of Collins Street.</t>
  </si>
  <si>
    <t>IJOBS FUNDING</t>
  </si>
  <si>
    <t>Rocking and Grading Road.</t>
  </si>
  <si>
    <t>Gravel part of Oak Street at the intersection of Oak Street and Collins east 4500 feet.</t>
  </si>
  <si>
    <t>I-JOBS FUNDING: 946.83    RUT:1338.49</t>
  </si>
  <si>
    <t>IJOBS FUNDS</t>
  </si>
  <si>
    <t>I-JOBS FUNDS</t>
  </si>
  <si>
    <t>IJOBS Funds.</t>
  </si>
  <si>
    <t>Dunkerton</t>
  </si>
  <si>
    <t>Clean, patch and seal coat various streets in Dunkerton.</t>
  </si>
  <si>
    <t>1. Alley behind Baptist Church
2. Parking by Veteran's Park
3. 210 E Sycamore
4. Tower St from Canfield to Jefferson to Marilyn
5. E Williams from Canfield to Jefferson to Marilyn
6. Jefferson fr</t>
  </si>
  <si>
    <t>I-JOBS $3,985.77 (All of FY2011) &amp; RUT $18,182.67</t>
  </si>
  <si>
    <t>Curb &amp; Gutter and Storm Sewer Inlet Replacements at 2 locations.</t>
  </si>
  <si>
    <t>1. Stickney and Main St., Dunkerton
2. Lincoln St., Dunkerton</t>
  </si>
  <si>
    <t>I-Jobs $2550</t>
  </si>
  <si>
    <t>Street Cold Mix Patch - 4.56 Tons at 1 location</t>
  </si>
  <si>
    <t>Dunkerton Road</t>
  </si>
  <si>
    <t>I-Jobs $334.48</t>
  </si>
  <si>
    <t>Street Maintenance Seal Coat and Patching at 7 locations.</t>
  </si>
  <si>
    <t>1. West Williams from new asphalt west of Canfield to west end.
2. Marble from Dunkerton Road to Williams.
3. Washington from Dunkerton Road to Williams.
4. Washington from Williams to south end.</t>
  </si>
  <si>
    <t>I-Jobs $391.30 (Remaining FY10)
Road Use Tax $18,628.90
General Fund Streets Budget (Property Tax Levied) $6700.00</t>
  </si>
  <si>
    <t>Dunlap</t>
  </si>
  <si>
    <t>milling 700 block Iowa Avenue north side
grindings alley entrance 300 block South 6th Str east side
asphalt alley entrance 3" thick -Park to Eagle Street
Asphalt 2" deep South 8th Street -</t>
  </si>
  <si>
    <t>700 block Iowa Avenue
300 block South 6th Street
alley-Park Street to Eagle Street
South 8th Street</t>
  </si>
  <si>
    <t>Durango</t>
  </si>
  <si>
    <t>we have no projects at this time</t>
  </si>
  <si>
    <t>Durango, Iowa</t>
  </si>
  <si>
    <t>Durant</t>
  </si>
  <si>
    <t>Repair park parking lot at Feldhahn Ballpark from heavy equipment use. The equipment tore up the asphalt and left ruts. It will be done as soon as the asphaly contractors are up and running this spring or summer</t>
  </si>
  <si>
    <t>East Park and County Hwy F58 (Feldhahn Park Ball diamond) Scott County</t>
  </si>
  <si>
    <t>The I-Jobs money will help pay for it with Road Use tax Funds.</t>
  </si>
  <si>
    <t>Tear out 3 blocks of 7th Street and put new concrete in. Reconstruct 6th Street from 5th Ave to 10th Ave with new water, sewer, storm, curb &amp; gutter. Including 7th &amp; 10th Avenues between 5th and 6th Streets</t>
  </si>
  <si>
    <t>6th and 7th Streets</t>
  </si>
  <si>
    <t>Funding source is assessments at completion, bond proceeds, and I-JOB funding</t>
  </si>
  <si>
    <t>Dyersville</t>
  </si>
  <si>
    <t>Paving &amp; Storm Sewer Project</t>
  </si>
  <si>
    <t>8th Street NW</t>
  </si>
  <si>
    <t>Capital Projects</t>
  </si>
  <si>
    <t>Dysart</t>
  </si>
  <si>
    <t>Patch, curb repair and chip seal two blocks of city street</t>
  </si>
  <si>
    <t>South Main Street from Sherman to Park Streets</t>
  </si>
  <si>
    <t>I-Jobs, road use funds</t>
  </si>
  <si>
    <t>Eagle Grove</t>
  </si>
  <si>
    <t>Kirkwood and S.E. 5th Intersection reconstruction</t>
  </si>
  <si>
    <t>South Kirkwood and S.E. 5th Street intersection</t>
  </si>
  <si>
    <t>Resurface streets:  NE. 9th, South Cadwell, South Park, North Jackson and North Washington</t>
  </si>
  <si>
    <t>Eagle Grove city limits</t>
  </si>
  <si>
    <t>I-Jobs, Local Option Sales tax</t>
  </si>
  <si>
    <t>Earlham</t>
  </si>
  <si>
    <t>2 inch asphalt overlay in Earlham, Iowa</t>
  </si>
  <si>
    <t>W 1st Street between Chestnut and Walnut</t>
  </si>
  <si>
    <t>i-jobs, RUT, LOST</t>
  </si>
  <si>
    <t>Repair of street on corner of Chestnut &amp; 3rd, other misc patches.</t>
  </si>
  <si>
    <t>Chestnut &amp; 3rd Street</t>
  </si>
  <si>
    <t>Earling</t>
  </si>
  <si>
    <t>The City of Earling is in the process of possibly purchasing a new maintenance vehicle.</t>
  </si>
  <si>
    <t>Earling, Iowa</t>
  </si>
  <si>
    <t>RUT monies, possible Local Option Sales Tax monies also</t>
  </si>
  <si>
    <t>The City purchased a used tractor to replace an exsisting broken down tractor</t>
  </si>
  <si>
    <t>I-JOBS and Local Option Sales Tax</t>
  </si>
  <si>
    <t>Earlville</t>
  </si>
  <si>
    <t>Removal of sealcoat, coreout, raise manholes as necessary, prep and rave, base work, patching.</t>
  </si>
  <si>
    <t>2nd and Thomas, 4th Street, patching on Elizabeth &amp; William, Patching on Stow, S. Wine streets</t>
  </si>
  <si>
    <t>Local Option Fund</t>
  </si>
  <si>
    <t>Seal Coat Maintenance, Fourth St. to Thomas St.</t>
  </si>
  <si>
    <t>Fourth St. to Thomas Street</t>
  </si>
  <si>
    <t>Early</t>
  </si>
  <si>
    <t>11.84 ton of spray injection pating</t>
  </si>
  <si>
    <t>City Streets</t>
  </si>
  <si>
    <t>118 foot of 4 foot gutter</t>
  </si>
  <si>
    <t>1st and main</t>
  </si>
  <si>
    <t>I-Jobs and LOST</t>
  </si>
  <si>
    <t>East Peru</t>
  </si>
  <si>
    <t>Bridge repair/work due to wash out</t>
  </si>
  <si>
    <t>214 McClelland Way, East Peru, IA</t>
  </si>
  <si>
    <t>Road Use Tax Fund and FEMA grant.</t>
  </si>
  <si>
    <t>Eddyville</t>
  </si>
  <si>
    <t>PLACE A BATHROOM IN THE SHOP MAINT. BUILDING, ALSO INSULATE SHOP WITH REMAINDER OF MONEY</t>
  </si>
  <si>
    <t>105 N. FRONT ST.</t>
  </si>
  <si>
    <t>I JOBS MONEY AND LOCAL OPTION SALES TAX FUNDS</t>
  </si>
  <si>
    <t>REPLACE SIDEWALK AND PARKING FOR DRAINAGE PURPOSES.
66 1/2'X25'= 35 YARDS OF CONCRETE
REBAR 1 1/2 TON</t>
  </si>
  <si>
    <t>101 AND 103 N. FRONT ST.</t>
  </si>
  <si>
    <t>I-JOBS AND LOCAL</t>
  </si>
  <si>
    <t>Edgewood</t>
  </si>
  <si>
    <t>Street and driveway repair - tear out and replace - tile, rock, backhoe and labor</t>
  </si>
  <si>
    <t>104 W Newton Street</t>
  </si>
  <si>
    <t>I-Jobs and RUT</t>
  </si>
  <si>
    <t>The city cracked sealed existing streets (cleaned cracks and joints with D-3405 hot applied rubberized sealant)</t>
  </si>
  <si>
    <t>Existing streets in the southern portion of Edgewood</t>
  </si>
  <si>
    <t>IJobs Revenue and City of Edgewood</t>
  </si>
  <si>
    <t>Elberon</t>
  </si>
  <si>
    <t>FINISH WORK AND SEED GRASS IN DITCHES RECENTLY DUG 
RAILROAD STREET AND STREET ALONG THE PARK 3RD STREET</t>
  </si>
  <si>
    <t>CITY LIMITS OF ELBERON</t>
  </si>
  <si>
    <t>Eldon</t>
  </si>
  <si>
    <t>Base Repair &amp; Double Seal Coat was done</t>
  </si>
  <si>
    <t>Caster Street from Elm Street to Finney Street</t>
  </si>
  <si>
    <t>Bse Repair, Rock and Double Seal</t>
  </si>
  <si>
    <t>Railroad Street from American Gothic to Lute Street</t>
  </si>
  <si>
    <t>Eldora</t>
  </si>
  <si>
    <t>Asphalt overlay</t>
  </si>
  <si>
    <t>14th St. &amp; Edgington Ave.</t>
  </si>
  <si>
    <t>I-jobs and city money</t>
  </si>
  <si>
    <t>Full Depth Patching</t>
  </si>
  <si>
    <t>12th Ave.; 9th Ave.; 17th Ave.; and Intersection of 6th Street and 9th Avenue</t>
  </si>
  <si>
    <t>Street Resurfacing and IJOBs</t>
  </si>
  <si>
    <t>Eldridge</t>
  </si>
  <si>
    <t>Replacement of existing storm sewer and concrete pavement</t>
  </si>
  <si>
    <t>Intersection of S. 8th Street and W. Prairie Vista Drive
Eldridge, Iowa</t>
  </si>
  <si>
    <t>Road Use Taxes and I-Jobs funds</t>
  </si>
  <si>
    <t>Elgin</t>
  </si>
  <si>
    <t>Asphalt of road in Hidden Valley</t>
  </si>
  <si>
    <t>Hidden Valley section in Elgin</t>
  </si>
  <si>
    <t>IJOBS
ASSESSMENT</t>
  </si>
  <si>
    <t>Elk Horn</t>
  </si>
  <si>
    <t>Constructed a new alley bewteen Union and Main</t>
  </si>
  <si>
    <t>between Union and Main</t>
  </si>
  <si>
    <t>I-JOBS funds only were used.</t>
  </si>
  <si>
    <t>Elk Run Heights</t>
  </si>
  <si>
    <t>Elkader</t>
  </si>
  <si>
    <t>Bridge Street from High to 5th; Bridge Street from Main to First; Cedar Street from Main to First</t>
  </si>
  <si>
    <t>Complete Miller Street (part of a larger project)</t>
  </si>
  <si>
    <t>Industrial Park (NE quandrant of town)</t>
  </si>
  <si>
    <t>RISE grant funds and Bond</t>
  </si>
  <si>
    <t>Elkhart</t>
  </si>
  <si>
    <t>Repair broken sidewalks in Elkhart</t>
  </si>
  <si>
    <t>Repair sidewalks in various locations in Elkhart</t>
  </si>
  <si>
    <t>I Jobs and General Fund</t>
  </si>
  <si>
    <t>Elliott</t>
  </si>
  <si>
    <t>1990 Eldgin Pelican Street Sweeper</t>
  </si>
  <si>
    <t>City of Elliott</t>
  </si>
  <si>
    <t>Bank Loan and I-jobs</t>
  </si>
  <si>
    <t>Class D Rock/stone for Streets
13.63 Tons</t>
  </si>
  <si>
    <t>I-JobS</t>
  </si>
  <si>
    <t>Class D Rock/stone for Streets
29.94 Tons
16.2 Tons</t>
  </si>
  <si>
    <t>Cleaning Supplies
24in Premium Broom Braced with Screws</t>
  </si>
  <si>
    <t>Sixty-six hrs of labor @ $10.00/hr with the use of his skidloader</t>
  </si>
  <si>
    <t>Thirty-three and a half hrs of labor @ $10.00/hr</t>
  </si>
  <si>
    <t>Ellsworth</t>
  </si>
  <si>
    <t>25.46 TON HWY SALT</t>
  </si>
  <si>
    <t>ST. PAUL, MN.</t>
  </si>
  <si>
    <t>I-JOBS FUNDS
ROAD USE TAX FUNDS</t>
  </si>
  <si>
    <t>5.85 ton Spray injection asphalt patching</t>
  </si>
  <si>
    <t>8.96 Ton Spray injection asphalt patching</t>
  </si>
  <si>
    <t>all city streets</t>
  </si>
  <si>
    <t>I-Job funds</t>
  </si>
  <si>
    <t>Prepayment on remainder of 2010/2011 contract for bulk highway course salt</t>
  </si>
  <si>
    <t>Atlanta, GA</t>
  </si>
  <si>
    <t>Ely</t>
  </si>
  <si>
    <t>Mill the top four-inches of existing asphalt surface and replace with a new surface of four-inch hot mix asphaltic cement on two segments of Dows Street.</t>
  </si>
  <si>
    <t>Dows Street in Ely, Iowa in two segments: from Knoll Court to Hillcrest Street and Main Street to State Street.</t>
  </si>
  <si>
    <t>Emerson</t>
  </si>
  <si>
    <t>Repair edges of streets and repair old patches of asphalt.</t>
  </si>
  <si>
    <t>Throughout town.  Majority on King Street.</t>
  </si>
  <si>
    <t>I-Jobs Money.</t>
  </si>
  <si>
    <t>work to be started next month</t>
  </si>
  <si>
    <t>streets throughout town</t>
  </si>
  <si>
    <t>IJOBS/City Funds</t>
  </si>
  <si>
    <t>Emmet County</t>
  </si>
  <si>
    <t>2011 John Deere 772GP Motor Grader</t>
  </si>
  <si>
    <t>Murphy Tractor &amp; Equipment
1303 3rd Ave NW
Fort Dodge, IA  50501</t>
  </si>
  <si>
    <t>Gravel crushing @$2.34 per ton.  We have crushed 23,321.45 tons to date for FY11.</t>
  </si>
  <si>
    <t>Peterson Pit, Estherville, IA</t>
  </si>
  <si>
    <t>Gravel crushing @$2.34 per ton.  We have crushed 32,038 tons to date for FY10.  The Secondary Roads I-Job money was expended by 12/08/2009.</t>
  </si>
  <si>
    <t>Emmetsburg</t>
  </si>
  <si>
    <t>Crush Concrete Materials for Road Construction</t>
  </si>
  <si>
    <t>City of Emmetsburg - 17th Street Dump Site</t>
  </si>
  <si>
    <t>I-Jobs Funding and City Capital Improvement Reserve Funds</t>
  </si>
  <si>
    <t>Purchase 2010 Ford 4x4 Pickup</t>
  </si>
  <si>
    <t>Emmetsburg, IA  50536</t>
  </si>
  <si>
    <t>I-Jobs Funding and Capital Equipment Reserves</t>
  </si>
  <si>
    <t>Epworth</t>
  </si>
  <si>
    <t>PPC paving project approx 450'</t>
  </si>
  <si>
    <t>S. Center Avenue</t>
  </si>
  <si>
    <t>Local Option Tax</t>
  </si>
  <si>
    <t>Estherville</t>
  </si>
  <si>
    <t>Mill and overlay on various city streets</t>
  </si>
  <si>
    <t>west north 9th street</t>
  </si>
  <si>
    <t>Road use tax, Ijobs</t>
  </si>
  <si>
    <t>PCC Alley reconstruction and storm sewer improvements</t>
  </si>
  <si>
    <t>South half of the N/S Alley in the 700 Block between Central Ave &amp; 1st Ave N</t>
  </si>
  <si>
    <t>Road Use Tax, IJOBS</t>
  </si>
  <si>
    <t>Evansdale</t>
  </si>
  <si>
    <t>This project involves placement of an ashpalt concrete overlay on approximately one-half mile of city streets.</t>
  </si>
  <si>
    <t>Colleen Avenue, Elliott Avenue, and Phillips Avenue</t>
  </si>
  <si>
    <t>IJOBS and Road Use funds</t>
  </si>
  <si>
    <t>Everly</t>
  </si>
  <si>
    <t>City of Everly</t>
  </si>
  <si>
    <t>Road Use Tax.</t>
  </si>
  <si>
    <t>Purchase and installation of 2 radar speed signs.</t>
  </si>
  <si>
    <t>On Ocheyedan St. One on the south end of town accross from the City Park and the other on the North end of town accross from Green Plains Grain's main offices</t>
  </si>
  <si>
    <t>City of Everly.  Road Use money was used to help supplement the excess cost of this project.</t>
  </si>
  <si>
    <t>Repair and seal coating of City streets/alleys</t>
  </si>
  <si>
    <t>various Alleys
Area 1 of 3 on the rotation of seal coating map.</t>
  </si>
  <si>
    <t>Road Tax</t>
  </si>
  <si>
    <t>Exira</t>
  </si>
  <si>
    <t>21.71 Tons of Salt/to be used on snow and ice covered roads</t>
  </si>
  <si>
    <t>Audubon, IA</t>
  </si>
  <si>
    <t>Road use funds  9.71 T
I-Jobs  12 T.</t>
  </si>
  <si>
    <t>46.59 Tons of rock/Class D</t>
  </si>
  <si>
    <t>Greenfield, IA</t>
  </si>
  <si>
    <t>95.95 Tons of washfill sand (to be used on icy streets)</t>
  </si>
  <si>
    <t>Exira Brayton Pit</t>
  </si>
  <si>
    <t>Asphalt resurfacing and sealcoating of existing streets</t>
  </si>
  <si>
    <t>Factory Street, from W. Harrison to Dump entrance
Washington Street, from Carthage to Factory
W.South Street, from David's Creek Bridge to Westside Drive
South Edgerton, from City limits to E. Sout</t>
  </si>
  <si>
    <t>Purchase of 7.83 T. Cold Patch</t>
  </si>
  <si>
    <t>Place on Streets within City Limits</t>
  </si>
  <si>
    <t>Purchase of 70.33 Tons of Road Rock</t>
  </si>
  <si>
    <t>Place on City Streets within City Limits</t>
  </si>
  <si>
    <t>Exline</t>
  </si>
  <si>
    <t>repair road on E 4th &amp; Willow.</t>
  </si>
  <si>
    <t>gravel on the roads between E 4th and Willow street in Exline, Ia</t>
  </si>
  <si>
    <t>Repaired and sealed asphalt on city street.</t>
  </si>
  <si>
    <t>East 2nd St. North where it joins Highway T 30</t>
  </si>
  <si>
    <t>Crack and joint filling of city streets.</t>
  </si>
  <si>
    <t>Washington St., Benton St., Catherine St., Rainbow Dr., Front St., Amy Ave., Christians Trail, Collins Rd., Forest St., and 4th St N.</t>
  </si>
  <si>
    <t>Fairfax</t>
  </si>
  <si>
    <t>Clean, parch and seal coat various streets</t>
  </si>
  <si>
    <t>RR Street by elevator, Park Street from Main Street North 100' and South 75', 510 Main Street, Rynolds Street from Church Street to Main STreet, Church Street from Vanderbilt to Fairfax Road, Park STr</t>
  </si>
  <si>
    <t>Road Use Funds $39,439.21</t>
  </si>
  <si>
    <t>Fairfield</t>
  </si>
  <si>
    <t>The city has not initiated an I jobs project as of yet.  The city may want to combine the 2009 &amp; 2010 I Jobs Funds into a projec this summer.</t>
  </si>
  <si>
    <t>Fairfield Streets</t>
  </si>
  <si>
    <t>Local</t>
  </si>
  <si>
    <t>Farley</t>
  </si>
  <si>
    <t>The City will use the funds to repair and maintain existing streets or use funds to help in reconstructing First Street.</t>
  </si>
  <si>
    <t>City of Farley</t>
  </si>
  <si>
    <t>General Obligation Note
SRF Note</t>
  </si>
  <si>
    <t>Farmersburg</t>
  </si>
  <si>
    <t>coring out, grading, rolling, and rocking surface of previously plotted but unimproved street</t>
  </si>
  <si>
    <t>east 158.5 feet x 22 feet of West McAlvin Street in City of Farmersburg in Clayton County, Iowa</t>
  </si>
  <si>
    <t>I-Jobs $1,046.00
Road Use Tax $1,787.03
Total $2,833.03</t>
  </si>
  <si>
    <t>Sealcoat</t>
  </si>
  <si>
    <t>part of the south 145 feet of Block 400 of South Main Street</t>
  </si>
  <si>
    <t>Farnhamville</t>
  </si>
  <si>
    <t>Furnishing and Installing 1" asphalt overlay on street of Farnhamville--the city is doing a well and water line and treatment plant and the start date is 3/27/2012 -- the streets will be done when the project is completed</t>
  </si>
  <si>
    <t>RUT funds</t>
  </si>
  <si>
    <t>Furnishing and installing approximately a l" asphalt overlay on some of our city streets</t>
  </si>
  <si>
    <t>Furnishing and installing approximately a l" asphalt overlay on some of our city streets.</t>
  </si>
  <si>
    <t>Furnishing and Installing l" Asphalt overlay on streets of Farnhamville</t>
  </si>
  <si>
    <t>City of Farnhamville</t>
  </si>
  <si>
    <t>RUT Funds</t>
  </si>
  <si>
    <t>Farragut</t>
  </si>
  <si>
    <t>laying asphalt</t>
  </si>
  <si>
    <t>Essex Ave. (North end)</t>
  </si>
  <si>
    <t>Furnish &amp; Install 2" asphalt patch 8 s.y. and
Furnish &amp; Install 3" asphalt patch 130 s.y.</t>
  </si>
  <si>
    <t>Streets: Main, Mechanic,Clark &amp; Volga, Jones, College, Union, State</t>
  </si>
  <si>
    <t>I-Jobs Street funds</t>
  </si>
  <si>
    <t>Replacing asphalt paving after a sewer &amp; water main project</t>
  </si>
  <si>
    <t>Mechanics Street from W. Water to Clark and State Street from Mechanics to Volga Street</t>
  </si>
  <si>
    <t>State Road Use Tax Funds</t>
  </si>
  <si>
    <t>Streets patching - saw cut, remove and haul away the spoils from seven separate areas on Fayette Streets and replaced with 3" compacted hot mix asphalt.</t>
  </si>
  <si>
    <t>Water St. near Post Office, Jones St., Washington St., Main St. Lovers Lane, King St., and an alley.</t>
  </si>
  <si>
    <t>Fayette County</t>
  </si>
  <si>
    <t>Culvert extension along Apple Rd</t>
  </si>
  <si>
    <t>Sec 36 Clermont Twp Sta 102</t>
  </si>
  <si>
    <t>Culvert Extensions along W Ave between US 18 and IA24</t>
  </si>
  <si>
    <t>Sta 138, Sta 192, Sta 274</t>
  </si>
  <si>
    <t>Seal Coat work 2010 - various routes
Single Seal coat over selected asphalt pavements in County</t>
  </si>
  <si>
    <t>B44, W51</t>
  </si>
  <si>
    <t>I Jobs, Local secondary road funds</t>
  </si>
  <si>
    <t>Fenton</t>
  </si>
  <si>
    <t>Clean &amp; Single Seal Coat and Patching-
Hot mix patch:2 Ton approx.
Hot liquid Crack Filler-1000 L.F.</t>
  </si>
  <si>
    <t>Maple St.:B-19 to 2nd St.
Pine St.:B-19 to Washington St.
Railroad St.:B-15 to Maple St.</t>
  </si>
  <si>
    <t>RUT Monies &amp; I-JOBS Funds</t>
  </si>
  <si>
    <t>Single Seal Coat and Patching-Ash St.-B-19 to Railroad St., Single Seal Coat and Crack Filling-Railroad St.-B-15 to Maple St., Single Seal Coat-1 Block on Washington plus parking in front of Methodist Church on Maple St. and Misc. Patching.</t>
  </si>
  <si>
    <t>Ash St., Railroad St., 1 Block on Washington between Ash and Maple St.</t>
  </si>
  <si>
    <t>I-Jobs &amp; RUT</t>
  </si>
  <si>
    <t>Ferguson</t>
  </si>
  <si>
    <t>Purchase and install culverts to improve drainage on Railway Street ditch.</t>
  </si>
  <si>
    <t>Railway Street on north edge of Ferguson.</t>
  </si>
  <si>
    <t>Federal I-Jobs funds, Road Use Tax funds, Iowa Community Disaster grant, State share FEMA disaster grant</t>
  </si>
  <si>
    <t>Within Ferguson city limits</t>
  </si>
  <si>
    <t>I-Jobs, Road Use Tax</t>
  </si>
  <si>
    <t>Fertile</t>
  </si>
  <si>
    <t>Blacktopping 8 City streets with 2.5" asphalt mat</t>
  </si>
  <si>
    <t>7 blocks of Washington Street and 1 block of 3rd Street</t>
  </si>
  <si>
    <t>Floris</t>
  </si>
  <si>
    <t>Floris Streets graded and new gravel</t>
  </si>
  <si>
    <t>Floris Streets</t>
  </si>
  <si>
    <t>Floyd</t>
  </si>
  <si>
    <t>Repairing storm sewer, replacing cover, channeling water</t>
  </si>
  <si>
    <t>Corner of Second Avenue and Highway 218</t>
  </si>
  <si>
    <t>Rebuild Iowa and ARRA Funds; Road Use Funds</t>
  </si>
  <si>
    <t>Floyd County</t>
  </si>
  <si>
    <t>Replace old wooden Bridge with 65' Double Tee Concrete Bridge with Stub abutments.</t>
  </si>
  <si>
    <t>River Road Section 25, T97N, R17W, Bridge #156020</t>
  </si>
  <si>
    <t>I-Jobs money with Local Dollars.</t>
  </si>
  <si>
    <t>Replace Small Bridge Structure with Double Cell 10'X4'X36' Box Culvert with end sections.</t>
  </si>
  <si>
    <t>Timber Avenue S29, T94N, R15W South of 230th Street.</t>
  </si>
  <si>
    <t>Local I-Jobs</t>
  </si>
  <si>
    <t>Replace Small Bridge with Double Cell 12'X7'X30' Box Culvert with end sections</t>
  </si>
  <si>
    <t>220th Street S24, T95N, R18W West of Glass Avenue</t>
  </si>
  <si>
    <t>Local I-Jobs Funding</t>
  </si>
  <si>
    <t>Replace two Corrugated Metal Pipe with 7' X 4' X 90' Precast Concrete Box.</t>
  </si>
  <si>
    <t>B57, 220th Street, Section 22, T95N, R15W,</t>
  </si>
  <si>
    <t>I-Jobs Funds with Local Dollars</t>
  </si>
  <si>
    <t>Replace two Corrugated Metal Pipes(24" &amp; 36") with Reinforced Concrete Pipe, 24" X 56' with Aprons, and 36" X 56' with Aprons.</t>
  </si>
  <si>
    <t>B65, 300th Street, Section 32, T94N, R18W,</t>
  </si>
  <si>
    <t>IJob Funds with Local Funds.</t>
  </si>
  <si>
    <t>Fonda</t>
  </si>
  <si>
    <t>To be determined but will be used in conjunction with other RUT funds to seal coat city streets.</t>
  </si>
  <si>
    <t>I-Jobs funds used in conjuction with other RUT funds received.</t>
  </si>
  <si>
    <t>Fontanelle</t>
  </si>
  <si>
    <t>Adding 2" asphalt overlay for approximately 330' by 20'</t>
  </si>
  <si>
    <t>North on 5th Street from the intersection of 5th Street and Summerset Street, 2" overlay of asphalt for approximately 330 feet</t>
  </si>
  <si>
    <t>IJOBS, road use taxes</t>
  </si>
  <si>
    <t>Replacing Culvert</t>
  </si>
  <si>
    <t>Corner of 12th Street and Jefferson Street</t>
  </si>
  <si>
    <t>Forest City</t>
  </si>
  <si>
    <t>2009 Street Reconstruction Project - storm sewer work</t>
  </si>
  <si>
    <t>East L, North Central, and East K Streets in Forest City, Iowa</t>
  </si>
  <si>
    <t>IJOBS Road Funding</t>
  </si>
  <si>
    <t>Asphalt Resurfacing on Clark Street, from L Street to I Street (3 blocks)</t>
  </si>
  <si>
    <t>Clark Street</t>
  </si>
  <si>
    <t>I JOBS Road Funding</t>
  </si>
  <si>
    <t>Fort Atkinson</t>
  </si>
  <si>
    <t>Asphalt Resurfacing</t>
  </si>
  <si>
    <t>3rd Street NW</t>
  </si>
  <si>
    <t>Asphalt resurfacing was done to a street that had been tarred and chipped.</t>
  </si>
  <si>
    <t>I-JOBS,Road Use Tax, Local Option Tax</t>
  </si>
  <si>
    <t>G St Road Construction Project</t>
  </si>
  <si>
    <t>G St - Fort Dodge</t>
  </si>
  <si>
    <t>I-Jobs and other Road Use Tax Fund</t>
  </si>
  <si>
    <t>Materials for snow and ice control on various roadways within the city limits</t>
  </si>
  <si>
    <t>Purchase of Bobcat 250 Skid Loader</t>
  </si>
  <si>
    <t>Chicago, IL</t>
  </si>
  <si>
    <t>repair and/or maintenance of exisiting roadways within the city limits</t>
  </si>
  <si>
    <t>various</t>
  </si>
  <si>
    <t>Road Use tax</t>
  </si>
  <si>
    <t>Fort Madison</t>
  </si>
  <si>
    <t>Reconstruction of the intersection of Highway 61 and 48th Street, create a center turning lane.</t>
  </si>
  <si>
    <t>Highway 61 and 48th Street</t>
  </si>
  <si>
    <t>Federal Grant 
I-Jobs 
Local Option Sales Tax</t>
  </si>
  <si>
    <t>removal of old surface and replacing street</t>
  </si>
  <si>
    <t>Avenue M 23rd Street to 25th Street</t>
  </si>
  <si>
    <t>Local Option Sales Tax &amp; I-Jobs Funding</t>
  </si>
  <si>
    <t>Franklin County</t>
  </si>
  <si>
    <t>Construction of New Twin Pre-Cast Concrete Box Culvert</t>
  </si>
  <si>
    <t>60th Street between County Route S56 and Timber Avenue</t>
  </si>
  <si>
    <t>Pavement Patching on County Route C13 (250th Street)</t>
  </si>
  <si>
    <t>County Route C13 (250th Street)from Balsam Avenue to Grouse Avenue</t>
  </si>
  <si>
    <t>Fredericksburg</t>
  </si>
  <si>
    <t>Grade, Crown &amp; Appy Mc-70 asphalt</t>
  </si>
  <si>
    <t>From the intersection of South Jefferson &amp; West Railroad to the intersection of South Washington &amp; West Railroad in Fredericksburg, Iowa</t>
  </si>
  <si>
    <t>I-Job dollars of $4,297.82 and the balance came out of the Street Fund &amp; regular Road Use Tax Dollars</t>
  </si>
  <si>
    <t>To Be Determined at a later date</t>
  </si>
  <si>
    <t>Frederika</t>
  </si>
  <si>
    <t>Build up 5th Street install 3 culverts and rock</t>
  </si>
  <si>
    <t>5th Street</t>
  </si>
  <si>
    <t>Road Use Funds</t>
  </si>
  <si>
    <t>Fredonia</t>
  </si>
  <si>
    <t>Installing new culverts in a ditch on 3rd Ave Fredonia so the road may be opened back up</t>
  </si>
  <si>
    <t>3rd Ave Fredonia</t>
  </si>
  <si>
    <t>City Of Fredonia</t>
  </si>
  <si>
    <t>Fremont</t>
  </si>
  <si>
    <t>6'x10'x7" concrete street patch 901.00</t>
  </si>
  <si>
    <t>North Walnut</t>
  </si>
  <si>
    <t>Road use tax fund</t>
  </si>
  <si>
    <t>cut the road to get to the drain, to repair, so water does not flood the road.
Labor 27.75 hours= 601.11 Labor 12 hours= 120.00  Labor 18.75 hours= 187.50
Blade for cutter 390.00
60'-8" pvc pipe and 8" fernco coupling 462.63</t>
  </si>
  <si>
    <t>Dump Truck to be used for general street maintenance and snow removal.  Equipment expected to be purchased within the next month.</t>
  </si>
  <si>
    <t>Ames, Iowa</t>
  </si>
  <si>
    <t>Pickup and install culverts.
60ft dualwall 744.00
Labor 8.75 hours = 185.15
Labor 6 hours = 60.00</t>
  </si>
  <si>
    <t>South Harrison</t>
  </si>
  <si>
    <t>putting down 1 ton gravel 20.00
Labor 1/2 hour=10.15</t>
  </si>
  <si>
    <t>Replaced man hole cover that was letting water get in. Cleaned ring.
1 hour at 20.29
Manhole cover 202.80</t>
  </si>
  <si>
    <t>North Chestnut</t>
  </si>
  <si>
    <t>Street temp patch labor 1 hour at 20.29 per hour</t>
  </si>
  <si>
    <t>Unknown</t>
  </si>
  <si>
    <t>Fremont County</t>
  </si>
  <si>
    <t>PCC patching of bridge deck.</t>
  </si>
  <si>
    <t>On J18 west of Randolph, IA.</t>
  </si>
  <si>
    <t>I-Jobs, Local Funding</t>
  </si>
  <si>
    <t>Purchased Used Motor Grader to replace old one.  It is a John Deere model 770G.</t>
  </si>
  <si>
    <t>Fremont County - Randolph Iowa patrol</t>
  </si>
  <si>
    <t>I-Jobs money and Local money</t>
  </si>
  <si>
    <t>Fruitland</t>
  </si>
  <si>
    <t>Seal coating applied to streets in need of repair.</t>
  </si>
  <si>
    <t>Fruitland, IA</t>
  </si>
  <si>
    <t>Galt</t>
  </si>
  <si>
    <t>Town of Galt</t>
  </si>
  <si>
    <t>IJOBS monies</t>
  </si>
  <si>
    <t>Galva</t>
  </si>
  <si>
    <t>Seal coating</t>
  </si>
  <si>
    <t>Buena Vista Street and 3rd Street</t>
  </si>
  <si>
    <t>Seal Coating</t>
  </si>
  <si>
    <t>1st St</t>
  </si>
  <si>
    <t>Local Option Sales Tax along with the Ijobs dollars</t>
  </si>
  <si>
    <t>Garnavillo</t>
  </si>
  <si>
    <t>Apply base rock and sealcoat West Centre Street - section of street was previously gravel only</t>
  </si>
  <si>
    <t>West Centre Street</t>
  </si>
  <si>
    <t>Road Use Tax Funds/IJOBS Funds</t>
  </si>
  <si>
    <t>Street Sealcoat Project on various street throughout the city.</t>
  </si>
  <si>
    <t>Various Street Citywide</t>
  </si>
  <si>
    <t>IJobs Funds and Road Use Tax Funds</t>
  </si>
  <si>
    <t>Garner</t>
  </si>
  <si>
    <t>2011 International Dump Truck</t>
  </si>
  <si>
    <t>Garner Iowa</t>
  </si>
  <si>
    <t>I-Jobs, RUT and LOST</t>
  </si>
  <si>
    <t>Garrison</t>
  </si>
  <si>
    <t>Repair &amp; maintenance on the streets - Seal coating streets</t>
  </si>
  <si>
    <t>Oak Street and Pine Street</t>
  </si>
  <si>
    <t>Garwin</t>
  </si>
  <si>
    <t>Geneva</t>
  </si>
  <si>
    <t>Materials only on repairing hole in street</t>
  </si>
  <si>
    <t>308 Monroe Street</t>
  </si>
  <si>
    <t>Resurface 5 blocks of Mary Street and 3 blocks of South street.</t>
  </si>
  <si>
    <t>City of Geneva, IA.</t>
  </si>
  <si>
    <t>I-JOBS and road use tax monies</t>
  </si>
  <si>
    <t>George</t>
  </si>
  <si>
    <t>Asphalt resurfacing on South Baldwin Street</t>
  </si>
  <si>
    <t>200-300 South Baldwin Street</t>
  </si>
  <si>
    <t>Repair street surface on 600 block of E Minnesota</t>
  </si>
  <si>
    <t>600 Block E Minnesota</t>
  </si>
  <si>
    <t>Gibson</t>
  </si>
  <si>
    <t>This project will be determined at a later date.</t>
  </si>
  <si>
    <t>State of Iowa</t>
  </si>
  <si>
    <t>Gilbert</t>
  </si>
  <si>
    <t>328 S.Y. PAVEMENT REMOVAL
266 S.Y. 7-INCH P.C.C. PAVEMENT
 18 S.Y. 6-INCH P.C.C. DRIVEWAY
 34 S.F. TRUNCATED DOME PAVER
 12 S.Y. 6-INCH P.C.C. PEDESTRIAN RAMP
 23 S.Y. 4-INCH P.C.C. SIDEWALK
  1 TRAFFIC CONTROL
303 S.Y. SUBGRADE PREPARATION</t>
  </si>
  <si>
    <t>INTERSECTION OF MATHEWS DRIVE AND ROTHMOOR DRIVE
GILBERT IOWA 50105</t>
  </si>
  <si>
    <t>To Be Determined at a later date.</t>
  </si>
  <si>
    <t>I-Jobs and City cash on hand.</t>
  </si>
  <si>
    <t>Gilbertville</t>
  </si>
  <si>
    <t>Asphalt Resurfacing - Approximately 1,036 square yards 3" Asphalt Paving</t>
  </si>
  <si>
    <t>Parkview Drive</t>
  </si>
  <si>
    <t>Crack Sealing city streets</t>
  </si>
  <si>
    <t>13th Ave from 5th St. to 4th St.
14th Ave. from bridge East of 5th to bridge over river
18th Ave. from ashpalt to west end
17th Ave. from 5th to 6th St.
7th St. from 10th to 14th Ave
6th St. from</t>
  </si>
  <si>
    <t>Gilmore City</t>
  </si>
  <si>
    <t>Core out and preparation of the base followed by installing asphalt patch on water main break</t>
  </si>
  <si>
    <t>Intersection of SW 'D' Ave and SW 3rd Street</t>
  </si>
  <si>
    <t>Purchase Road Salt for winter of 2010/2011</t>
  </si>
  <si>
    <t>Gilmore City, Iowa</t>
  </si>
  <si>
    <t>Street Repairs - Oil &amp; Single Chip Seal Coat</t>
  </si>
  <si>
    <t>I-Jobs &amp; City Street Funds</t>
  </si>
  <si>
    <t>Gladbrook</t>
  </si>
  <si>
    <t>Seal Coat of select residential streets.</t>
  </si>
  <si>
    <t>Edgeland St., 4th St. from Lincoln to Garfield, Gould from 2nd to 5th.</t>
  </si>
  <si>
    <t>Glenwood</t>
  </si>
  <si>
    <t>Mill &amp; asphalt overlay on Walnut Street from Fourth St. North to Sixth Street</t>
  </si>
  <si>
    <t>Walnut Street</t>
  </si>
  <si>
    <t>IJOBS portion - $28,474.32</t>
  </si>
  <si>
    <t>Mill and asphalt overlay on Fourth Street from Myrtle St West to Elm Street and Mill and asphalt overlay on Grove Street from Third St North to Fifth Street</t>
  </si>
  <si>
    <t>Fourth Street and Grove Street</t>
  </si>
  <si>
    <t>Glidden</t>
  </si>
  <si>
    <t>Asphalt overlays and maintenance</t>
  </si>
  <si>
    <t>various sections of city roads</t>
  </si>
  <si>
    <t>Crack sealing and asphalt maintenance</t>
  </si>
  <si>
    <t>Various sections of city roads</t>
  </si>
  <si>
    <t>Slurry surfacing and asphalt maintenance</t>
  </si>
  <si>
    <t>Several block sections</t>
  </si>
  <si>
    <t>Road Use Tax Fund
Local Option Sales Tax Fund</t>
  </si>
  <si>
    <t>Goldfield</t>
  </si>
  <si>
    <t>Patch City streets/cold patch</t>
  </si>
  <si>
    <t>Project identified.  Need to patch city streets.  Waiting on Council approval which will be April 11, 2011.  The Pavement Doctor has already been contacted so the PW Superintendent knows what the cost per ton is.  The Council approved.  PW Superintendent</t>
  </si>
  <si>
    <t>Street repair/miscellaneous streets within city</t>
  </si>
  <si>
    <t>IJOBS Funds</t>
  </si>
  <si>
    <t>Spray injection patching of city streets</t>
  </si>
  <si>
    <t>Miscellaneous streets in Goldfield</t>
  </si>
  <si>
    <t>Goodell</t>
  </si>
  <si>
    <t>All city allies were maintained with gravel in 2011</t>
  </si>
  <si>
    <t>Goodell Ia</t>
  </si>
  <si>
    <t>IJOB money</t>
  </si>
  <si>
    <t>Repair of Alleys in Goodell using road stone.</t>
  </si>
  <si>
    <t>Goodell IA</t>
  </si>
  <si>
    <t>Road use tax fund money 554.09</t>
  </si>
  <si>
    <t>The I Jobs money will be used for maintenance of the city alleys in April or May of 2010.</t>
  </si>
  <si>
    <t>City of Goodell</t>
  </si>
  <si>
    <t>I-Jobs Money $554.09</t>
  </si>
  <si>
    <t>We have not determined a project at this time.</t>
  </si>
  <si>
    <t>I-Job Money $554.09</t>
  </si>
  <si>
    <t>We have not determined what we will do with this IJobs money as yet.</t>
  </si>
  <si>
    <t>Whatever we decide the IJobs money will be used before July 1, 2011.</t>
  </si>
  <si>
    <t>We have not yet determined a project for the I Job money of $554.09 for this year.</t>
  </si>
  <si>
    <t>I Job money of $554.09</t>
  </si>
  <si>
    <t>Goose Lake</t>
  </si>
  <si>
    <t>Repair Main Street after water main break under road.</t>
  </si>
  <si>
    <t>213 Main Street
Goose Lake, IA</t>
  </si>
  <si>
    <t>I-Jobs funds of $687.60 Plus Road Use Tax Funds</t>
  </si>
  <si>
    <t>Gowrie</t>
  </si>
  <si>
    <t>North part of 4th Street</t>
  </si>
  <si>
    <t>Graettinger</t>
  </si>
  <si>
    <t>4" asphalt matt on South Wilson Avenue, Graettinger, Iowa</t>
  </si>
  <si>
    <t>South Wilson Avenue, Graettinger, Iowa</t>
  </si>
  <si>
    <t>Total project
58,100
32502.50- Palo Alto County
4782.92- Ijobs
20814.58- General fund City of Graettinger</t>
  </si>
  <si>
    <t>Purchasing a new snow plow, Henke 36R10IS Reversialbe Truck Plow, cost  $8,300, with hydraulic of $4,350.  Total cost $12,650.</t>
  </si>
  <si>
    <t>201 S. Washington Avenue</t>
  </si>
  <si>
    <t>Graf</t>
  </si>
  <si>
    <t>Clean out storm water detention pond with excavator.</t>
  </si>
  <si>
    <t>West end of Graf Ct.</t>
  </si>
  <si>
    <t>Repair potholes in Lola Lane and Graf Court.  Perform maintenance at detention pond.</t>
  </si>
  <si>
    <t>Graf, IA</t>
  </si>
  <si>
    <t>I-jobs and State Road Use Tax</t>
  </si>
  <si>
    <t>Grafton</t>
  </si>
  <si>
    <t>Blacktop patching to repair potholes</t>
  </si>
  <si>
    <t>6th Avenue</t>
  </si>
  <si>
    <t>I jobs</t>
  </si>
  <si>
    <t>to be determined. repair a pothole in the street</t>
  </si>
  <si>
    <t>Grand Mound</t>
  </si>
  <si>
    <t>Base repair including scarifying, pulverizing, grading, compacting and second seal coat.</t>
  </si>
  <si>
    <t>DeWitt Street, Joyce Court</t>
  </si>
  <si>
    <t>Grand River</t>
  </si>
  <si>
    <t>Repairing streets and cleaning ditches</t>
  </si>
  <si>
    <t>City of Grand River</t>
  </si>
  <si>
    <t>I-jobs and road use tax money</t>
  </si>
  <si>
    <t>Snow removal for City streets</t>
  </si>
  <si>
    <t>I-jobs and road use money</t>
  </si>
  <si>
    <t>street sealcoating and repairing</t>
  </si>
  <si>
    <t>Grandview</t>
  </si>
  <si>
    <t>sealcoating of streets and patch work</t>
  </si>
  <si>
    <t>3 blocks on S. Market, 2 blocks on S. Jefferson, Cemetery Lane, 2 blocks on E. Washington, 2 blocks on W. Union, 3 blocks on N. Madison, 1 block on W. Vernon</t>
  </si>
  <si>
    <t>Granger</t>
  </si>
  <si>
    <t>wages for asphalt repairs</t>
  </si>
  <si>
    <t>several streets in town</t>
  </si>
  <si>
    <t>IJOBs funding</t>
  </si>
  <si>
    <t>Grant</t>
  </si>
  <si>
    <t>Patching Streets in the City of Grant</t>
  </si>
  <si>
    <t>Grant, Iowa</t>
  </si>
  <si>
    <t>Replacement of rock on city streets</t>
  </si>
  <si>
    <t>Miscellaneous streets and alleys</t>
  </si>
  <si>
    <t>I-Jobs Funds and Road Use Tax</t>
  </si>
  <si>
    <t>Granville</t>
  </si>
  <si>
    <t>project to be determined as council sees the need</t>
  </si>
  <si>
    <t>location to be determined as council sees the need</t>
  </si>
  <si>
    <t>Gravity</t>
  </si>
  <si>
    <t>DITCHING AND RESHAPING STREETS/ PURCHASED GRAVEL FOR STREETS THAT ARE UNDER RESHAPING</t>
  </si>
  <si>
    <t>SEVERAL STREETS WITHIN CITY LIMITS</t>
  </si>
  <si>
    <t>I-JOB/ROAD USE</t>
  </si>
  <si>
    <t>Gravel for floor of newly construction maintaince addition</t>
  </si>
  <si>
    <t>City of Gravity
Third Street
Gravity, Ia</t>
  </si>
  <si>
    <t>Road Use Funds/i-jobs</t>
  </si>
  <si>
    <t>SEALCOAT NORTH FIRST STREET BETWEEN BUTLER TO IOWA</t>
  </si>
  <si>
    <t>NORTH FIRST STREET</t>
  </si>
  <si>
    <t>General Fund &amp; I-Jobs money</t>
  </si>
  <si>
    <t>Greene County</t>
  </si>
  <si>
    <t>Caterpillar 2005 Wheel Loader 950G</t>
  </si>
  <si>
    <t>Jefferson</t>
  </si>
  <si>
    <t>Purchase of Armory Building for equipment storage</t>
  </si>
  <si>
    <t>Greenfield</t>
  </si>
  <si>
    <t>Asphalt repair of SW 2nd Street from Highway 92 south to Linn St.</t>
  </si>
  <si>
    <t>SW 2nd Street</t>
  </si>
  <si>
    <t>I-JOBS &amp; Road Use</t>
  </si>
  <si>
    <t>Repair of streets, intersections, and alley approaches</t>
  </si>
  <si>
    <t>HW Iowa &amp; Hayes, SE Linn &amp; 1st, SE Linn &amp; 2nd, SE Linn, NW Grant between 3rd &amp; 4th</t>
  </si>
  <si>
    <t>Repair of streets, intersections, and alley approaches.</t>
  </si>
  <si>
    <t>SE 4th St south of Hwy 92; SE 2nd St &amp; Lynn; and Hwy 25 north to Darby Dr</t>
  </si>
  <si>
    <t>$2,697.44 from I-Jobs and the remaining $429.63 from Road Use Fund.</t>
  </si>
  <si>
    <t>City of Greenfield</t>
  </si>
  <si>
    <t>Grimes</t>
  </si>
  <si>
    <t>Asphalt overlay of approximately 4 blocks of city street with extensive deterioration. Overlay was completed to preserve and extend the life of the road</t>
  </si>
  <si>
    <t>Valleyview Drive from NW 3rd St to NW 7th Street</t>
  </si>
  <si>
    <t>I-jobs money and Road Use Tax funds</t>
  </si>
  <si>
    <t>Asphalt seal-coat overlay on appropximately 20 blocks of road in the "older" section of town. This extends the life of the road to delay the need for the complete reconstruction of the road.</t>
  </si>
  <si>
    <t>Grimes, Iowa</t>
  </si>
  <si>
    <t>I-Jobs Funds and Road Use Tax Funds</t>
  </si>
  <si>
    <t>Grinnell</t>
  </si>
  <si>
    <t>1st Avenue and 8th Avenue Resurfacing Project</t>
  </si>
  <si>
    <t>1st Avenue and 8th Avenue in the city of Grinnell - HMA RESURFACING AND MILLING</t>
  </si>
  <si>
    <t>IJOBS Grant, IJOBS RUT Stimulus Funds and Capital Loan Notes</t>
  </si>
  <si>
    <t>Griswold</t>
  </si>
  <si>
    <t>Repair and maintenance of the alleys</t>
  </si>
  <si>
    <t>within the city of Griswold</t>
  </si>
  <si>
    <t>Grundy Center</t>
  </si>
  <si>
    <t>Reconstruction of a three block street.</t>
  </si>
  <si>
    <t>East 1st Street from G Avenue to J Avenue.</t>
  </si>
  <si>
    <t>I-Jobs for FY2011 and GO Bond</t>
  </si>
  <si>
    <t>replacing curb &amp; gutter around Liberty Park</t>
  </si>
  <si>
    <t>13th Street north to E Avenue, then east to 12th street then north on 12th street</t>
  </si>
  <si>
    <t>Grundy County</t>
  </si>
  <si>
    <t>2010 pavement marking painting with edge and center lines</t>
  </si>
  <si>
    <t>Various roads - 94 miles</t>
  </si>
  <si>
    <t>2011 Pavement Marking Painting on edge and center lines</t>
  </si>
  <si>
    <t>Various roads - 87 miles</t>
  </si>
  <si>
    <t>Purchase of winter road rock salt for snow/ice control</t>
  </si>
  <si>
    <t>Entire hard surfaced roads in Grundy County</t>
  </si>
  <si>
    <t>RCB Replacement 12'x'6'x44' on 170th St. east of X Ave</t>
  </si>
  <si>
    <t>Section 11, T88N, R15W</t>
  </si>
  <si>
    <t>Repair bridge D14 (FHWA 16630) with new abutments to bring bridge to legal loads</t>
  </si>
  <si>
    <t>Located on 130th St, Section 20, T89N, R18W</t>
  </si>
  <si>
    <t>Guthrie Center</t>
  </si>
  <si>
    <t>Dust control, paint traffice lines, street opening</t>
  </si>
  <si>
    <t>fill sand, road rock, ice sand and salt, snow removal</t>
  </si>
  <si>
    <t>throughout town</t>
  </si>
  <si>
    <t>snow removal, replacing rock, salt, sand</t>
  </si>
  <si>
    <t>Guthrie Center, IA</t>
  </si>
  <si>
    <t>traffic paint, dust control, concrete, downtown snow removal</t>
  </si>
  <si>
    <t>Guthrie County</t>
  </si>
  <si>
    <t>2010 Caterpillar 320DLH2R Excavator</t>
  </si>
  <si>
    <t>Guthrie Center IA</t>
  </si>
  <si>
    <t>Bridge overlay with HPC-0 mix</t>
  </si>
  <si>
    <t>On County route F51 approximately 3.75 miles east of State Hwy 25</t>
  </si>
  <si>
    <t>Crack repair/sealing on County Road F65</t>
  </si>
  <si>
    <t>F65 from County Line Avenue to Frontier Road and from Frontier Road to Grant Street</t>
  </si>
  <si>
    <t>Replace existing bridge with 46' precast concrete bridge</t>
  </si>
  <si>
    <t>220th St, NL Section 1, Bear Grove Twp</t>
  </si>
  <si>
    <t>Guttenberg</t>
  </si>
  <si>
    <t>2009 Seal Coat Project</t>
  </si>
  <si>
    <t>First St. and Dekalb St</t>
  </si>
  <si>
    <t>Resurface street(s) in Guttenberg, Iowa</t>
  </si>
  <si>
    <t>South 4th St</t>
  </si>
  <si>
    <t>Halbur</t>
  </si>
  <si>
    <t>Street patching and repairs.  Fill cracks in streets with Hot Pour Joint Sealing and Random Crack Repair.Diamond sawing the PCC joints to remove old sealant and debris, sandblast and clean.  Air blown clean and sealed concrete curb &amp; gutters.</t>
  </si>
  <si>
    <t>All streets in Halbur</t>
  </si>
  <si>
    <t>Street patching and repairs. Fill cracks in streets with Hot Pour Joint Sealing and Random Crack Repair.Diamond sawing the PCC joints to remove old sealant and debris, sandblast and clean. Air blown clean and sealed concrete curb &amp; gutters.</t>
  </si>
  <si>
    <t>All streets in Halbur needing repair.</t>
  </si>
  <si>
    <t>Road Use funds, IJobs and general funds.</t>
  </si>
  <si>
    <t>Hamilton County</t>
  </si>
  <si>
    <t>Drain tile video inspection camera</t>
  </si>
  <si>
    <t>Various throughout Hamilton County</t>
  </si>
  <si>
    <t>Rut</t>
  </si>
  <si>
    <t>Pavement crack sealing on R-77</t>
  </si>
  <si>
    <t>R-77 from D41 to Hwy 175</t>
  </si>
  <si>
    <t>I-Jobs as part of road use tax</t>
  </si>
  <si>
    <t>Pavement Markings</t>
  </si>
  <si>
    <t>Various hard surface secondary roads in Hamilton County</t>
  </si>
  <si>
    <t>I- Jobs as part of secondary roads road use tax</t>
  </si>
  <si>
    <t>Purchase a 15,000 ton stockpile of Class A road stone.</t>
  </si>
  <si>
    <t>Grandgeorge Quarry - for various roads in Hamilton County</t>
  </si>
  <si>
    <t>I-Jobs as part of RUT</t>
  </si>
  <si>
    <t>Hampton</t>
  </si>
  <si>
    <t>Mill and overlay of asphalt to residential street</t>
  </si>
  <si>
    <t>1st Street NE, from 5th Avenue to 7th Avenue NE</t>
  </si>
  <si>
    <t>Milling &amp; resurfacing City streets with asphalt.</t>
  </si>
  <si>
    <t>2nd Ave Drive SE from 8th St SE to 3rd Ave SE
3rd St NW - Central Avenue W to 1st Ave NW</t>
  </si>
  <si>
    <t>Iowa Department of Transportation (I-Jobs)</t>
  </si>
  <si>
    <t>Hancock</t>
  </si>
  <si>
    <t>Will use this money for rock in the alleys in Hancock</t>
  </si>
  <si>
    <t>City of Hancock</t>
  </si>
  <si>
    <t>Hancock County</t>
  </si>
  <si>
    <t>Bridge replacement in Magor Township
Contract Let 12-21-10</t>
  </si>
  <si>
    <t>Maintainence Rock</t>
  </si>
  <si>
    <t>IJOBS/LOCAL FUNDS</t>
  </si>
  <si>
    <t>Hanlontown</t>
  </si>
  <si>
    <t>Crackfilling
Paving</t>
  </si>
  <si>
    <t>Crackfilling various locations in city
Pave Sundown Drive from Main ST to IA 9</t>
  </si>
  <si>
    <t>IJobs
Road Use Tax</t>
  </si>
  <si>
    <t>Hansell</t>
  </si>
  <si>
    <t>PURCHASING STREET SIGNS FOR TIMBER AVE. IN HANSELL BY THE FIRE DEPT. NO PARKING SIGNS....</t>
  </si>
  <si>
    <t>TIMBER AVE. IN FRONT AND ACROSS THE STREET FROM THE FIRE DEPT.</t>
  </si>
  <si>
    <t>I-JOBS MONEY RECEIVED IN THE AMOUNT OF $235.68</t>
  </si>
  <si>
    <t>Repairing of the Grating over the Drainage System.</t>
  </si>
  <si>
    <t>In town of Hansell</t>
  </si>
  <si>
    <t>I-Jobs monies and some road funds monies.</t>
  </si>
  <si>
    <t>Harcourt</t>
  </si>
  <si>
    <t>City of Harcourt will use monies for road repairs.</t>
  </si>
  <si>
    <t>Fourth Street- Harcourt, Iowa</t>
  </si>
  <si>
    <t>I_Jobs monies</t>
  </si>
  <si>
    <t>Hardin County</t>
  </si>
  <si>
    <t>Bridge 10170 repair work - new abutment piling</t>
  </si>
  <si>
    <t>R Ave 1/4 mile south of State Hwy 175</t>
  </si>
  <si>
    <t>Pavement Markings on variuos county roads center and edge lines</t>
  </si>
  <si>
    <t>Various roasds - 60 miles</t>
  </si>
  <si>
    <t>Purchase of rock salt for snow/ice control used on hard surfaced roads in Hardin County</t>
  </si>
  <si>
    <t>Entire county</t>
  </si>
  <si>
    <t>Yantis Quad-Tee Bridge Replacement</t>
  </si>
  <si>
    <t>Sec 36, T86N, R19W</t>
  </si>
  <si>
    <t>Hardy</t>
  </si>
  <si>
    <t>various repairs to roads</t>
  </si>
  <si>
    <t>within City of Hardy</t>
  </si>
  <si>
    <t>City of Hardy</t>
  </si>
  <si>
    <t>Harlan</t>
  </si>
  <si>
    <t>2011 STREET OVERLAY AND MILLING PROJECT.  SOLD BONDS $300,000 TOWARD THIS PROJECT, PLUS I-JOBS FUNDS
Transferred all I-Jobs funds in June 2011 to appropriate toward the contracted street work for 2011.</t>
  </si>
  <si>
    <t>VARIOUS STREETS IN HARLAN</t>
  </si>
  <si>
    <t>ROAD USE TAX FUNDS, LOST FUNDS, I-JOBS AND BOND FUNDS</t>
  </si>
  <si>
    <t>DURING THE BUDGET PROCESS IN JANUARY, WE WILL FURTHER DISCUSS AND DETERMINE A SPECIFIC PROJECT TO USE THE I-JOBS FUNDS.  AS OF 9/27/10 WE HAVE NOT DETERMINED A SPECIFIC PROJECT BUT WILL YET THIS FALL.</t>
  </si>
  <si>
    <t>various streets in Harlan</t>
  </si>
  <si>
    <t>I-JOBS FUNDS AND MAY INCORPORATE ROAD USE TAX FUNDS OR LOST FUNDS TOWARD A PROJECT.</t>
  </si>
  <si>
    <t>Harper</t>
  </si>
  <si>
    <t>Removal of stumps from trees damaged by recent ice storms</t>
  </si>
  <si>
    <t>202 Hutchinson Street
301 Lafayette Street
313 Lafayette Street</t>
  </si>
  <si>
    <t>Community Disaster Grant
I-Jobs Funds</t>
  </si>
  <si>
    <t>Harpers Ferry</t>
  </si>
  <si>
    <t>Alley and Street Maintenance</t>
  </si>
  <si>
    <t>City of Harpers Ferry</t>
  </si>
  <si>
    <t>IJOBS &amp; Road Use Tax</t>
  </si>
  <si>
    <t>Maintenance of City Streets</t>
  </si>
  <si>
    <t>IJobs and Road Use Tax</t>
  </si>
  <si>
    <t>Harris</t>
  </si>
  <si>
    <t>Sealcoating non farm to market city streets</t>
  </si>
  <si>
    <t>Non farm to market streets in city</t>
  </si>
  <si>
    <t>Harrison County</t>
  </si>
  <si>
    <t>PCC PAVEMENT OVERLAY (BONDED) ON COUNTY ROAD F32 FROM U.S. HWY. 30 EAST TO TOLEDO AVENUE</t>
  </si>
  <si>
    <t>HARRISON COUNTY; EAST OF WOODBINE ON F32 (194TH STREET)</t>
  </si>
  <si>
    <t>ESFM</t>
  </si>
  <si>
    <t>Hartley</t>
  </si>
  <si>
    <t>Asphalt level, single seal and patching</t>
  </si>
  <si>
    <t>2nd St NW, 1st St. NE, 1st St. SE, 4th Avenue, 6th Avenue E,6th Avenue W</t>
  </si>
  <si>
    <t>Asphalt Leveler and Single Seal Coat</t>
  </si>
  <si>
    <t>2nd St. between 1st Ave W and 3rd Ave W</t>
  </si>
  <si>
    <t>Hartwick</t>
  </si>
  <si>
    <t>Maintaining our roadway mowing</t>
  </si>
  <si>
    <t>I-Jobs money for the City of Hartwick</t>
  </si>
  <si>
    <t>Used to help pay our annual street repairs of oil and tar and gravel chips.  We select certain streets each year to relay as needed.</t>
  </si>
  <si>
    <t>City streets of Hartwick</t>
  </si>
  <si>
    <t>Harvey</t>
  </si>
  <si>
    <t>TO COMPLETE UNEXPECTED WORK</t>
  </si>
  <si>
    <t>VARIOUS LOCATIONS</t>
  </si>
  <si>
    <t>Hastings</t>
  </si>
  <si>
    <t>Rock hauled in by Crushed Aggregate Products LLC</t>
  </si>
  <si>
    <t>S. Railway &amp; Buffalo St</t>
  </si>
  <si>
    <t>state</t>
  </si>
  <si>
    <t>Street repair, resurfacing Purchased Dump Truck</t>
  </si>
  <si>
    <t>Indian Ave</t>
  </si>
  <si>
    <t>State</t>
  </si>
  <si>
    <t>Havelock</t>
  </si>
  <si>
    <t>ASPHALT/SEALCOAT</t>
  </si>
  <si>
    <t>City Street</t>
  </si>
  <si>
    <t>Patch and oil and chip single seal coat</t>
  </si>
  <si>
    <t>Town streets</t>
  </si>
  <si>
    <t>Street repair from broken water main</t>
  </si>
  <si>
    <t>Clay Street</t>
  </si>
  <si>
    <t>Road fund</t>
  </si>
  <si>
    <t>Haverhill</t>
  </si>
  <si>
    <t>Our Blacktopped Streets are in need of Maintenance.
Mobilization, 2" HMA Surface Patch, 2"HMA Resurfacing,
4: HMA Paving</t>
  </si>
  <si>
    <t>1 St and 2nd Street</t>
  </si>
  <si>
    <t>I Jobs  &amp; RUT monies</t>
  </si>
  <si>
    <t>The council will be improving 1st streets width for parking.</t>
  </si>
  <si>
    <t>City of Haverhill</t>
  </si>
  <si>
    <t>I job and RUT monies</t>
  </si>
  <si>
    <t>Hawarden</t>
  </si>
  <si>
    <t>Street Sweeper for Street Deparatment</t>
  </si>
  <si>
    <t>City Street Dept, Hawarden, IA</t>
  </si>
  <si>
    <t>Capital Equipment Fund &amp; I-Jobs Revenue</t>
  </si>
  <si>
    <t>Hawkeye</t>
  </si>
  <si>
    <t>add gravel to alleys and side streets. Then add oil to control dust</t>
  </si>
  <si>
    <t>Bevins Street, Peoria Street, Peters Street</t>
  </si>
  <si>
    <t>HIRED KLUESNER CONSTRUCTION TO MILL FROST HEAVES AND PATCH CRACKS ON MAIN STREET</t>
  </si>
  <si>
    <t>MAIN STREET IN HAWKEYE, IA</t>
  </si>
  <si>
    <t>INVOICE TOTAL    $6641.20
I-JOBS MONEY     -1917.01</t>
  </si>
  <si>
    <t>Hayesville</t>
  </si>
  <si>
    <t>Maintain city alleys in Hayesville</t>
  </si>
  <si>
    <t>All city alleys</t>
  </si>
  <si>
    <t>Hazleton</t>
  </si>
  <si>
    <t>Repair of a roadway in Hazleton.</t>
  </si>
  <si>
    <t>Undecided at this time.</t>
  </si>
  <si>
    <t>I-Jobs &amp; Road Use</t>
  </si>
  <si>
    <t>Seal Coat streets</t>
  </si>
  <si>
    <t>Through out Town</t>
  </si>
  <si>
    <t>Hedrick</t>
  </si>
  <si>
    <t>Henderson FSP-8' Salt/Sand Spreader</t>
  </si>
  <si>
    <t>Hedrick, Iowa</t>
  </si>
  <si>
    <t>Road Use Stimulus money</t>
  </si>
  <si>
    <t>Maintenance supplies for our streets</t>
  </si>
  <si>
    <t>Stimulus money</t>
  </si>
  <si>
    <t>Street supplies for road maintenance</t>
  </si>
  <si>
    <t>Stimulus money and Road Use Tax</t>
  </si>
  <si>
    <t>Street Sweeper for use on our city streets</t>
  </si>
  <si>
    <t>Hedrick, IA  52563</t>
  </si>
  <si>
    <t>Henderson</t>
  </si>
  <si>
    <t>snow removal</t>
  </si>
  <si>
    <t>town of  henderson--north west to south east street</t>
  </si>
  <si>
    <t>ijobs and road use funds</t>
  </si>
  <si>
    <t>Two loads [18.82 Ton] of 1" rock for street repair</t>
  </si>
  <si>
    <t>Highway Street &amp; North Street</t>
  </si>
  <si>
    <t>Henry County</t>
  </si>
  <si>
    <t>2" HMA overlay</t>
  </si>
  <si>
    <t>Courtland Street - west of Mt. Pleasant
Goodyear Road east to City limits</t>
  </si>
  <si>
    <t>Bituminous Seal Coat project</t>
  </si>
  <si>
    <t>Swedesburg, Trenton, Green Valley</t>
  </si>
  <si>
    <t>Portland Cement Concrete paving</t>
  </si>
  <si>
    <t>New London</t>
  </si>
  <si>
    <t>Reroof of maintenance shop and grader shed</t>
  </si>
  <si>
    <t>1510 East Washington Street</t>
  </si>
  <si>
    <t>Slide repair of Nebraska Avenue</t>
  </si>
  <si>
    <t>Baltimore Township, Section 29</t>
  </si>
  <si>
    <t>Local funds</t>
  </si>
  <si>
    <t>Hepburn</t>
  </si>
  <si>
    <t>Gravel for maintenance of 2nd Street in front of city property.</t>
  </si>
  <si>
    <t>2nd Street from Railroad Street approximately 1/2 block to the east to maintain street in front of city property.</t>
  </si>
  <si>
    <t>I-Jobs money will be supplemented with Road Use Tax Fund money.</t>
  </si>
  <si>
    <t>Gravel for maintenance of public alley between 1st and 2nd Streets</t>
  </si>
  <si>
    <t>Alley beginning at 1st Street extending to the South toward 2nd Street</t>
  </si>
  <si>
    <t>I-Jobs money will be supplemented with Road Use Tax Fund money</t>
  </si>
  <si>
    <t>Gravel for maintenance of Railroad Street in front of city property.</t>
  </si>
  <si>
    <t>Railroad Street from 2nd Street approximately 1/2 block to the north to maintain street by city property.</t>
  </si>
  <si>
    <t>Hiawatha</t>
  </si>
  <si>
    <t>3rd Avenue from Marion Street to West Clark Street Pavement Reconstruction</t>
  </si>
  <si>
    <t>3rd Avenue</t>
  </si>
  <si>
    <t>I-Jobs funding and General Obligation Notes</t>
  </si>
  <si>
    <t>Boyson Rd and Robins Rd Intersection Project</t>
  </si>
  <si>
    <t>Boyson Road and Robins Road Intersection</t>
  </si>
  <si>
    <t>I-Jobs,Federal Funding and Capital Project Fund</t>
  </si>
  <si>
    <t>Hills</t>
  </si>
  <si>
    <t>Reconstruction of storm sewer bypass line on First Street</t>
  </si>
  <si>
    <t>First Street, Hills, Ioa</t>
  </si>
  <si>
    <t>Road Use Funds, LOST, Time funds</t>
  </si>
  <si>
    <t>Hillsboro</t>
  </si>
  <si>
    <t>Repair maintenace building</t>
  </si>
  <si>
    <t>100 North Cedar</t>
  </si>
  <si>
    <t>Hinton</t>
  </si>
  <si>
    <t>2nd Ave. design and inspection services</t>
  </si>
  <si>
    <t>2nd Ave. from Grand to 1st. Ave.</t>
  </si>
  <si>
    <t>Holland</t>
  </si>
  <si>
    <t>SEALCOAT AND CHIP THE ENTIRE TOWN, 31,000 SQ. YARDS OF STREET.</t>
  </si>
  <si>
    <t>HOLLAND, IA</t>
  </si>
  <si>
    <t>$20,000 RUT FUND, $43,000 GENERAL, $13,000 WATER FUND</t>
  </si>
  <si>
    <t>SEALCOAT/CHIP ENTIRE TOWN, 31,000 SQ YDS</t>
  </si>
  <si>
    <t>$20,000 RUT FUND
$43,000 GENERAL FUND
$13,000 WATER FUND</t>
  </si>
  <si>
    <t>Holstein</t>
  </si>
  <si>
    <t>Holstein, IA</t>
  </si>
  <si>
    <t>IJOBS funds not designated to a specific project yet</t>
  </si>
  <si>
    <t>Holy Cross</t>
  </si>
  <si>
    <t>leveling and overlay of street</t>
  </si>
  <si>
    <t>Maple Rd</t>
  </si>
  <si>
    <t>$942.90 in I Jobs money</t>
  </si>
  <si>
    <t>Resurface Main St.  Grind off old blacktop, level surface, and apply an additional 2 inches of new  blacktop.  INstall new curb and gutter and furnish base stone.</t>
  </si>
  <si>
    <t>917 
Main St.</t>
  </si>
  <si>
    <t>I JObs -$1147.27 
Road Use tax  42057.00</t>
  </si>
  <si>
    <t>Hopkinton</t>
  </si>
  <si>
    <t>$3,619.08 is left to spend from IJOBS monies.  Monies were spent repairing storm drainage issues on Locust Street.</t>
  </si>
  <si>
    <t>Locust Street, Hopkinton, Iowa 52237</t>
  </si>
  <si>
    <t>IJOBS, Road Use Tax, General</t>
  </si>
  <si>
    <t>Culvert Replacement/Repair</t>
  </si>
  <si>
    <t>Walnut St SE</t>
  </si>
  <si>
    <t>Road Use Tax Monies</t>
  </si>
  <si>
    <t>Hospers</t>
  </si>
  <si>
    <t>Street improvements to 4th Avenue S and Cedar Street</t>
  </si>
  <si>
    <t>Hospers, Iowa</t>
  </si>
  <si>
    <t>The $259.90 over and above the amount we received from IJOBS came from our Road Use Operation and Maintenance Department.</t>
  </si>
  <si>
    <t>We hired Sta-Bilt Construction Company to do some micro-resurfacing to 15 blocks of our City streets.</t>
  </si>
  <si>
    <t>Block between Cedar St. &amp; Elm St. on 4th Avenue S.; Block between Cedar St. &amp; Elm St. on 3rd Avenue S.; Block between Cedar St. &amp; Elm St. on 2nd Avenue S.; Block on Cedar St. between 2nd Avenue S. &amp; 3</t>
  </si>
  <si>
    <t>Our funding source came from the transfer of funds from Money Market accounts, money from our general account and IJOBS funding.</t>
  </si>
  <si>
    <t>Houghton</t>
  </si>
  <si>
    <t>materials for drainage system for new 4th street construction.</t>
  </si>
  <si>
    <t>4th Street</t>
  </si>
  <si>
    <t>General fund</t>
  </si>
  <si>
    <t>Repair of manhole covers along hwy 16. (8 total)</t>
  </si>
  <si>
    <t>8 different locations along highway 16 in Houghton city limits.</t>
  </si>
  <si>
    <t>Howard County</t>
  </si>
  <si>
    <t>The Epuipment has been delivered and paid for.</t>
  </si>
  <si>
    <t>Hubbard</t>
  </si>
  <si>
    <t>Constructed a box culvert to help with water run-off during heavy rains that was causing road erosion</t>
  </si>
  <si>
    <t>West Elm St.</t>
  </si>
  <si>
    <t>Road Use Tax $19,297 and I-Job $4,703</t>
  </si>
  <si>
    <t>Mill and resurface East Maple Street</t>
  </si>
  <si>
    <t>East Maple St. from Iowa to State St.</t>
  </si>
  <si>
    <t>We used Road Use Tax $ along with I-JOB $ to fund this $130,590 street repair.</t>
  </si>
  <si>
    <t>Hudson</t>
  </si>
  <si>
    <t>Cedar Street Drainage Repair</t>
  </si>
  <si>
    <t>Hudson, Iowa</t>
  </si>
  <si>
    <t>IJOBS $9,246.43 and operational expenses $1,053.57</t>
  </si>
  <si>
    <t>In conjunction with IJOBS Disaster Funding, funding from this IJOBS source will be used to cover additional funding costs with this project to mitigate flooding in Hudson through the creation of detention ponds along Cedar Street</t>
  </si>
  <si>
    <t>Cedar Street, Hudson, Iowa</t>
  </si>
  <si>
    <t>IJOBS funding Disaster Recovery $288,000.
City of Hudson $32,000 (Reserves &amp; IJOBS Road Funding)</t>
  </si>
  <si>
    <t>Hull</t>
  </si>
  <si>
    <t>Repair sunken sewer trench, tear out, repack, and put in new concrete.</t>
  </si>
  <si>
    <t>West Second from Hayes Avenue, going east approximately 400 feet.</t>
  </si>
  <si>
    <t>General Fund; Sewer Fund</t>
  </si>
  <si>
    <t>Replace broken up asphalt on Brown Street with new concrete and put in a storm sewer line to drain area.</t>
  </si>
  <si>
    <t>Brown Street going North from Center Street about 150 feet.</t>
  </si>
  <si>
    <t>Road Use Tax fund 
General Fund</t>
  </si>
  <si>
    <t>Humboldt</t>
  </si>
  <si>
    <t>2010 NE Street Infrastructure Project, repair and maintenace of approximately 4 blocks of existing roadway, curb and gutter, sidewalk, storm sewers, manholes, and water valve boxes.</t>
  </si>
  <si>
    <t>Bond issue funds, I-Jobs</t>
  </si>
  <si>
    <t>Humboldt County</t>
  </si>
  <si>
    <t>Purchase roadstone for stockpile</t>
  </si>
  <si>
    <t>Various locations throughout the county</t>
  </si>
  <si>
    <t>Ijobs and local</t>
  </si>
  <si>
    <t>Stockpiles throughout Humboldt County</t>
  </si>
  <si>
    <t>Local and I-Jobs</t>
  </si>
  <si>
    <t>Humeston</t>
  </si>
  <si>
    <t>resurface with oil and chips</t>
  </si>
  <si>
    <t>Collins Street
Summer Street</t>
  </si>
  <si>
    <t>Huxley</t>
  </si>
  <si>
    <t>Single seal coat streets as listed below:</t>
  </si>
  <si>
    <t>Timberlane from Oak to Hwy 69
Maple Dr: Timberlane to Oak Blvd
Crestwood: Lynwood to N 5th
Circle Dr: N 2nd to E 1st
Shop Road: Oak Blvd to gravel</t>
  </si>
  <si>
    <t>IJOBS AND Road Use Tax</t>
  </si>
  <si>
    <t>Ida County</t>
  </si>
  <si>
    <t>Remve bridge, 110th Street over Ashton Creek, and reconstruct.</t>
  </si>
  <si>
    <t>110th Street 0.8 miles west of US #59.</t>
  </si>
  <si>
    <t>Ida Grove</t>
  </si>
  <si>
    <t>Asphalt removal and replacement.</t>
  </si>
  <si>
    <t>The streets are Quimby between 5th and 7th; Warren between 1st and 2nd; 800 Block of Valley View Drive; Moorehead Street between 5th and 7th; and Circle Drive between 5th and 6th; and the alley betwee</t>
  </si>
  <si>
    <t>PCC Patching and HMA Overlay</t>
  </si>
  <si>
    <t>Moorehead Avenue between 1st Street and Hwy 175
Ida Grove, IA</t>
  </si>
  <si>
    <t>Stimulus, I-Jobs, and Road Use Monies</t>
  </si>
  <si>
    <t>Construct a salt shed hoop building</t>
  </si>
  <si>
    <t>1000 12th Street NE
Independence, IA</t>
  </si>
  <si>
    <t>RUT &amp; IJOBS</t>
  </si>
  <si>
    <t>Reconstructed several streets with base stone, double seal coat</t>
  </si>
  <si>
    <t>4th Ave Ne from 5th St NE to 10th St NE
Lover's Lane from Hwy 150 going west for 160 feet
Lover's Lane from previous to west end at 6th Ave SW
11th Ave NE from 10th St to RR tracks
9th St NE from</t>
  </si>
  <si>
    <t>IJOBS and RUT</t>
  </si>
  <si>
    <t>Indianola</t>
  </si>
  <si>
    <t>General repair and maintenance of city streets (operating and maintenance expenses)</t>
  </si>
  <si>
    <t>Thoughout the City of Indianola, Iowa</t>
  </si>
  <si>
    <t>Materials &amp; Supplies for repair and maintenance of city streets-snow and ice removal.</t>
  </si>
  <si>
    <t>Indianola, Iowa</t>
  </si>
  <si>
    <t>Purchase of Asphalt from Grimes Asphalt &amp; Paving for paving a portion of the Jerry Kelly Bike Trail in Indianola.</t>
  </si>
  <si>
    <t>Purchase of concrete for repair/maintenance of city streets</t>
  </si>
  <si>
    <t>Repair &amp; Maintenance of city streets-$5,778.50
Payroll Expenses-$129,326.91</t>
  </si>
  <si>
    <t>Salary/wages for repair and maintenance of city streets</t>
  </si>
  <si>
    <t>Ionia</t>
  </si>
  <si>
    <t>Repair Main Street City Sidewalk.</t>
  </si>
  <si>
    <t>Main Street, Ionia, Iowa</t>
  </si>
  <si>
    <t>I-JOBS funds-- general &amp; road use funds</t>
  </si>
  <si>
    <t>Iowa City</t>
  </si>
  <si>
    <t>2400 square yards of concrete street pavement removed and replaced and 25 manhole casting removed and replaced.</t>
  </si>
  <si>
    <t>Street Patching Locations:
Governor St. from Jefferson St. to North St.
Mormon Trek Blvd. from Dane Rd. to Eagle View
Rocky Shore Dr. at Park Rd.
Scott Blvd. at culvert and intakes
Gilbert St. 75</t>
  </si>
  <si>
    <t>IJOBS
Road Use Tax</t>
  </si>
  <si>
    <t>Hot mix Asphalt(HMA) Overlay Project</t>
  </si>
  <si>
    <t>Jefferson Street - Dubuque Street to Dodge Street
Musactaive Avenue - Jefferson Street to Court Street
Scott Boulevard - Rochester Avenue to Court Street
7th Avenue - Court Street to Muscatine Aven</t>
  </si>
  <si>
    <t>IJOBS
DOT Maintenance Funds
Road Use Tax
Water Utility
Wastewater Utility</t>
  </si>
  <si>
    <t>Iowa County</t>
  </si>
  <si>
    <t>Full Depth Conrete Patching on all Concrete Roads in Iowa County</t>
  </si>
  <si>
    <t>Ijobs/Local</t>
  </si>
  <si>
    <t>Painting of Centerline Pavement Markings on all Hard Surface Roads in Iowa County</t>
  </si>
  <si>
    <t>Ijobs &amp; Local Funds</t>
  </si>
  <si>
    <t>Railroad  Flatcar  Bridge</t>
  </si>
  <si>
    <t>Located on SS Avenue in Section 31 of Greene Township, T-78N, R-9W, Iowa County, Iowa</t>
  </si>
  <si>
    <t>Iowa Falls</t>
  </si>
  <si>
    <t>7.5 TON OF 3/8 FINE ROCK........</t>
  </si>
  <si>
    <t>IOWA FALLS IOWA</t>
  </si>
  <si>
    <t>8FT STAINLESS STEEL SPREADER WITH INSTALL</t>
  </si>
  <si>
    <t>9'6'' WESTERN POLLY V PLOW &amp; DEFLECTOR</t>
  </si>
  <si>
    <t>CAP SCREWS/HEX NUTS FOR STREET SIGN</t>
  </si>
  <si>
    <t>IOWA FALLS, IOWA</t>
  </si>
  <si>
    <t>CONCRETE FOR CURB BY MAIN STREET</t>
  </si>
  <si>
    <t>Door openers, remotes, and weatherstipping in overhead doors</t>
  </si>
  <si>
    <t>Iowa Falls, IA</t>
  </si>
  <si>
    <t>Dropped Tree at 922 Oak...........</t>
  </si>
  <si>
    <t>FINE FILL ON MAIN........................</t>
  </si>
  <si>
    <t>HEX NUTS &amp; SCREWS FOR SIGNAGE</t>
  </si>
  <si>
    <t>MAINT SUPPLIES..............</t>
  </si>
  <si>
    <t>New Tractor and mower for mowing and grading</t>
  </si>
  <si>
    <t>Iowa Falls, Iowa</t>
  </si>
  <si>
    <t>IJOBS Road Funding and Road Use Tax</t>
  </si>
  <si>
    <t>Removal of trees in ROW.................................</t>
  </si>
  <si>
    <t>IJobs Road Funding</t>
  </si>
  <si>
    <t>Remove trees.....................................</t>
  </si>
  <si>
    <t>Removed tree on Rainbow Bridge</t>
  </si>
  <si>
    <t>Road Stone for alleys.....................</t>
  </si>
  <si>
    <t>road stone for maintaining alleys</t>
  </si>
  <si>
    <t>ROAD STONE FOR SHOULDER WORK</t>
  </si>
  <si>
    <t>ROAD STONE......................</t>
  </si>
  <si>
    <t>ROAD STONE..........................</t>
  </si>
  <si>
    <t>Road Stone.............................................</t>
  </si>
  <si>
    <t>Road Stone...............................................</t>
  </si>
  <si>
    <t>IJobs Road Funds</t>
  </si>
  <si>
    <t>Road stone/rock for alleys and shoulders</t>
  </si>
  <si>
    <t>Rock for alleys</t>
  </si>
  <si>
    <t>SCREWS/WASHERS/PLYWOOD/GRINDING WHEELS</t>
  </si>
  <si>
    <t>SIGNAGE AND HDW...................</t>
  </si>
  <si>
    <t>Signage for streets.....................................</t>
  </si>
  <si>
    <t>SIGNS AND POSTS...................................</t>
  </si>
  <si>
    <t>IOWA FALLS, IA</t>
  </si>
  <si>
    <t>Signs for streets.................................................................................................................</t>
  </si>
  <si>
    <t>IJOBS road funds</t>
  </si>
  <si>
    <t>Signs from Iowa Prison Industries</t>
  </si>
  <si>
    <t>Steel for brackets.......................................</t>
  </si>
  <si>
    <t>STEEL FOR SIGN MOUNTS................</t>
  </si>
  <si>
    <t>STEEL PLATE......................</t>
  </si>
  <si>
    <t>STEEL PLATES &amp; PIPES......................</t>
  </si>
  <si>
    <t>STEEL PLATING &amp; TUBING FOR SIGNS</t>
  </si>
  <si>
    <t>TREE REMOVAL FROM STORM DAMAGE</t>
  </si>
  <si>
    <t>Tree Removal in ROW AT JULIE ONEAL</t>
  </si>
  <si>
    <t>Tubing for Leaf Box extention</t>
  </si>
  <si>
    <t>USED John Deere push mower for Streets Dept</t>
  </si>
  <si>
    <t>Ireton</t>
  </si>
  <si>
    <t>2010 Seal coating on selected streets</t>
  </si>
  <si>
    <t>Selected streets thruout City limits</t>
  </si>
  <si>
    <t>I-Jobs / Road Use Tax</t>
  </si>
  <si>
    <t>Seal Coating Street. Approximately 23476 sq. yards</t>
  </si>
  <si>
    <t>Streets thruout the City</t>
  </si>
  <si>
    <t>Irwin</t>
  </si>
  <si>
    <t>PURCHASED COLD PATCH AND ROCK FOR STREET MAINTENANCE AS NEEDED.  STA-BILT CONSTRUCTION - 7/01/10-COLD PATCH- $296.94
         MURRAY TRUCKING       - 8/31/10- ROCK     - $531.30
         STA-BILT CONSTRUCTION -10/06/10-COLD PATCH- $233.24
         STA-</t>
  </si>
  <si>
    <t>CITY OF IRWIN - VARIOUS LOCATIONS</t>
  </si>
  <si>
    <t>THE PROJECT OF CLEANING AND FILLING CRACKS AS NEEDED WITHIN THE CITY LIMITS OF IRWIN HAS BEEN COMPLETED.</t>
  </si>
  <si>
    <t>VARIOUS STREETS WITHIN THE CITY OF IRWIN</t>
  </si>
  <si>
    <t>I-JOBS FUNDS 1022.05 INTEREST FROM CD 4.04 CITY ROAD USE FUNDS 4847.31 TOTAL $5873.40</t>
  </si>
  <si>
    <t>Jackson County</t>
  </si>
  <si>
    <t>Ion Bridge Road Approximately 3 miles east of hwy 62. Three areas to be patched #1 is 26'x1035'  #2 is 26'x850' #3 is 26'x1000'  Contractor is 4" of HMA and replace pavement markings</t>
  </si>
  <si>
    <t>iron Bridge Road 3 miles east of hwy 62</t>
  </si>
  <si>
    <t>I-Jobs and Local</t>
  </si>
  <si>
    <t>patch 26'x1000' area with 4" HMA replace striping and 2' rock shoulder edge</t>
  </si>
  <si>
    <t>Jackson County near intersection of bernard Road and S. Garryowen Road</t>
  </si>
  <si>
    <t>I-jobs and local</t>
  </si>
  <si>
    <t>PCC Paving 17th St. from E. Preston City Limits to 450th Ave.</t>
  </si>
  <si>
    <t>17th St. from E. Preston City Limits to 450th Ave.</t>
  </si>
  <si>
    <t>Jackson Junction</t>
  </si>
  <si>
    <t>deliver and spread 60.9 tons of road rock</t>
  </si>
  <si>
    <t>330TH AVENUE</t>
  </si>
  <si>
    <t>I-JOBS AND ROAD USE TAX</t>
  </si>
  <si>
    <t>Janesville</t>
  </si>
  <si>
    <t>Remove Damaged/Dead Trees in Street Right-of-Way</t>
  </si>
  <si>
    <t>To       be       determined</t>
  </si>
  <si>
    <t>Jasper County</t>
  </si>
  <si>
    <t>Placing granular surfacing on various roads through out the county with county employees. Material will be purchsed from the quarry.</t>
  </si>
  <si>
    <t>Jasper County Rural Roads</t>
  </si>
  <si>
    <t>Local Funding</t>
  </si>
  <si>
    <t>Resurfacing on granular roads</t>
  </si>
  <si>
    <t>Through out Jasper County</t>
  </si>
  <si>
    <t>Repair the bridge approach and the back wall on the bridge. The road is a major arterial for the city and county.</t>
  </si>
  <si>
    <t>Bridge on Grimmell Road within the city of Jefferson</t>
  </si>
  <si>
    <t>I-Jobs, Local Option Sales Tax</t>
  </si>
  <si>
    <t>Jefferson County</t>
  </si>
  <si>
    <t>Applied GSB Sealer Binder 83,893 SY</t>
  </si>
  <si>
    <t>Glasgow Rd- E Madison St(Fairfield) to Stockport Rd</t>
  </si>
  <si>
    <t>jefferson co local construction funds</t>
  </si>
  <si>
    <t>Jesup</t>
  </si>
  <si>
    <t>Replace 1800 lin ft water main and sanitary sewer along with Tenth Street full width street removal and replacement.  13" of crushed stone base and excess coreout excavation.</t>
  </si>
  <si>
    <t>Tenth Street from Ainsworth Street to Duroe Street, along Duroe Street from Tenth Street, one block east and along Prospect Street from Tenth Street East one block.</t>
  </si>
  <si>
    <t>Community Development Funds, Road Use Tax Funds, Water and Sewer Revenues and I-Jobs Grant</t>
  </si>
  <si>
    <t>SEAL COAT, 3/8" AND 1/2" SEAL, ON NEW ROAD TO INDUSTRIAL PARK</t>
  </si>
  <si>
    <t>STARTING AT NORTH END OF 12TH STREET ENDING AT EAST END OF STEVENS STREET</t>
  </si>
  <si>
    <t>Jewell</t>
  </si>
  <si>
    <t>The State of Iowa is resurfacing Highway 175 that goes through parts of the City of Jewell.</t>
  </si>
  <si>
    <t>This project starts at the south City limits to Highway 175 east.</t>
  </si>
  <si>
    <t>I Jobs money along with Road Use money</t>
  </si>
  <si>
    <t>Johnson County</t>
  </si>
  <si>
    <t>Gravel on eligible county roads</t>
  </si>
  <si>
    <t>throughout Johnson County</t>
  </si>
  <si>
    <t>RUTF and I-jobs</t>
  </si>
  <si>
    <t>Johnston</t>
  </si>
  <si>
    <t>Continued shoulder erosion on NW 70th.  This project was to asphalt the shoulders.  This was added to the scope of another project which was not funded with I-JOBS funds.</t>
  </si>
  <si>
    <t>NW 70th Avenue, Johnston</t>
  </si>
  <si>
    <t>New concrete street build as per Statewide Urban Design and Specficiation</t>
  </si>
  <si>
    <t>Extension of NW 48th Street from just north of NW 64th Avenue to just south of NW 65th Avenue (approximately 400)</t>
  </si>
  <si>
    <t>In addition to I-Jobs funding, we will be using General Obligation Debt money</t>
  </si>
  <si>
    <t>Joice</t>
  </si>
  <si>
    <t>3/4" road stone  32 tons  and rental of tractor and blade to spread the gravel</t>
  </si>
  <si>
    <t>between Main Street and Lake Street  approach to the grain elevator</t>
  </si>
  <si>
    <t>Jolley</t>
  </si>
  <si>
    <t>Hot Mix in holes</t>
  </si>
  <si>
    <t>various streets in  City of Jolley</t>
  </si>
  <si>
    <t>Snow Removal in Jolley, Iowa</t>
  </si>
  <si>
    <t>Jolley, Iowa</t>
  </si>
  <si>
    <t>IJOB</t>
  </si>
  <si>
    <t>Snow Removal in the City of Jolley</t>
  </si>
  <si>
    <t>City of Jolley, Iowa</t>
  </si>
  <si>
    <t>Jones County</t>
  </si>
  <si>
    <t>Project consists of 1.4 miles of HMA resurfacing and associated work on Hardscrabble Road.  The work starts at intersection of 11th Street and Hardscrabble Road in the NW Corporation limits of the City of Monticello in Section 16, T86N, R3W and continues</t>
  </si>
  <si>
    <t>Hardscrabble Rd</t>
  </si>
  <si>
    <t>Kalona</t>
  </si>
  <si>
    <t>UPON DETERMINING THE PROJECT TO BE COMPLETED AN ACCURATE DESCRIPTION WILL BE GIVEN ON SAME</t>
  </si>
  <si>
    <t>Kamrar</t>
  </si>
  <si>
    <t>Add rock to current road in city</t>
  </si>
  <si>
    <t>Hill Street
City of Kamrar</t>
  </si>
  <si>
    <t>Repair of Tractor for road maintenance</t>
  </si>
  <si>
    <t>Within City of Kamrar to be Determined</t>
  </si>
  <si>
    <t>Kanawha</t>
  </si>
  <si>
    <t>6 manholes rebuilds and frames, covers and concrete</t>
  </si>
  <si>
    <t>W 4th &amp; Elm, Main &amp; 7th, W 2nd &amp; Elm, W 4th &amp; Elm, E 6th &amp; Main, E 3rd &amp; Linden</t>
  </si>
  <si>
    <t>iJobs</t>
  </si>
  <si>
    <t>No new projects identified at this time.</t>
  </si>
  <si>
    <t>kanawha</t>
  </si>
  <si>
    <t>Street Repair at 6th &amp; Main, Sidewalk Repair on 5th St, Cut-Knock Out-Form-Place &amp; Finish Concrete-Crack Control Cut-Back Fill with Black Dirt</t>
  </si>
  <si>
    <t>6th and Main, Kanawha</t>
  </si>
  <si>
    <t>Kellerton</t>
  </si>
  <si>
    <t>tore old seal coat up and reworked road and graveled. four blocks on east 1st avenue.</t>
  </si>
  <si>
    <t>east 1st ave</t>
  </si>
  <si>
    <t>IJOBS and road use tax</t>
  </si>
  <si>
    <t>Kelley</t>
  </si>
  <si>
    <t>Replace sidewalk on Grace Street running north and south of on the city property</t>
  </si>
  <si>
    <t>City of Kelley</t>
  </si>
  <si>
    <t>Kensett</t>
  </si>
  <si>
    <t>Re-surface roads from sealcoat to asphalt.  Planning on doing the whole town, a few blocks at a time.</t>
  </si>
  <si>
    <t>Between 7th &amp; 8th and 3rd &amp; 4th on Walnut, between Elm &amp; Walnut on 4th, between Walnut &amp; Elm on 2nd and 1st, between Hwy 65 and Elm on 6th and 7th, between 6th &amp; 7th on Ash, NW radious at Ash &amp; 8th, b</t>
  </si>
  <si>
    <t>Keokuk</t>
  </si>
  <si>
    <t>Asphalt to repair Park Lane due to wet weather damage</t>
  </si>
  <si>
    <t>Park Lane, Keokuk, Iowa</t>
  </si>
  <si>
    <t>Pavement removal and replacement</t>
  </si>
  <si>
    <t>Washington Street and Messenger Road, Keokuk,Ia</t>
  </si>
  <si>
    <t>IJOBS and LOST funds</t>
  </si>
  <si>
    <t>Pavement removal and replacement at Carbide Lane</t>
  </si>
  <si>
    <t>Carbide Lane, Keokuk, Iowa</t>
  </si>
  <si>
    <t>Local Option Infrastructure Sales Tax (LOST)</t>
  </si>
  <si>
    <t>Keokuk County</t>
  </si>
  <si>
    <t>Purchase of new motor grader for road maintenance activities</t>
  </si>
  <si>
    <t>Hedrick route, Keokuk County, IA</t>
  </si>
  <si>
    <t>I-jobs, road use tax</t>
  </si>
  <si>
    <t>Richland route, Keokuk County, Iowa</t>
  </si>
  <si>
    <t>Keomah Village</t>
  </si>
  <si>
    <t>Asphalt resurfacing for Keomah Village</t>
  </si>
  <si>
    <t>Keomah Village excluding North Dr.</t>
  </si>
  <si>
    <t>Winter maintenance of City streets</t>
  </si>
  <si>
    <t>I-Jobs and road use tax</t>
  </si>
  <si>
    <t>Keosauqua</t>
  </si>
  <si>
    <t>Seal coat streets located at 5th, Louis, Market, Harrison, Des Moines, Timber Ridge and Front Streets</t>
  </si>
  <si>
    <t>5th, Louis, Market, Harrison, Des Moines, Timber Ridge and Front Streets.</t>
  </si>
  <si>
    <t>Seal coat streets located at 6th, 7th, Division and Dodge Streets.</t>
  </si>
  <si>
    <t>6th, 7th, Division and Dodge Streets</t>
  </si>
  <si>
    <t>Keota</t>
  </si>
  <si>
    <t>Asphalt resurfacing -
Type B Seal Coat Work
Patch Mix Delivered &amp; Placed</t>
  </si>
  <si>
    <t>Washington St. - Hoover to Davis
North Jefferson St. - Keokuuk - South
Cemetery Road - Gate-North; Shed-West;Shed-North (Loop); Davis-West
South Fulton St. - Park Avenue - South
Park Avenue - Keok</t>
  </si>
  <si>
    <t>Replacing the water main on all of Davis Street and part of Centennial Avenue.</t>
  </si>
  <si>
    <t>Keota, Iowa</t>
  </si>
  <si>
    <t>SRF Loan and I-Jobs</t>
  </si>
  <si>
    <t>Type B Seal Coat Work
Patch Mix Delivered and Placed</t>
  </si>
  <si>
    <t>Iowa Street- sewer reapair, Corp. Line north
Green Street- Park Ave south
Hamilton Street- Lafeyette to Rock Island
South Fulton Street- Centennial Street north, Broadway south (westside), Keokuk s</t>
  </si>
  <si>
    <t>IJobs
Road Use Tax Fund</t>
  </si>
  <si>
    <t>Iowa Street-sewer repair, Corp. Line noth
Green Street-Park Ave South
Hamilton Street-Lafayette to Rock Island
South Fulton Street-Cenntenial Street North
Broadway south (westside), Keokuk s</t>
  </si>
  <si>
    <t>I-Jobs
Road Use Tax Funds</t>
  </si>
  <si>
    <t>Keswick</t>
  </si>
  <si>
    <t>fixed cement patches on various roads
Concerte cement
Road Patch</t>
  </si>
  <si>
    <t>All over city</t>
  </si>
  <si>
    <t>Roads/IJOBS</t>
  </si>
  <si>
    <t>Fixed concerte slabs in city roads</t>
  </si>
  <si>
    <t>All of city</t>
  </si>
  <si>
    <t>Multi County Oil:Gravel for various alley ways</t>
  </si>
  <si>
    <t>Various Alley ways</t>
  </si>
  <si>
    <t>Ogden Oil:Dust Control for gravel road</t>
  </si>
  <si>
    <t>140th street</t>
  </si>
  <si>
    <t>Kimballton</t>
  </si>
  <si>
    <t>1500 watt mh fixtures for the ball park</t>
  </si>
  <si>
    <t>Kimballton ball park</t>
  </si>
  <si>
    <t>Kingsley</t>
  </si>
  <si>
    <t>Cement driveway and parking for new city maintenance building.</t>
  </si>
  <si>
    <t>319 East 1st St. Kingsley, IA</t>
  </si>
  <si>
    <t>I-Jobs and building loan. Used $3,937.79 I-Jobs  $3,562.21 building loan</t>
  </si>
  <si>
    <t>Milling and patching was done in the following locations.</t>
  </si>
  <si>
    <t>Sections of Barre Street, Third Street and west of school.</t>
  </si>
  <si>
    <t>I-Jobs $1,500.00</t>
  </si>
  <si>
    <t>Reconstructed a portion of a street.</t>
  </si>
  <si>
    <t>Brookside Drive.</t>
  </si>
  <si>
    <t>2,209.37 - I Jobs 
4,873.63 - Road Use</t>
  </si>
  <si>
    <t>Repair of Brandon Street where a section of the street was sinking. Cut out section, repaired and poured new concrete.
This should have been reported in the 4th quarter 2011.</t>
  </si>
  <si>
    <t>Intersection of Brandon Street and Third Street.</t>
  </si>
  <si>
    <t>I-Jobs  $4,407.00</t>
  </si>
  <si>
    <t>We do not have a planned expense for the $6,16.37 that was received in August 2010.</t>
  </si>
  <si>
    <t>We will be using the I-Jobs money plus city money to complete the project when we plan it.</t>
  </si>
  <si>
    <t>Kiron</t>
  </si>
  <si>
    <t>repair culverts to correct drainage and grade and re-surface streets and alleys.  Work will be done when weather permits.  No gravel will be put on this fall.  Snow removal will destroy any new rock placed at this time/</t>
  </si>
  <si>
    <t>all strret and alleys within the city limits</t>
  </si>
  <si>
    <t>Klemme</t>
  </si>
  <si>
    <t>resurfacing/overlayment of 11 blocks of streets in Klemme, IA</t>
  </si>
  <si>
    <t>Klemme IA</t>
  </si>
  <si>
    <t>IJobs Money of $5,741.00. Balance of $40,965 was taken  from General Street Budget.</t>
  </si>
  <si>
    <t>Knierim</t>
  </si>
  <si>
    <t>add rock in alley between 1st ave west and centre</t>
  </si>
  <si>
    <t>between 1st ave west and centre ave</t>
  </si>
  <si>
    <t>rock</t>
  </si>
  <si>
    <t>north end between ist ave west and centre</t>
  </si>
  <si>
    <t>Knoxville</t>
  </si>
  <si>
    <t>resurfacing project in various areas of the city</t>
  </si>
  <si>
    <t>various city locations</t>
  </si>
  <si>
    <t>Resurfacing project in various areas of the City</t>
  </si>
  <si>
    <t>Various City locations</t>
  </si>
  <si>
    <t>Kossuth County</t>
  </si>
  <si>
    <t>Maintenance Seal Coat (chip seal) of various hot mix asphalt surfaced roads in Kossuth County.</t>
  </si>
  <si>
    <t>MSC-1-10 - P-20 from Humboldt/Kossuth County line north 11 miles to B-40.
MSC-2-10 - B-60 from Highway #15 east 3 miles to P-20.
MSC-3-10 - B-30 from Highway #15 east 9.5 miles to Highway #169.
MSC</t>
  </si>
  <si>
    <t>Maitenance Seal Coat (chip seal) of various hot mix asphalt surfaced roads in Kossuth County.</t>
  </si>
  <si>
    <t>MSC-1-09 - On P66 from A42 north 7 miles to IA 9.
MSC-2-09 - On A42 from P64 east 4 miles to the east county line.
MSC-3-09 - On A21 from P30 east 7 miles to P50.</t>
  </si>
  <si>
    <t>La Porte City</t>
  </si>
  <si>
    <t>Street Overlay of Cedar Street from Third St to railroad tracks, including concrete intersection at Fourth St</t>
  </si>
  <si>
    <t>Cedar St from Third St to railroad tracks</t>
  </si>
  <si>
    <t>Lacona</t>
  </si>
  <si>
    <t>City streets in Lacona</t>
  </si>
  <si>
    <t>I jobs money  and Road Use Tax money</t>
  </si>
  <si>
    <t>Ladora</t>
  </si>
  <si>
    <t>Seal coat</t>
  </si>
  <si>
    <t>Fire Station Alley, Short St, High St, East St</t>
  </si>
  <si>
    <t>Ijobs Money &amp; Road Use Tax</t>
  </si>
  <si>
    <t>Seal coating and patching</t>
  </si>
  <si>
    <t>Various Locations in Lake City, Iowa</t>
  </si>
  <si>
    <t>Lake Mills</t>
  </si>
  <si>
    <t>2010 Street Maintenance - Patching and Seal Coating</t>
  </si>
  <si>
    <t>Streets in the City Limits - S 12th Ave W,, Washington Court, South Lake Street, North Western Street, South Lincoln Street</t>
  </si>
  <si>
    <t>I Jobs and Road Use Tax</t>
  </si>
  <si>
    <t>Lake Park</t>
  </si>
  <si>
    <t>Asphalt strengthening and leveling; and oil &amp; chip single seal on various streets. Approximately 16 hours for project.</t>
  </si>
  <si>
    <t>Lake Avenue-3 blocks; South 3rd St-1 block; Chestnut Ave-1 block; South 2nd St-1 block; and 8'X60' asphalt on Market Street on railroad tracks that were removed.</t>
  </si>
  <si>
    <t>General fund and I-Jobs funding.</t>
  </si>
  <si>
    <t>Sealcoat and patchwork on various streets listed below.</t>
  </si>
  <si>
    <t>North Market St from Ave B thru Ave F; Railroad Ave from Market St to East 1st Street; West 2nd St from Ave A to Railroad Ave; and Ave B from West 2nd St to West 3rd St.</t>
  </si>
  <si>
    <t>Lake View</t>
  </si>
  <si>
    <t>Planed asphalt overlay and curb &amp; gutter repair project for 2010</t>
  </si>
  <si>
    <t>2nd Street &amp; 4th Street</t>
  </si>
  <si>
    <t>Road Use Tax &amp; additional I-JOBS funding</t>
  </si>
  <si>
    <t>Lakeside</t>
  </si>
  <si>
    <t>repair and replace storm sewers</t>
  </si>
  <si>
    <t>Daphne St.,Cedar St., and Birch St.</t>
  </si>
  <si>
    <t>federal ijobs and rut fund</t>
  </si>
  <si>
    <t>routing, cleaning of all random cracks followed by furnishing and installation of a rubber sealant (2200 pounds )</t>
  </si>
  <si>
    <t>all streets in City (approximately 40 city blocks)</t>
  </si>
  <si>
    <t>Ijobs and road use tax.</t>
  </si>
  <si>
    <t>Lakota</t>
  </si>
  <si>
    <t>Fill and patch holes in streets</t>
  </si>
  <si>
    <t>Brewer Street between 1st Avenue and P-60
Clark Street between 1st Avenue and P-60
Graham Street between 4th Avenue and P-60</t>
  </si>
  <si>
    <t>Repair and patch holes in streets</t>
  </si>
  <si>
    <t>Brewer Street, Clark Street and 3rd Street</t>
  </si>
  <si>
    <t>I-Jobs monies</t>
  </si>
  <si>
    <t>Lambs Grove</t>
  </si>
  <si>
    <t>Purchase of new grates for storm sewers.</t>
  </si>
  <si>
    <t>City streets</t>
  </si>
  <si>
    <t>Lamoni</t>
  </si>
  <si>
    <t>Sidewalk Repair at Street Dept. Shop/Police Station</t>
  </si>
  <si>
    <t>S. Linden</t>
  </si>
  <si>
    <t>Lamont</t>
  </si>
  <si>
    <t>install french drain, culvert and 600' drainage tile to eleviate standing water issues</t>
  </si>
  <si>
    <t>225 Concord Street to 405 Concord Street</t>
  </si>
  <si>
    <t>858.67 IJOBS street funds
1309.75 General fund</t>
  </si>
  <si>
    <t>remove and replace 3 inches hot mix</t>
  </si>
  <si>
    <t>624-628 Bush Street; 610 Pine Street</t>
  </si>
  <si>
    <t>IJOBS Funds; Public Works (General)Fund</t>
  </si>
  <si>
    <t>Lansing</t>
  </si>
  <si>
    <t>Line approximately 530' of 24" storm sewer</t>
  </si>
  <si>
    <t>300 Block of Main Street</t>
  </si>
  <si>
    <t>Local Option Sales tax &amp; I-Jobs funds</t>
  </si>
  <si>
    <t>Larchwood</t>
  </si>
  <si>
    <t>Dug up caved in street, found water leak and fixed, filled with red rock and concrete</t>
  </si>
  <si>
    <t>Intersection of Blaine and Holder Streets</t>
  </si>
  <si>
    <t>Installation of sewer line required red rock for the street.</t>
  </si>
  <si>
    <t>Railroad Street</t>
  </si>
  <si>
    <t>Installed new sewer line on Railroad and Broadway. Needed Concrete replacement at the lumberyard and gravel on Williams Street intersection with Railroad Street.</t>
  </si>
  <si>
    <t>Railroad &amp; Broadway</t>
  </si>
  <si>
    <t>Not sure yet</t>
  </si>
  <si>
    <t>Larchwood City Street</t>
  </si>
  <si>
    <t>Repair of alligatored roadway caused by tractors and semi's using the road to access the elevator</t>
  </si>
  <si>
    <t>Broadway Street</t>
  </si>
  <si>
    <t>Will discuss at October Council Meeting</t>
  </si>
  <si>
    <t>Larchwood City Streets</t>
  </si>
  <si>
    <t>Larrabee</t>
  </si>
  <si>
    <t>Fix sinkhole in Larrabee, Iowa</t>
  </si>
  <si>
    <t>Resurface and widen appoach into town off Hwy. 59</t>
  </si>
  <si>
    <t>Hwy. 59 &amp; Depot St.</t>
  </si>
  <si>
    <t>We used the I-Job money for this as well as other money from the road use tax account.</t>
  </si>
  <si>
    <t>Latimer</t>
  </si>
  <si>
    <t>Street repairs in Latimer</t>
  </si>
  <si>
    <t>Various streets in Latimer</t>
  </si>
  <si>
    <t>I-Jobs Road Funding and Local Option Sales Tax Street
Improvement Funding</t>
  </si>
  <si>
    <t>Street Repairs in Latimer</t>
  </si>
  <si>
    <t>rOAD uSE fUND</t>
  </si>
  <si>
    <t>Laurel</t>
  </si>
  <si>
    <t>Tools and storage system for Street Dept.</t>
  </si>
  <si>
    <t>Laurel, Iowa</t>
  </si>
  <si>
    <t>Road Use Tax Fund, General Fund</t>
  </si>
  <si>
    <t>TREE REMOVAL ON RIGHT OF WAY</t>
  </si>
  <si>
    <t>NE CORNER OF MAIN ST AND WEISSENBURGER. (1-TREE)
NW CORNER OF WEISSENBURGER AND 1ST AVE.  (2-TREES)</t>
  </si>
  <si>
    <t>I-Jobs Fund
Road Use Tax Fund</t>
  </si>
  <si>
    <t>Laurens</t>
  </si>
  <si>
    <t>Repaired CAT road grader -</t>
  </si>
  <si>
    <t>City of Laurens</t>
  </si>
  <si>
    <t>IJOBS, reserve funding</t>
  </si>
  <si>
    <t>Lawler</t>
  </si>
  <si>
    <t>remove concrete and pipe, replace culvert, apron ties, reshape ditches and fill, tie all joints together</t>
  </si>
  <si>
    <t>South Center Street</t>
  </si>
  <si>
    <t>I-JOBs and Road Use Tax</t>
  </si>
  <si>
    <t>Lawton</t>
  </si>
  <si>
    <t>Clean, tack and mill oak Street, lay hot mix asphalt 2" thick</t>
  </si>
  <si>
    <t>300 block, Oak Street</t>
  </si>
  <si>
    <t>I-JOBS, RUT</t>
  </si>
  <si>
    <t>Street overlay project covering approximately 4,500 sf with 2" hot mix asphalt</t>
  </si>
  <si>
    <t>Cedar Street &amp; Maple Street intersection</t>
  </si>
  <si>
    <t>Le Claire</t>
  </si>
  <si>
    <t>Purchase of street maintenance materials; i.e., deicing salt</t>
  </si>
  <si>
    <t>Le Grand</t>
  </si>
  <si>
    <t>HMA Leveling and 5" HMA Full Depth Patching on City Streets</t>
  </si>
  <si>
    <t>Various City Streets</t>
  </si>
  <si>
    <t>Stimulus $</t>
  </si>
  <si>
    <t>Le Mars</t>
  </si>
  <si>
    <t>3rd Ave SE Whitetopping -  4" PCC Whitetopping &amp; Driveway/Sidewalk replacements</t>
  </si>
  <si>
    <t>3rd Ave SE from 2nd Street to 5th Street South</t>
  </si>
  <si>
    <t>I-Jobs &amp; Road Use Tax Fund</t>
  </si>
  <si>
    <t>To Be Determined At a Later Date</t>
  </si>
  <si>
    <t>RUT, I-JOBS</t>
  </si>
  <si>
    <t>Le Roy</t>
  </si>
  <si>
    <t>Fill potholes in city street</t>
  </si>
  <si>
    <t>6th Avenue between 4th and 5th Streets</t>
  </si>
  <si>
    <t>I-Jobs money and city street fund</t>
  </si>
  <si>
    <t>Ledyard</t>
  </si>
  <si>
    <t>Crack seal streets North Division Street, Blake between Division and Logan, Arther between Division and Logan, Division between Arther and Richland.  Cost 4175.00 to</t>
  </si>
  <si>
    <t>North Division Street, Blake between Division and Logan, Arther between Division and Logan, Division between Arther and Richland.</t>
  </si>
  <si>
    <t>Lee County</t>
  </si>
  <si>
    <t>Materials used for maintaining seal coat roads.</t>
  </si>
  <si>
    <t>Multiple roads throughout Lee County.</t>
  </si>
  <si>
    <t>Resurfacing and patching seal coated roads</t>
  </si>
  <si>
    <t>Various roads throughout Lee County</t>
  </si>
  <si>
    <t>Lehigh</t>
  </si>
  <si>
    <t>1" Roadstone &amp; work on Alley behind East Main</t>
  </si>
  <si>
    <t>Clayworks Drive, East Main Street &amp; other Streets that need Rock.</t>
  </si>
  <si>
    <t>Leland</t>
  </si>
  <si>
    <t>1" asphalt overlay - 145x26x419; 1" asphalt overlay - 525x21x1225; asphalt leveler; Mill header joint N. end - 56x3x19; Mill header joint S End - 20x3x7; 3" asphalt patch - 30x2x7 - 1 ton; $220.00</t>
  </si>
  <si>
    <t>S Walnut St, Broadway, W 5th Avenue</t>
  </si>
  <si>
    <t>Road use funds</t>
  </si>
  <si>
    <t>3" asphalt mat - 12 ton; Sawcut and remove pavement - 71 S.Y.; Install 6" rock base; $2101.75</t>
  </si>
  <si>
    <t>City Hall parking area on South Walnut Street</t>
  </si>
  <si>
    <t>3" asphalt patching - 3 x 3 x 1 - 1 ton - $220.00</t>
  </si>
  <si>
    <t>East side of intersection of 4th Avenue and Hwy 69</t>
  </si>
  <si>
    <t>4" asphalt patching - 36 x 5 x 20 - 5 ton - $1100.00</t>
  </si>
  <si>
    <t>4th Ave &amp; "D" St patch</t>
  </si>
  <si>
    <t>4" asphalt patching, 10 X 10 X 11, 2 TON - water valve repair patch - $440.00</t>
  </si>
  <si>
    <t>NE corner of intersection of C Street and Broadway Avenue, Leland, Iowa</t>
  </si>
  <si>
    <t>Water account</t>
  </si>
  <si>
    <t>Patch on North side of drive to garage on East side of street, 4" asphalt patching - 25 x 5 x 14 - 3 ton - $660.00</t>
  </si>
  <si>
    <t>East D Street, Leland, Iowa</t>
  </si>
  <si>
    <t>Rout, Clean and Fill cracks 1/4" or wider, with a Craftco hot pour rubberized crackfiller</t>
  </si>
  <si>
    <t>River Road, E. Broadway, North "A" St, W. Broadway and 2nd Ave W.</t>
  </si>
  <si>
    <t>IJobs and RUT</t>
  </si>
  <si>
    <t>To be determined by city council</t>
  </si>
  <si>
    <t>Leland, Iowa</t>
  </si>
  <si>
    <t>IJOBS funds</t>
  </si>
  <si>
    <t>City of Leland, Iowa</t>
  </si>
  <si>
    <t>The project has not yet started and no I-JOBS have been expended.</t>
  </si>
  <si>
    <t>Lenox</t>
  </si>
  <si>
    <t>Repairs to streets including pot holes and overlay project.</t>
  </si>
  <si>
    <t>City revenue road use tax and I-jobs money.</t>
  </si>
  <si>
    <t>Leon</t>
  </si>
  <si>
    <t>Hot mix asphalt resurfacing on a portion of Little River Lake Road.</t>
  </si>
  <si>
    <t>Little River Lake Road, Leon, Iowa 50144</t>
  </si>
  <si>
    <t>I-Jobs Funding $7,000.00</t>
  </si>
  <si>
    <t>Repairing and replacing the Concrete Paving on Q Street and Highway 2.</t>
  </si>
  <si>
    <t>Q Street and Highway 2 in Leon, Iowa 50144.</t>
  </si>
  <si>
    <t>I-JOBS Road Funding in the amount of $1,661.00 and City Transportation Funds in the amount of $1,797.29.  Total project cost of $3,458.29.</t>
  </si>
  <si>
    <t>Street Grinding and Laying of New Ashalt.</t>
  </si>
  <si>
    <t>NW 4th Street between NW Church Street and N Main Street in Leon, Iowa 50144.</t>
  </si>
  <si>
    <t>I-Jobs Funding $10,538.53 and Street Improvement LOST $9,394.60.</t>
  </si>
  <si>
    <t>Lester</t>
  </si>
  <si>
    <t>Repair and improve box culvert entry.</t>
  </si>
  <si>
    <t>Corner of Main St and Hastings St.</t>
  </si>
  <si>
    <t>IJOBS funds of $843.46 and road use money in account of $420.97.</t>
  </si>
  <si>
    <t>Shoulder work on Clinton St and Hastings</t>
  </si>
  <si>
    <t>Hastings and Clinton Streets</t>
  </si>
  <si>
    <t>IJOBS money of $1,026.28 and balance of money from General Fund.  Project completed October 2011 by Paul Metzger COnst.  Paid $1,026.28 fro IJOBS and $188.72 from RUT a/c.</t>
  </si>
  <si>
    <t>Letts</t>
  </si>
  <si>
    <t>We used the $1381.22 for cleaning ditches</t>
  </si>
  <si>
    <t>all though out the city</t>
  </si>
  <si>
    <t>I-jobs funds 1381.22</t>
  </si>
  <si>
    <t>Lewis</t>
  </si>
  <si>
    <t>Asphalt Patching of City Streets in Lewis, Iowa</t>
  </si>
  <si>
    <t>Six separate locations in Lewis, Iowa</t>
  </si>
  <si>
    <t>I-Jobs Revenue and Road Use Revenue</t>
  </si>
  <si>
    <t>Concrete Saw and saw blade</t>
  </si>
  <si>
    <t>Lewis, Iowa</t>
  </si>
  <si>
    <t>I-Jobs revenue</t>
  </si>
  <si>
    <t>Street Grindings on miscellaneous streets</t>
  </si>
  <si>
    <t>Webster, Market, Clark, and Fifth Streets</t>
  </si>
  <si>
    <t>I-JOBS Funding</t>
  </si>
  <si>
    <t>Libertyville</t>
  </si>
  <si>
    <t>Graveling of alleys within the City</t>
  </si>
  <si>
    <t>Within the City limits</t>
  </si>
  <si>
    <t>Lidderdale</t>
  </si>
  <si>
    <t>Continuing to put rock in alleys and rocked roads as needed</t>
  </si>
  <si>
    <t>4th Street and alleys</t>
  </si>
  <si>
    <t>street funds of 659.73 all ijob funds have been used completely</t>
  </si>
  <si>
    <t>PURCHASE OF ROCK FOR FILLING OF HOLES IN STREETS AND ALLEYS UNTIL WE DECIDE WHAT TO DO WITH WATERMAIN IMPROVEMENTS AND HAVING TO TEAR UP THE STREETS SO JUST TEMPORARY DOING REPAIRS</t>
  </si>
  <si>
    <t>STREETS IN THE CITY OF LIDDERDALE</t>
  </si>
  <si>
    <t>USED 437.93 IN I JOBS FUNDING AND 258.04 FROM THE STREET FUNDS</t>
  </si>
  <si>
    <t>Putting Rock in some alleys in Lidderdale that are needed it, has not been done in years and will continue to see if they need more after the winter</t>
  </si>
  <si>
    <t>alleys in Lidderdale</t>
  </si>
  <si>
    <t>I jobs 532.85
Street fund  503.68 to date</t>
  </si>
  <si>
    <t>Lime Springs</t>
  </si>
  <si>
    <t>blade work on gravel road by Travel Plaza--Lime Springs City Street</t>
  </si>
  <si>
    <t>gravel road by Travel Plaza</t>
  </si>
  <si>
    <t>purchased salt/sand mix for use on city streets</t>
  </si>
  <si>
    <t>I-Jobs and road use tax fund</t>
  </si>
  <si>
    <t>resurface street after water main repair</t>
  </si>
  <si>
    <t>junction of Jackson St and Miller St</t>
  </si>
  <si>
    <t>I Jobs and Road Use Fund</t>
  </si>
  <si>
    <t>rock for repairing city streets</t>
  </si>
  <si>
    <t>various washed out streets in city limits</t>
  </si>
  <si>
    <t>rock for repairing holes and washouts on our city gravel streets</t>
  </si>
  <si>
    <t>various gravel streets in city limits</t>
  </si>
  <si>
    <t>Lincoln</t>
  </si>
  <si>
    <t>sealcoating</t>
  </si>
  <si>
    <t>Sealcoating</t>
  </si>
  <si>
    <t>East Railroad Street</t>
  </si>
  <si>
    <t>Linden</t>
  </si>
  <si>
    <t>31.52 tons of 1" Road Stone rock</t>
  </si>
  <si>
    <t>spread on E. Dallas Street</t>
  </si>
  <si>
    <t>I-Jobs road funding money</t>
  </si>
  <si>
    <t>Linn County</t>
  </si>
  <si>
    <t>PCC paving on C Ave Ext &amp; Echo Hill Road</t>
  </si>
  <si>
    <t>C Ave Ext from County Home Road south to Echo Hill Road &amp; Echo Hill Road from C Ave Ext to Alburnett Road.</t>
  </si>
  <si>
    <t>Linn Grove</t>
  </si>
  <si>
    <t>Sealcoating a portion of East High St</t>
  </si>
  <si>
    <t>East High St</t>
  </si>
  <si>
    <t>I-Jobs
RUT</t>
  </si>
  <si>
    <t>Sealcoating streets</t>
  </si>
  <si>
    <t>Linn Grove West High Street and East High Street</t>
  </si>
  <si>
    <t>Lisbon</t>
  </si>
  <si>
    <t>South Washington Pavement Patching Improvements for the City of Lisbon</t>
  </si>
  <si>
    <t>South Washington</t>
  </si>
  <si>
    <t>I Job and Road Use or General Funds</t>
  </si>
  <si>
    <t>Liscomb</t>
  </si>
  <si>
    <t>Install drainage after asphalt has been laid</t>
  </si>
  <si>
    <t>Park St</t>
  </si>
  <si>
    <t>Little Rock</t>
  </si>
  <si>
    <t>Repair streets using Dura-patching</t>
  </si>
  <si>
    <t>Various streets in Little Rock</t>
  </si>
  <si>
    <t>Little Sioux</t>
  </si>
  <si>
    <t>Patch holes in the roads through out town                                                                                                 .</t>
  </si>
  <si>
    <t>City limits of Little Sioux</t>
  </si>
  <si>
    <t>Livermore</t>
  </si>
  <si>
    <t>Grading streets and creating new driveways and culverts</t>
  </si>
  <si>
    <t>3rd Avenue, 4th Street</t>
  </si>
  <si>
    <t>Repair manholes and drainage</t>
  </si>
  <si>
    <t>located throughout city</t>
  </si>
  <si>
    <t>IJOBS money and road use money</t>
  </si>
  <si>
    <t>Lockridge</t>
  </si>
  <si>
    <t>Mill and resurface with asphalt</t>
  </si>
  <si>
    <t>S Broadway and S First in front of fire station</t>
  </si>
  <si>
    <t>Loan of $77,000 from bank along with $681.59 from I-Jobs and $7588.41 of road use tax funds.</t>
  </si>
  <si>
    <t>Logan</t>
  </si>
  <si>
    <t>Mill and pave 6" on East 6th Street from North 5th Ave. thru North 6th Ave.</t>
  </si>
  <si>
    <t>East 6th Street from North 5th Ave. thru North 6th Ave.</t>
  </si>
  <si>
    <t>IJobs, Street Road Use.
This was postponed due to too much rain.</t>
  </si>
  <si>
    <t>Lohrville</t>
  </si>
  <si>
    <t>Remove and replace concrete street and storm drains.</t>
  </si>
  <si>
    <t>Intersection of Oak and 4th.</t>
  </si>
  <si>
    <t>Lone Rock</t>
  </si>
  <si>
    <t>fILL IN CRACKS AND RESURFACE</t>
  </si>
  <si>
    <t>LONE ROCK STREETS</t>
  </si>
  <si>
    <t>I-JOB AND ROAD USE TAX FUNDS</t>
  </si>
  <si>
    <t>To be determined at later date.</t>
  </si>
  <si>
    <t>various locations</t>
  </si>
  <si>
    <t>Federal I-Jobs</t>
  </si>
  <si>
    <t>Lone Tree</t>
  </si>
  <si>
    <t>DeVoe Street Project 2009</t>
  </si>
  <si>
    <t>DeVoe Street</t>
  </si>
  <si>
    <t>Bonding</t>
  </si>
  <si>
    <t>Lorimor</t>
  </si>
  <si>
    <t>Purchase of 1991 F-8000 Ford truck</t>
  </si>
  <si>
    <t>Lorimor, IA 50149</t>
  </si>
  <si>
    <t>LOST funds and I-Jobs funds</t>
  </si>
  <si>
    <t>Re-grade and road rock and oil application</t>
  </si>
  <si>
    <t>600 block of Main Street, 200 and 300 block of Nebraska Ave.</t>
  </si>
  <si>
    <t>Scarify, regrade, and lay rock base</t>
  </si>
  <si>
    <t>800 block of 3rd Street
Lorimor, IA</t>
  </si>
  <si>
    <t>Road use tax funds, I-Jobs funds</t>
  </si>
  <si>
    <t>Lost Nation</t>
  </si>
  <si>
    <t>crack sealing</t>
  </si>
  <si>
    <t>South Avenue</t>
  </si>
  <si>
    <t>Louisa County</t>
  </si>
  <si>
    <t>Bridge patch on damaged pavement</t>
  </si>
  <si>
    <t>Bridge 034170 over Iowa River near Oakville</t>
  </si>
  <si>
    <t>Concrete repairs on G28-X14</t>
  </si>
  <si>
    <t>From X14 at North County line to G28 at East County line about 3 miles.</t>
  </si>
  <si>
    <t>Crack sealing and patching of various roads</t>
  </si>
  <si>
    <t>Varios roads and locations</t>
  </si>
  <si>
    <t>Culvert repair and slab jacking</t>
  </si>
  <si>
    <t>X99 - G36 - G62 and X61</t>
  </si>
  <si>
    <t>PCC joint reseal concrete repairs</t>
  </si>
  <si>
    <t>County Road G62 from Wapello to intersection at X37</t>
  </si>
  <si>
    <t>Lovilia</t>
  </si>
  <si>
    <t>Asphalt Cold Patch.</t>
  </si>
  <si>
    <t>Street Sweeping - balance of Project 2.</t>
  </si>
  <si>
    <t>Street Sweeping.  Cleaning streets of sand &amp; debris-winter cleanup.</t>
  </si>
  <si>
    <t>City streets.</t>
  </si>
  <si>
    <t>Street sweeping.  Clean-up of city streets of winter sand and debris.</t>
  </si>
  <si>
    <t>E Avenue, W. 16th St., W. 17th St., W. 18th St, W. 19th St.</t>
  </si>
  <si>
    <t>Tear out and replace 500 Sq. ft. of sidewalk.</t>
  </si>
  <si>
    <t>1602 E Avenue South</t>
  </si>
  <si>
    <t>Tree removal from right-of-way.</t>
  </si>
  <si>
    <t>902 F Avenue South, Lovilia</t>
  </si>
  <si>
    <t>I jobs.</t>
  </si>
  <si>
    <t>Low Moor</t>
  </si>
  <si>
    <t>NOT STARTED</t>
  </si>
  <si>
    <t>CITY OF LOW MOOR</t>
  </si>
  <si>
    <t>GOVERNMENT FUNDING</t>
  </si>
  <si>
    <t>Lowden</t>
  </si>
  <si>
    <t>Seal coating on streets in Lowden</t>
  </si>
  <si>
    <t>Lowden streets</t>
  </si>
  <si>
    <t>IJOBS and road use funds</t>
  </si>
  <si>
    <t>Road use tax and IJOBS funding</t>
  </si>
  <si>
    <t>Seal coating on streets in Lowden.</t>
  </si>
  <si>
    <t>5th St. Place</t>
  </si>
  <si>
    <t>Luana</t>
  </si>
  <si>
    <t>Adding two feet to width of road and adding curb and gutters.
11/1/2009 and 11/29/2009</t>
  </si>
  <si>
    <t>511 Main Street to 521 Main Street</t>
  </si>
  <si>
    <t>$483.90 From I-Job Stimulus, remaining balance from road use tax.</t>
  </si>
  <si>
    <t>NO PROJECT HAS BEEN IDENTIFIED/INITIATED AT THIS TIME</t>
  </si>
  <si>
    <t>No project has been initiated at this time</t>
  </si>
  <si>
    <t>Not determined at this time</t>
  </si>
  <si>
    <t>The majority of our city streets are gravel, and there are several sites that need repaired/graded with gravel added</t>
  </si>
  <si>
    <t>City of Lucas</t>
  </si>
  <si>
    <t>IJOBS for 2010 and 2011</t>
  </si>
  <si>
    <t>The majority of the streets in our town are gravel and we have used the funding to grade/repair/add gravel/maintain several streets</t>
  </si>
  <si>
    <t>Lucas County</t>
  </si>
  <si>
    <t>Lucas County purchased granular surfacing material from Bruening Rock Products in Knoxville during the winter of 2011.  The material was hauled to the Lucas County Maintenance Facility in Chariton where it was stockpiled.  The material was used in the spr</t>
  </si>
  <si>
    <t>Lucas County Maintenance Facility in Chariton, Iowa.
Then to various Lucas County Roads.</t>
  </si>
  <si>
    <t>82.84% IJOBS
17.16% Local Funds</t>
  </si>
  <si>
    <t>Replaced 16'x37' Pony Truss Bridge that was closed
with a 24'x50' Beam-In-Slab Bridge.</t>
  </si>
  <si>
    <t>Section 23 of Liberty Township (T-73N, R-22W)
20,000th Block of 550th Street</t>
  </si>
  <si>
    <t>Luther</t>
  </si>
  <si>
    <t>To be determined at a later date</t>
  </si>
  <si>
    <t>I-Jobs Funds</t>
  </si>
  <si>
    <t>Luverne</t>
  </si>
  <si>
    <t>single seal coat</t>
  </si>
  <si>
    <t>Community Center Alley
Quincy Street
Fourth Street
Sixth Street
North Street
Park Street</t>
  </si>
  <si>
    <t>single seal coating, hot mix patching</t>
  </si>
  <si>
    <t>Broadway from county road to 4th St. S.
3rd St. from Hanna Ave. to Prospect St.
4th St. from DeWitt St. to Prospect St.
5th St. N. from Hanna Ave. to Prospect St.
Hot Mix Patching misc. locations</t>
  </si>
  <si>
    <t>roads and streets fund</t>
  </si>
  <si>
    <t>Luxemburg</t>
  </si>
  <si>
    <t>Repaired catch basin that was in need of repair.</t>
  </si>
  <si>
    <t>106 1st Street East</t>
  </si>
  <si>
    <t>Luzerne</t>
  </si>
  <si>
    <t>Constuct city maintenance shed to be used to house the city tractor.</t>
  </si>
  <si>
    <t>I-JOBS and the City of Luzerne</t>
  </si>
  <si>
    <t>Lyon County</t>
  </si>
  <si>
    <t>Slurry leveling with slurry surfacing and/or slurry leveling with chip seal</t>
  </si>
  <si>
    <t>County wide with exact location to be determined in the spring after the freeze thaw cycle</t>
  </si>
  <si>
    <t>MacEdonia</t>
  </si>
  <si>
    <t>Complete rebuild, sandblast and painting of truck sander.</t>
  </si>
  <si>
    <t>322 Main St, Macedonia IA 51549</t>
  </si>
  <si>
    <t>Rout existing cracks (that have not been previously sealed) in asphalt pavement 3/4" by 3/4", blow with compressed air and seal with hot pour crack sealant material.  Over band approx. 2" on both sides of crack.  The cracks that have been previously seale</t>
  </si>
  <si>
    <t>All City Streets in Macedonia.</t>
  </si>
  <si>
    <t>Macksburg</t>
  </si>
  <si>
    <t>MAINTENANCE OF STREET  70.83 TON ROAD STONE AND HAULING
TOTAL INVOICE $1,027.04</t>
  </si>
  <si>
    <t>W. GRANT STREET</t>
  </si>
  <si>
    <t>$407.54   ROAD USE TAX
$619.50   ROAD USE TAX</t>
  </si>
  <si>
    <t>MAINTENANCE OF STREET
32.8200 TON ROAD STONE
Schildberg Construction Company Invoice $264.20
Beeler Trucking Hauled
Invoice $164.10</t>
  </si>
  <si>
    <t>W. Grant Street</t>
  </si>
  <si>
    <t>$264.20 ROAD USE TAX
$164.10 ROAD USE TAX</t>
  </si>
  <si>
    <t>purchased, hauled and spread 399 tons of rock to gravel roads.</t>
  </si>
  <si>
    <t>around perimeter of city</t>
  </si>
  <si>
    <t>replace 2 culvert and clean street ditches.</t>
  </si>
  <si>
    <t>east north st</t>
  </si>
  <si>
    <t>Madison County</t>
  </si>
  <si>
    <t>All edges of pavement need edge ruts filled with rock.</t>
  </si>
  <si>
    <t>All paved routes in Madison County.</t>
  </si>
  <si>
    <t>MADISON COUNTY SEC RD DEPT</t>
  </si>
  <si>
    <t>BRIDGE REPAIR - REPLACED 2 PIER CAPS AND 15 PIER PILING TO BRING THE BRIDGE BACK TO A LEGAL LOAD CAPACITY.</t>
  </si>
  <si>
    <t>15B-370-150 LOCATED IN SECTION 10-74-27</t>
  </si>
  <si>
    <t>MADISON COUNTY SECONDARY ROAD DEPT</t>
  </si>
  <si>
    <t>Culvert under pavement rusted out causing hole in shoulder. Install plastic liner and grout.</t>
  </si>
  <si>
    <t>800 ft. East of Holliwell Bridge Rd on the St. Charles Rd (G50). Scott Twp, Section 10, Madison County</t>
  </si>
  <si>
    <t>Flood waters eroded South abutment and wings exposing wood piling.  Replace wood piling and cap on South abutment both wings.  Replace backing boards to an elevation 5 ft. below streambed.  Place engineering fabric and riprap to prevent further erosion.</t>
  </si>
  <si>
    <t>1B-500-240 - Bridge over Jim Creek on Fawn Avenue between 120th St. and 130th St. - Section 13-77-29</t>
  </si>
  <si>
    <t>PURCHASE 140M MOTORGRADER</t>
  </si>
  <si>
    <t>MADISON COUNTY</t>
  </si>
  <si>
    <t>PURCHASE CAT COMPACTOR PLATE, MODEL CVP110</t>
  </si>
  <si>
    <t>ZIEGLER CAT</t>
  </si>
  <si>
    <t>RE-GRADE SECTION OF ROADWAY TO IMPROVE DRAINAGE.</t>
  </si>
  <si>
    <t>ON 201ST TRL. AND 200TH TRL. EAST OF SUMMERHILL DR. IN SECTION 20 OF CRAWFORD TWP.</t>
  </si>
  <si>
    <t>SECTION OF HOLLIWELL BRIDGE RD. EAST AND SOUTH OF NORWOOD AVE. IN SECTIONS 4 &amp; 5 OF SCOTT TWP.</t>
  </si>
  <si>
    <t>REPLACE TIMBER ABUTMENT PILING ON BRIDGE.</t>
  </si>
  <si>
    <t>4B-000-595: 1/4 MILE EAST AND SOUTH OF CUMMING RD (G4R) ON SETTLERS AVE. - LEE TWP, SECTION 31, MADISON COUNTY</t>
  </si>
  <si>
    <t>Madrid</t>
  </si>
  <si>
    <t>Repair and maintenance of a drainage ditch that traverses the community from northwest to southeast. Funds will be used to remove sediment and debris; as well as the removal of a wooden traffic bridge on Third Street. We will also use any remaining funds</t>
  </si>
  <si>
    <t>Throughout the central portion of the community as described in the project description.</t>
  </si>
  <si>
    <t>IJOBS Funds and borrowed funds from a General Obligation Bond.</t>
  </si>
  <si>
    <t>Magnolia</t>
  </si>
  <si>
    <t>Gravel work for alleys</t>
  </si>
  <si>
    <t>City of Magnolia</t>
  </si>
  <si>
    <t>roads were recently seal coated.  Now pea gravel will be swept and removed.  The date below is an estimate.</t>
  </si>
  <si>
    <t>Magnolia, Iowa</t>
  </si>
  <si>
    <t>IJOBS money and RUT funds or farm to market funds</t>
  </si>
  <si>
    <t>Maharishi Vedic City</t>
  </si>
  <si>
    <t>Add road stone to gravel road.</t>
  </si>
  <si>
    <t>Maharishi Center Ave.</t>
  </si>
  <si>
    <t>FHWA &amp; State Road Use monies</t>
  </si>
  <si>
    <t>Maintain existing gravel road, grading &amp; road stone</t>
  </si>
  <si>
    <t>Maharishi Center Ave. (formerly Juniper Ave.)</t>
  </si>
  <si>
    <t>Mahaska County</t>
  </si>
  <si>
    <t>Reconstruction of box culvert on 245th St. 8x12x45 RCB</t>
  </si>
  <si>
    <t>245th Street, Evans, Mahaska County</t>
  </si>
  <si>
    <t>ARRA Block Grant</t>
  </si>
  <si>
    <t>Road to Lacey Rec Complex</t>
  </si>
  <si>
    <t>Sec 11-T75N-R16W</t>
  </si>
  <si>
    <t>RIIF</t>
  </si>
  <si>
    <t>Malcom</t>
  </si>
  <si>
    <t>2" overlay on Washington St
6" patch at Washington &amp; 4th Streets
8" patch at Washington &amp; 1st Streets</t>
  </si>
  <si>
    <t>Washington St &amp; 4th St intersection
Washington St &amp; 1st St intersection
Washington St from 1st to 8th St</t>
  </si>
  <si>
    <t>Seal coating of the following locations</t>
  </si>
  <si>
    <t>8th Street from Hwy 63 to Washington Street
7th Street from Washington to Clay Street
6th Street from Washington to Hwy 63
5th Street from Lincoln to Clay Street
5th Street from Hwy 63 to Chapman</t>
  </si>
  <si>
    <t>Mallard</t>
  </si>
  <si>
    <t>Repair of street and RR crossing.</t>
  </si>
  <si>
    <t>511 Miller Street
Mallard, Iowa 50562</t>
  </si>
  <si>
    <t>I-Jobs money and Road Use Tax</t>
  </si>
  <si>
    <t>Repair road</t>
  </si>
  <si>
    <t>511 Miller Street</t>
  </si>
  <si>
    <t>I-Jobs and Streets</t>
  </si>
  <si>
    <t>Seal Coated 80% of streets south of Inman St.</t>
  </si>
  <si>
    <t>Streets south of Inman Street</t>
  </si>
  <si>
    <t>used all of the I-Jobs monies and rest out of Road Use</t>
  </si>
  <si>
    <t>Malvern</t>
  </si>
  <si>
    <t>Breaking out of old concrete, level fill rock, supply and install 1/2" rebar on 12" centers eacy way, pour and finish new concrete to depth of one foot.</t>
  </si>
  <si>
    <t>3rd &amp; Main Street</t>
  </si>
  <si>
    <t>I-Jobs $2684.00</t>
  </si>
  <si>
    <t>New asphalt on 2nd Avenue</t>
  </si>
  <si>
    <t>I-Jobs &amp; Road Use Funds</t>
  </si>
  <si>
    <t>Remove and replace new asphalt on Marion Avenue</t>
  </si>
  <si>
    <t>Marion Avenue, Malvern, IA</t>
  </si>
  <si>
    <t>Manchester</t>
  </si>
  <si>
    <t>2010 Street Improvement Project: Reconstruction of Prospect Street from Williams Street to Anderson Street, including Millam Heights and Prospect Court</t>
  </si>
  <si>
    <t>City of Manchester, Iowa</t>
  </si>
  <si>
    <t>IJOBS Funds, Local Option Sales Tax Funds, General Obligation Bonds, Water &amp; Sewer Funds, Special Assessments</t>
  </si>
  <si>
    <t>Manilla</t>
  </si>
  <si>
    <t>1998 International Dump Truck</t>
  </si>
  <si>
    <t>Manilla, Iowa</t>
  </si>
  <si>
    <t>Seal coat and rock  12 Blocks of streets in Manilla in 
05/02/2010</t>
  </si>
  <si>
    <t>4 blocks of 3rd Ave, 2 blocks of 7th St, 2 blocks of 6th St, 2 blocks of 5th St, and 2 blocks of 4th St. Manilla, Iowa</t>
  </si>
  <si>
    <t>I Jobs and Road Use Funds</t>
  </si>
  <si>
    <t>Seal Coat city streets with oil and gravel</t>
  </si>
  <si>
    <t>Ijobs money and Road Use Taxes</t>
  </si>
  <si>
    <t>Manly</t>
  </si>
  <si>
    <t>INSTALLATION OF 3-4" PATCH,INSTALL LEVELERS,ADJUST MANHOLES AND WATER RISERS, INSTALL CURB BETWEEN ELMORE AND SPRING TO PREVENT WATER RUNNING ONTO OWNERS' PROPRTIES</t>
  </si>
  <si>
    <t>W SPRING ST. FROM GRANT TO S LINDEN ST</t>
  </si>
  <si>
    <t>RUT $8949.74</t>
  </si>
  <si>
    <t>N.Blanch St. from W.Harris St. to W. North St.</t>
  </si>
  <si>
    <t>City of Manly</t>
  </si>
  <si>
    <t>Manning</t>
  </si>
  <si>
    <t>May Street Reconstruction</t>
  </si>
  <si>
    <t>From Madison to Nameless</t>
  </si>
  <si>
    <t>Reconstruct bridge</t>
  </si>
  <si>
    <t>West street bridge crossing over the West Nishnabotna</t>
  </si>
  <si>
    <t>80% Federal; 10% County; 
10% City made up of IJobs and RUT</t>
  </si>
  <si>
    <t>Manson</t>
  </si>
  <si>
    <t>Main Street railroad crossing approaches</t>
  </si>
  <si>
    <t>Main Street between 8th and 9th Ave.</t>
  </si>
  <si>
    <t>road use tax funds</t>
  </si>
  <si>
    <t>street improvement project - asphalt resurfacing</t>
  </si>
  <si>
    <t>9th Ave from Main St to 15th St, 10th Ave from 8th St to 10th St, 12th Ave from 8th St to 16th St, 12th Ave from 8th St to 16th St, 13th St from 9th Ave to 12th Ave, 11th St from 10th Ave to 15th Ave,</t>
  </si>
  <si>
    <t>general obligation bonds</t>
  </si>
  <si>
    <t>Mapleton</t>
  </si>
  <si>
    <t>Pavement patching and crack and joint cleaning and filling on Ohm Drive east of Chamberlain Street, curb and gutter and sidewalk replacement on 4th Street from Courtright Street to Main Street and pavement patching in the east half of the intersection of</t>
  </si>
  <si>
    <t>Ohm Drive east of Chamberlain Street
4th Street from Courtright to Main Street
Elm Street and 7th Street intersection</t>
  </si>
  <si>
    <t>Washington Street:  The City Council decided to use it two I-Jobs allocations on the reconstruction of 1 block (770 lineal feet) of Washington Street.  The project is now completed.  It cost $108,000.  (Entered 9/17/2010)</t>
  </si>
  <si>
    <t>This section of Washington Street is from S Vermont to S 5th Street.  It mainly abuts property that is owned by the Maquoketa Community School District.</t>
  </si>
  <si>
    <t>Sources:  I-Jobs $59,000; Maquoketa School District $15,000; City RUT budget $34,000.</t>
  </si>
  <si>
    <t>Marathon</t>
  </si>
  <si>
    <t>partial payment for dumptruck/snowplow replacement</t>
  </si>
  <si>
    <t>Within the City of Marathon</t>
  </si>
  <si>
    <t>repairs on dump truck
at City of Marathon.</t>
  </si>
  <si>
    <t>306 West Attica
Marathon, IA 50565</t>
  </si>
  <si>
    <t>seal coating of some streets</t>
  </si>
  <si>
    <t>within City of Marathon</t>
  </si>
  <si>
    <t>Marble Rock</t>
  </si>
  <si>
    <t>Filling potholes in blacktop in various places.</t>
  </si>
  <si>
    <t>On all streets that have potholes.</t>
  </si>
  <si>
    <t>Marcus</t>
  </si>
  <si>
    <t>Asphalt strengthening on one block at west second st from walnut to ample street.</t>
  </si>
  <si>
    <t>west second st from walnut to maple street</t>
  </si>
  <si>
    <t>$476.32 from I-Jobs and the rest from Road Use Tax</t>
  </si>
  <si>
    <t>Did some repairs on one block of Main Street.  Used Nuvo Gap in the cracks on that block.</t>
  </si>
  <si>
    <t>One block of North Main Street, between Pine and Spruce.</t>
  </si>
  <si>
    <t>$4,974.81 was from I-Jobs.  The rest was from Road Use Tax in the amount of $1588.31</t>
  </si>
  <si>
    <t>Tore up the old asphalt and turned the street back into a gravel street.  Incorporated the old asphalt  into the street along with gravel.  This project will not be totally completed until next Spring, so we can work on the soft spots.</t>
  </si>
  <si>
    <t>Section Street</t>
  </si>
  <si>
    <t>I-Jobs and Road Use Tax Money. $5576.73 was use from I-Jobs. for this project.</t>
  </si>
  <si>
    <t>Marengo</t>
  </si>
  <si>
    <t>Install curb and gutter and seal coat.</t>
  </si>
  <si>
    <t>Curb and gutter will be on the east side of Marengo Ave. between Main St. and May St.  Seal Coat will be various locations of varying length and scope.</t>
  </si>
  <si>
    <t>Marion</t>
  </si>
  <si>
    <t>29th Avenue partial reconstruction project including reconstruction of the slab and gutter east of Alburnett Road.</t>
  </si>
  <si>
    <t>29th Ave east of Alburnett Road</t>
  </si>
  <si>
    <t>Asphalt overlay project on 7th Avenue.</t>
  </si>
  <si>
    <t>Intersection of 7th Avenue and 35st Street.
Intersection of 7th Avenue and 3rd Street.</t>
  </si>
  <si>
    <t>Intelligent Transportation Systems project</t>
  </si>
  <si>
    <t>Various locations</t>
  </si>
  <si>
    <t>Paving a deteriorated stretch of Winslow Road.</t>
  </si>
  <si>
    <t>Winslow Road</t>
  </si>
  <si>
    <t>Marion County</t>
  </si>
  <si>
    <t>6X6 RCB cost shared with Mahaska County.</t>
  </si>
  <si>
    <t>250th 1600' South of Hwy G71</t>
  </si>
  <si>
    <t>Ditching, culvert repair</t>
  </si>
  <si>
    <t>G76 and S45.</t>
  </si>
  <si>
    <t>Outlet caved off 42" pipe on inlet &amp; outlet of RCB</t>
  </si>
  <si>
    <t>370 Feet South of Hse 2366 on 140th.  Sec 18, TWN 74, RNG 19</t>
  </si>
  <si>
    <t>Purchase of rock for roads in Marion County.</t>
  </si>
  <si>
    <t>RCP needs to be relaid and tied together.</t>
  </si>
  <si>
    <t>222nd just South of Jesup Drive. Sec 27, Twn 76, Rng 18</t>
  </si>
  <si>
    <t>RCP-Boiler Pipe-No Outlet</t>
  </si>
  <si>
    <t>200 Feet South of house 2074 (Corwin Fee)\
SEC7, TWN 74, RNG 19</t>
  </si>
  <si>
    <t>Replace existing box culvert</t>
  </si>
  <si>
    <t>130th South of Knoxville</t>
  </si>
  <si>
    <t>Replace existing twin 60"X46' with the same plus HD Walls.  
2-54"X24' &amp; 2-60" X 2' CMP</t>
  </si>
  <si>
    <t>1400 Feet North of House 2083 - North of Bauer on 20th</t>
  </si>
  <si>
    <t>Replace North and South Culvert on 40th Pl</t>
  </si>
  <si>
    <t>40th Pl</t>
  </si>
  <si>
    <t>South Abutment washing out 51264160 &amp; 51266196</t>
  </si>
  <si>
    <t>Bridge over Whitebreast North of Melcher</t>
  </si>
  <si>
    <t>Marquette</t>
  </si>
  <si>
    <t>Salt Shed Concrete Floor</t>
  </si>
  <si>
    <t>City shop 420 Pleasant Drive</t>
  </si>
  <si>
    <t>I-Jobs and Capital Project Funds</t>
  </si>
  <si>
    <t>Salt Shed Expansion Project</t>
  </si>
  <si>
    <t>City Shop
420 Pleasant Drive</t>
  </si>
  <si>
    <t>I-jobs and General Fund</t>
  </si>
  <si>
    <t>Marshall County</t>
  </si>
  <si>
    <t>Will be used to purchase either crushed rock or crushed gravel of the 40,000 ton annual use.</t>
  </si>
  <si>
    <t>To be used in one of four surfacing divisions in Marshall Co..</t>
  </si>
  <si>
    <t>Local Funds will be used on all four divisions of rock surfacing.</t>
  </si>
  <si>
    <t>To be used in one of four surfacing divisions in Marshall County.</t>
  </si>
  <si>
    <t>Marshalltown</t>
  </si>
  <si>
    <t>Slurry Seal 5.9 miles of street, 1852 SY of pavement replacement</t>
  </si>
  <si>
    <t>State St from N. 13th St. to N. 7th Ave. and Main St. from Highland Acres Rd. to 13th St. also from 3rd St. to 12th Ave</t>
  </si>
  <si>
    <t>Local Option Sales Tax will fund the rest of the project not covered by the I-jobs funds.</t>
  </si>
  <si>
    <t>Martelle</t>
  </si>
  <si>
    <t>Asphalt Resurfacing Street</t>
  </si>
  <si>
    <t>Military Street</t>
  </si>
  <si>
    <t>Martensdale</t>
  </si>
  <si>
    <t>Resurfacing of city streets</t>
  </si>
  <si>
    <t>City of Martensdale, Iowa Ave., Burlington Ave., and Center St.</t>
  </si>
  <si>
    <t>IJOBS funds for 2010 - $2039.72</t>
  </si>
  <si>
    <t>Martinsburg</t>
  </si>
  <si>
    <t>Street Maintenance</t>
  </si>
  <si>
    <t>Martinsburg, IA</t>
  </si>
  <si>
    <t>Road Use &amp; Stimulus Funds</t>
  </si>
  <si>
    <t>Street supplies to maintain and improve streets.</t>
  </si>
  <si>
    <t>Road Use Tax, I-Jobs Fund</t>
  </si>
  <si>
    <t>Marysville</t>
  </si>
  <si>
    <t>Rock hauling.</t>
  </si>
  <si>
    <t>Street drainage improvement.</t>
  </si>
  <si>
    <t>Marysville Iowa</t>
  </si>
  <si>
    <t>Street Drainage improvement-Rock.</t>
  </si>
  <si>
    <t>15th Street SW Bridge over Cheslea Creek-Approach Replacement. The IJOBS cost of the project was $102,003.70.</t>
  </si>
  <si>
    <t>15th Street SW Bridge over Cheslea Creek-Approach</t>
  </si>
  <si>
    <t>IJOBS-RUT</t>
  </si>
  <si>
    <t>Construction of rehabilitation of the west approach on the 12th Street NW Overpass. IJOBS fuds to be used for the project is $65,572.07.</t>
  </si>
  <si>
    <t>12th Street NW Overpass</t>
  </si>
  <si>
    <t>Engineering for rehabilitation of the west approach on the 12th Street NW Overpass. The contract for these services is in the amount of $24,725.00.</t>
  </si>
  <si>
    <t>North Taft Avenue Culvert Replacement. The IJOBS cost of the project was $64,764.25.</t>
  </si>
  <si>
    <t>North Taft Avenue</t>
  </si>
  <si>
    <t>IJOBS- RUT</t>
  </si>
  <si>
    <t>Route and seal and crack filling on designated streets within Mason City. The IJOBS cost of the project was $27,380.00.</t>
  </si>
  <si>
    <t>Masonville</t>
  </si>
  <si>
    <t>Putting rock and hot mix on roads to fill in potholes before winter weather</t>
  </si>
  <si>
    <t>various Masonville city street</t>
  </si>
  <si>
    <t>Ijobs funds - city of masonville</t>
  </si>
  <si>
    <t>repair city streets with tar and chips</t>
  </si>
  <si>
    <t>road use money, city funds and I-jobs funds</t>
  </si>
  <si>
    <t>Rock added to fill potholes.  Add rock to roads and graded them to bring crown back.</t>
  </si>
  <si>
    <t>John Street and Bernhart Street</t>
  </si>
  <si>
    <t>IJobs and Road Use Funds</t>
  </si>
  <si>
    <t>Massena</t>
  </si>
  <si>
    <t>Asphalt Seal Coat and Patching</t>
  </si>
  <si>
    <t>Seal Coat:
Alley from Main To Pine,
Spruce from Clark to 6th,
6th from E.Cedar to Main,
W.Cedar from 1st to 5th,
Pine from 5th to 3rd,
3rd&amp;4th from Main to Spruce,
patch on Main, Mulberry,W.Ced</t>
  </si>
  <si>
    <t>Road Use Taxes &amp; I-JOBS Funding</t>
  </si>
  <si>
    <t>Replacement of Sidewalks, Curbs, and Gutters on Main Street from 1st Street to 2nd Street</t>
  </si>
  <si>
    <t>Main Street from 1st Street to 2nd Street</t>
  </si>
  <si>
    <t>Matlock</t>
  </si>
  <si>
    <t>Snow removal of city streets.</t>
  </si>
  <si>
    <t>City streets of Matlock</t>
  </si>
  <si>
    <t>I-Jobs, including Road Use Tax Income</t>
  </si>
  <si>
    <t>To be determined.  Will be used for future city street maintenance.</t>
  </si>
  <si>
    <t>Maurice</t>
  </si>
  <si>
    <t>Replace broken culvert and repair street</t>
  </si>
  <si>
    <t>Oak Street north of intersection with 4th Street</t>
  </si>
  <si>
    <t>Maynard</t>
  </si>
  <si>
    <t>Erosion Abatement Project for alley/culvert due to dry run creek issues.</t>
  </si>
  <si>
    <t>3rd St. N. alley between Main Street W and Maynard Street</t>
  </si>
  <si>
    <t>This progject was funded with Donations in the amount of $13,300, FEMA, and IJOBS funds.</t>
  </si>
  <si>
    <t>High Performance Pothole Patch Maintenance Program.</t>
  </si>
  <si>
    <t>City Streets of Maynard</t>
  </si>
  <si>
    <t>I Jobs Stimulus Monies and Rut Fund</t>
  </si>
  <si>
    <t>Maysville</t>
  </si>
  <si>
    <t>repair pothole in public streets where needed in town</t>
  </si>
  <si>
    <t>Northeast of New Liberty Road</t>
  </si>
  <si>
    <t>McCausland</t>
  </si>
  <si>
    <t>clean out and repair drainage ditches</t>
  </si>
  <si>
    <t>through out town</t>
  </si>
  <si>
    <t>i-jobs</t>
  </si>
  <si>
    <t>McClelland</t>
  </si>
  <si>
    <t>Reseal City Streets in McClelland</t>
  </si>
  <si>
    <t>McGregor</t>
  </si>
  <si>
    <t>Engineering of alley extension to connect Main Street to municipal parking lot on 1st Street</t>
  </si>
  <si>
    <t>Front St. from Main Street to 1st Street Parking Lot</t>
  </si>
  <si>
    <t>street resurfacing</t>
  </si>
  <si>
    <t>City of McGregor</t>
  </si>
  <si>
    <t>Undecided-project not started</t>
  </si>
  <si>
    <t>Mechanicsville</t>
  </si>
  <si>
    <t>Details not yet identified</t>
  </si>
  <si>
    <t>IJobs 2009-2010</t>
  </si>
  <si>
    <t>Street Seal Coat Work</t>
  </si>
  <si>
    <t>Oak Street from Pavement East to Second Street; John Street from 1st to 2nd; Oak &amp; 1st Street; Approach to Oak St; and First Street (West)</t>
  </si>
  <si>
    <t>Mediapolis</t>
  </si>
  <si>
    <t>Money will be spent for an addition to the Main Street Improvements Project Phase III. STP funds have been awarded for some portions of the project. Additional work on Orchard Street from Main to Middle is not funded and the IJOBS money will be used for t</t>
  </si>
  <si>
    <t>Orchard Street from Main to Middle</t>
  </si>
  <si>
    <t>Ciy Funds will be used-proceeds from a G.O. Bond</t>
  </si>
  <si>
    <t>Melbourne</t>
  </si>
  <si>
    <t>restructuring of intersection where heavy truck traffic had torn up road
Invoice amount $4,000.00  (remaining IJobs money $219.60)</t>
  </si>
  <si>
    <t>4th Street and Hart Avenue</t>
  </si>
  <si>
    <t>We have only $219.60 left of our I Jobs monies.  This spring we use the money to buy items to repair pot holes and gravel where necessary</t>
  </si>
  <si>
    <t>Spots thru out city</t>
  </si>
  <si>
    <t>City will use all the money from I Jobs and also some from our street money (RUT)</t>
  </si>
  <si>
    <t>We used the IJobs monies to help repair our streets. 5" HMA Full Depth patching, 2" HMA resurfacing, 3" HMA resurfacing, HMA surface patch w/curb, 1 1/2" Milling and HMA resurfacing (Mousehole).  Total bid was $65,349.13 we used all of our IJobs $3,467.96</t>
  </si>
  <si>
    <t>Several streets in the city were resurfaced and patched.</t>
  </si>
  <si>
    <t>Melcher-Dallas</t>
  </si>
  <si>
    <t>filling cracks in blacktop streets</t>
  </si>
  <si>
    <t>West 2nd Street,       West and East Center Street, 
West 1st Street,       Church Street,
North B Street,        D Main Street,</t>
  </si>
  <si>
    <t>Menlo</t>
  </si>
  <si>
    <t>storm sewer tiling around city park &amp; residential area</t>
  </si>
  <si>
    <t>city park &amp; side streets</t>
  </si>
  <si>
    <t>I Jobs funding &amp; city funds</t>
  </si>
  <si>
    <t>Meriden</t>
  </si>
  <si>
    <t>Seal Coat 3rd Street</t>
  </si>
  <si>
    <t>City of Meriden, 3rd Street to county line</t>
  </si>
  <si>
    <t>Road Use Tax Fund &amp; Local Option Sales Tax</t>
  </si>
  <si>
    <t>Merrill</t>
  </si>
  <si>
    <t>Repair broken concrete due to heavy equipment use during new house project</t>
  </si>
  <si>
    <t>Corner of Grant &amp; Lynn Sts</t>
  </si>
  <si>
    <t>LOCAL OPTION TAX &amp; I JOBS</t>
  </si>
  <si>
    <t>Meservey</t>
  </si>
  <si>
    <t>Blacktopped six streets in Meservey.</t>
  </si>
  <si>
    <t>Meservey, IA</t>
  </si>
  <si>
    <t>IJobs  money of $1043.45</t>
  </si>
  <si>
    <t>Blacktopped the final 8 blocks in Meservey</t>
  </si>
  <si>
    <t>Meservey IA</t>
  </si>
  <si>
    <t>IJOBS Money and General Street Fund</t>
  </si>
  <si>
    <t>Repaired and Blacktopped streets in Meservey</t>
  </si>
  <si>
    <t>I Jobs Money of $1043.45 was used to help pay for the streets that were blacktopped in Meservey.  The bill was paid in October 2009.</t>
  </si>
  <si>
    <t>We have black topped six streets in Meservey but have not received the bill as yet. It will be paid sometime in October 2009.</t>
  </si>
  <si>
    <t>IJobs Money of $1043.45</t>
  </si>
  <si>
    <t>We have not determined what the IJobs money will be used for at this time</t>
  </si>
  <si>
    <t>The IJob money of $674.18 will be used for any project yet to be determined.</t>
  </si>
  <si>
    <t>Middletown</t>
  </si>
  <si>
    <t>Street Sealcoating</t>
  </si>
  <si>
    <t>Boundary Avenue between Main Street and Louisiana Street</t>
  </si>
  <si>
    <t>Miles</t>
  </si>
  <si>
    <t>patching and seal coating streets</t>
  </si>
  <si>
    <t>various streets in Miles</t>
  </si>
  <si>
    <t>to be used with RUT funds</t>
  </si>
  <si>
    <t>Millersburg</t>
  </si>
  <si>
    <t>Repair and sealcoat streets</t>
  </si>
  <si>
    <t>Ballard St, Fremont St, Main St, Jackson St, Fremont St</t>
  </si>
  <si>
    <t>Jackson St, Main St, Fremont St, Miller St, Bush St, Washington St, Ballard St</t>
  </si>
  <si>
    <t>Mills County</t>
  </si>
  <si>
    <t>Replacement of drainage culvert. Repair road grade and surface. Reseed foreslopes and borrow area.</t>
  </si>
  <si>
    <t>Pease Rd. S26 T71 R43</t>
  </si>
  <si>
    <t>spot rock on various county roads</t>
  </si>
  <si>
    <t>408 on Applewood Ave &amp; Brothers Ave.  402 on Gaston Rd.</t>
  </si>
  <si>
    <t>Millville</t>
  </si>
  <si>
    <t>Application of Dust Control</t>
  </si>
  <si>
    <t>Gravel Roads in City of Millville</t>
  </si>
  <si>
    <t>city budget</t>
  </si>
  <si>
    <t>Apply Dust Control on gravel roads in city limits</t>
  </si>
  <si>
    <t>Budget</t>
  </si>
  <si>
    <t>Milo</t>
  </si>
  <si>
    <t>Minburn</t>
  </si>
  <si>
    <t>Asphalt Patching Repair</t>
  </si>
  <si>
    <t>Portions of North Street, 3rd Street, Walnut Street, 5th Street and F31</t>
  </si>
  <si>
    <t>Single seal coat to cover aggregate to include compaction</t>
  </si>
  <si>
    <t>6th Street</t>
  </si>
  <si>
    <t>Minden</t>
  </si>
  <si>
    <t>Removed and repaired damaged curbs throughout the community</t>
  </si>
  <si>
    <t>1st, 4th st, Brady, Perry</t>
  </si>
  <si>
    <t>Repaired alley entrance to help vehicle access</t>
  </si>
  <si>
    <t>4th Street from Brady Street to Perry Street</t>
  </si>
  <si>
    <t>IJOBS Road Fund Stimulus</t>
  </si>
  <si>
    <t>Mingo</t>
  </si>
  <si>
    <t>Clean, tack and lay 2" average depth of type A asphalt</t>
  </si>
  <si>
    <t>South Station, Mohawk, Main Street, Theodore St.</t>
  </si>
  <si>
    <t>Missouri Valley</t>
  </si>
  <si>
    <t>concrete paving on Third Street from Huron to Summit Street</t>
  </si>
  <si>
    <t>Third Street from Huron St to Summit Street</t>
  </si>
  <si>
    <t>local sales tax revenue, RUT, I-JOBS</t>
  </si>
  <si>
    <t>Mitchell County</t>
  </si>
  <si>
    <t>Purchase salt and sand for winter roadway maintenance.</t>
  </si>
  <si>
    <t>Mitchell County Secondary Roads, Osage Shop</t>
  </si>
  <si>
    <t>Secondary Road Budget</t>
  </si>
  <si>
    <t>Purchased salt for FY 2010</t>
  </si>
  <si>
    <t>Mitchell County Storage Facility, Osage, IA</t>
  </si>
  <si>
    <t>Modale</t>
  </si>
  <si>
    <t>Asphalt Prime Coat to West Anderson Street - 3,124 SY
Single Sealcoat to West Anderson Street - 3,124 SY</t>
  </si>
  <si>
    <t>West Anderson Street, Modale, IA</t>
  </si>
  <si>
    <t>$771.17 from I-Jobs Funds
$4,289.71 from Road Use Tax</t>
  </si>
  <si>
    <t>Mondamin</t>
  </si>
  <si>
    <t>Asphalt repair of intersections on Maple Street</t>
  </si>
  <si>
    <t>City of Mondamin; Maple Street and Main Street</t>
  </si>
  <si>
    <t>Repair Sub-base and surfacing of existing city streets</t>
  </si>
  <si>
    <t>Granular surfaced streets &amp; alleys south of Maple Street</t>
  </si>
  <si>
    <t>I-Jobs Road Funding</t>
  </si>
  <si>
    <t>Monmouth</t>
  </si>
  <si>
    <t>Repair culvert</t>
  </si>
  <si>
    <t>South Division Street</t>
  </si>
  <si>
    <t>Repair streets by covering with slurry or Seal Coat</t>
  </si>
  <si>
    <t>Residential Streets</t>
  </si>
  <si>
    <t>LOT, RUT, IJobs</t>
  </si>
  <si>
    <t>Street Maintenance - Crack Sealing</t>
  </si>
  <si>
    <t>City of Monona</t>
  </si>
  <si>
    <t>RUTF</t>
  </si>
  <si>
    <t>Monona County</t>
  </si>
  <si>
    <t>County Wide PCC Pavement Patching</t>
  </si>
  <si>
    <t>County Wide</t>
  </si>
  <si>
    <t>I-Jobs/Local Funds</t>
  </si>
  <si>
    <t>Monroe</t>
  </si>
  <si>
    <t>Adding rock to streets repairing of pot holes due to winter.</t>
  </si>
  <si>
    <t>Numerous Streets in town, Commerce, Sherman, Zickel, Taylor, Rose Lane, etc</t>
  </si>
  <si>
    <t>I Jobs fund</t>
  </si>
  <si>
    <t>Patch, base repair and seal coating on Cemetery Road, from Beverly Circle to Taylor, Level and double seal bad area on Marion Street 5 ton of patch furnished and placed. City Hall Drive also.</t>
  </si>
  <si>
    <t>Cemetery Roard from Beverly Circle to Taylor Street, Marion Street repair and City Hall Drive.</t>
  </si>
  <si>
    <t>IJOBS total cost $12079.85</t>
  </si>
  <si>
    <t>Repair of culvert on South side of road</t>
  </si>
  <si>
    <t>West County Line Road, Monroe IA</t>
  </si>
  <si>
    <t>IJOBS Funds/City of Monroe Funds</t>
  </si>
  <si>
    <t>Rock for City Hall Drive balance of IJOBS funds used.</t>
  </si>
  <si>
    <t>206 W Sherman, Monroe IA</t>
  </si>
  <si>
    <t>I-JOBS / CITY BUDGET</t>
  </si>
  <si>
    <t>Monroe County</t>
  </si>
  <si>
    <t>Improve Existing Roads (High Volume)  BY:
1.  Re Establish ditches to improve drainage
2.  Re Shape the road surface to provide an appropriate crown.
3.  Incorporate an additive such as "flyash" or "c-Stone" to improve the subgrade stability.
4.  Re s</t>
  </si>
  <si>
    <t>1.  From end of pavement on 653rd to 220th street (2 MI)
1A. 653rd Ave. from 220th to 235th Street.
2.  623rd Ave. from 206th Pl to 227th Street (2MI)</t>
  </si>
  <si>
    <t>Reshape road surface and add surface material.</t>
  </si>
  <si>
    <t>Numerous Secondary Roads</t>
  </si>
  <si>
    <t>Montezuma</t>
  </si>
  <si>
    <t>sealcoating streets</t>
  </si>
  <si>
    <t>multiple streets</t>
  </si>
  <si>
    <t>Montgomery County</t>
  </si>
  <si>
    <t>Apply road rock to local and farm to market secondary roads
rock wide spread areas through out the county
coounty or contracted rock hual to be determined</t>
  </si>
  <si>
    <t>County wide, 12 Townships in Montgomery County
Spot locations damaged by the Winter Storm of 2009-2010</t>
  </si>
  <si>
    <t>Bridge Replacement
24'x50' Slab and Beam Bridge</t>
  </si>
  <si>
    <t>Section 21 in East Township
Montgomery County Iowa</t>
  </si>
  <si>
    <t>Remove and replace two bridges on L Ave. with culverts</t>
  </si>
  <si>
    <t>Section 18 and 19 in Frankfort Township in Montgomery County
On L Ave between 180th and 200th Street</t>
  </si>
  <si>
    <t>local Funds</t>
  </si>
  <si>
    <t>Remove failed multiplate culvert and Replace with 10'x10' twin RCB Culvert
Division II is Roadway Grading and Channel Excavation</t>
  </si>
  <si>
    <t>1/4 South of State Highway 34 on T Ave., in Section 12 of East Twp., in Montgomery County</t>
  </si>
  <si>
    <t>Local Farm to Market/FEMA Alternate Project</t>
  </si>
  <si>
    <t>E 2nd Street Rehab &amp; adding storm sewer- design phase</t>
  </si>
  <si>
    <t>E 2nd Street between Maple and Mains Street and a small section on Maple Street</t>
  </si>
  <si>
    <t>ijobs and bonding</t>
  </si>
  <si>
    <t>Repair alley that caved in from defective storm sewer</t>
  </si>
  <si>
    <t>Between South Main Street to Elm Street</t>
  </si>
  <si>
    <t>Ijobs and bonding</t>
  </si>
  <si>
    <t>Montour</t>
  </si>
  <si>
    <t>Barier for Road sand and salt</t>
  </si>
  <si>
    <t>City of Montour</t>
  </si>
  <si>
    <t>Ijob
did not use I-Jobs money</t>
  </si>
  <si>
    <t>Build box blade for snow plow for snow removal</t>
  </si>
  <si>
    <t>I-Jobs $939.98</t>
  </si>
  <si>
    <t>rerock residential gravel roads</t>
  </si>
  <si>
    <t>ijobs  $1059.99</t>
  </si>
  <si>
    <t>Montrose</t>
  </si>
  <si>
    <t>Adding dirt to raise the ground to mitigate future flooding along the south slough.</t>
  </si>
  <si>
    <t>City of Montrose south slough.</t>
  </si>
  <si>
    <t>Moorhead</t>
  </si>
  <si>
    <t>Minor street and alley maintenance.</t>
  </si>
  <si>
    <t>City of Moorhead</t>
  </si>
  <si>
    <t>I-JOBS funds</t>
  </si>
  <si>
    <t>Moravia</t>
  </si>
  <si>
    <t>rock for culvert replacement</t>
  </si>
  <si>
    <t>south side of Montgomery Street</t>
  </si>
  <si>
    <t>Morley</t>
  </si>
  <si>
    <t>Additional repair work had to be done to culvert on Wurzbacher St. that had not been planned on.</t>
  </si>
  <si>
    <t>Wurzbacher St. near intersection of Rohrbach St.</t>
  </si>
  <si>
    <t>I-Jobs Monies $297.60
Reg. Road Use Funds $121.28</t>
  </si>
  <si>
    <t>Install culvert and do repair work to hole in street</t>
  </si>
  <si>
    <t>On Wurzbacher St. near intersection of Rohrbach St.</t>
  </si>
  <si>
    <t>Morning Sun</t>
  </si>
  <si>
    <t>Sealcoat on city streets.</t>
  </si>
  <si>
    <t>North Elm - Division to North 1st, North 1st to North 2nd
North Maple - 1st to Division
South East 6th - Church street to Main</t>
  </si>
  <si>
    <t>I-Job Funds</t>
  </si>
  <si>
    <t>Sealcoat streets</t>
  </si>
  <si>
    <t>North Church St. - 1st St. to Division St.
North Blair St. - 3rd St. to 2nd St.
Manor Road - Main - West</t>
  </si>
  <si>
    <t>Moulton</t>
  </si>
  <si>
    <t>resurfacing the city parking along Hwy 202.  DOT will be resurfacing the Hwy at this time.</t>
  </si>
  <si>
    <t>Between Second Street and Broadway on both sides.  There will also be some curb and gutters that will have to be replaced.</t>
  </si>
  <si>
    <t>loan</t>
  </si>
  <si>
    <t>Mount Ayr</t>
  </si>
  <si>
    <t>Repairs to Jefferson Street a concrete street by replacing sections of concrete as needed.</t>
  </si>
  <si>
    <t>West Jefferson Street from N Fillmore St to N West Street</t>
  </si>
  <si>
    <t>Mount Pleasant</t>
  </si>
  <si>
    <t>Alley reconstruction from Washington Street to Monroe Street.</t>
  </si>
  <si>
    <t>Alley between Jefferson Street and Jackston Street.</t>
  </si>
  <si>
    <t>PCC paving removal and replacement</t>
  </si>
  <si>
    <t>Armstrong Court at Aldrin and Shepard Drive &amp; Shepard Court</t>
  </si>
  <si>
    <t>I-JOBS road funding</t>
  </si>
  <si>
    <t>Mount Vernon</t>
  </si>
  <si>
    <t>U.S. Highway 30 Corridor Pre Design</t>
  </si>
  <si>
    <t>Cedar Rapids, Iowa</t>
  </si>
  <si>
    <t>RUT Funds &amp; Street Funds</t>
  </si>
  <si>
    <t>Murray</t>
  </si>
  <si>
    <t>continue to repair City streets</t>
  </si>
  <si>
    <t>City of Murray</t>
  </si>
  <si>
    <t>Road Use and general funds</t>
  </si>
  <si>
    <t>Due to weathercontions over the years the streest have deteriated. The base needs to be rebuilt before we can resurface the streets. We contioue to haul rock to rebuild the base.</t>
  </si>
  <si>
    <t>streets of the City of Murray</t>
  </si>
  <si>
    <t>Road Use Funds and General Funds</t>
  </si>
  <si>
    <t>Bidwell Road Asphalt Resurfacing including related concrete patching and handicapped ramps</t>
  </si>
  <si>
    <t>Bidwell Road between Isett and Wier Streets</t>
  </si>
  <si>
    <t>Muscatine County</t>
  </si>
  <si>
    <t>Maintenance Pavement Markings</t>
  </si>
  <si>
    <t>Various secondary roads in Muscatine County</t>
  </si>
  <si>
    <t>RCB box culvert extensions.</t>
  </si>
  <si>
    <t>Hampton Avenue and Independence Avenue, Muscatine County, IA.</t>
  </si>
  <si>
    <t>Local Secondary Road Fund</t>
  </si>
  <si>
    <t>Mystic</t>
  </si>
  <si>
    <t>Going to blade and add class A rock to 1,905 feet of road going around Mystic Reserivor. Add a 16 inch X 20 foot culvert at entrance to Reserivor.</t>
  </si>
  <si>
    <t>Mystic Reservior</t>
  </si>
  <si>
    <t>Rock for Road and major repair on road grader</t>
  </si>
  <si>
    <t>roads graveled in City of Mystic and City Shop</t>
  </si>
  <si>
    <t>Nashua</t>
  </si>
  <si>
    <t>Lexington Ave. repair to include grinding of raised portions of the street.</t>
  </si>
  <si>
    <t>I-Jobs funging will used to partially pay for the cost of the repairs</t>
  </si>
  <si>
    <t>Nemaha</t>
  </si>
  <si>
    <t>dust control on RailRoad Street</t>
  </si>
  <si>
    <t>RailRoad Street</t>
  </si>
  <si>
    <t>Neola</t>
  </si>
  <si>
    <t>Patching sections of Second Street &amp; Pearl Street with asphalt</t>
  </si>
  <si>
    <t>Sections of Second Street and Pearl Street</t>
  </si>
  <si>
    <t>Used from General Street Budget</t>
  </si>
  <si>
    <t>Street repairs at Second and Garfield</t>
  </si>
  <si>
    <t>Second and Garfield, Neola, Iowa</t>
  </si>
  <si>
    <t>Nevada</t>
  </si>
  <si>
    <t>Purchase of Used Boom Truck</t>
  </si>
  <si>
    <t>8th Street and N Avenue</t>
  </si>
  <si>
    <t>RUT &amp; I-Jobs</t>
  </si>
  <si>
    <t>Salt Purchases for 11/12 Snow &amp; Ice Removal</t>
  </si>
  <si>
    <t>8th Street &amp; N Avenue</t>
  </si>
  <si>
    <t>Snow and Ice control materials</t>
  </si>
  <si>
    <t>All city streets</t>
  </si>
  <si>
    <t>Road Use Tax - I-Jobs</t>
  </si>
  <si>
    <t>Snow Removal supplies, storage</t>
  </si>
  <si>
    <t>New Albin</t>
  </si>
  <si>
    <t>Repair and Maintenance of public alleys.</t>
  </si>
  <si>
    <t>City of New Albin</t>
  </si>
  <si>
    <t>New Hampton</t>
  </si>
  <si>
    <t>Street Restoration Project</t>
  </si>
  <si>
    <t>42,000 square yards of seal coat on various City Streets</t>
  </si>
  <si>
    <t>I-Jobs funds, the rest from Road Use Tax Funds</t>
  </si>
  <si>
    <t>New Hartford</t>
  </si>
  <si>
    <t>2 1/2 asphalt overlay for street repairs and upgrades</t>
  </si>
  <si>
    <t>East, York, Water, Mill, Maple and Beaver</t>
  </si>
  <si>
    <t>Road Use Funds and Reserve Road Funds</t>
  </si>
  <si>
    <t>Lay 735' asphalt on Newland St. where the road was tore up to install a new storm sewer line.</t>
  </si>
  <si>
    <t>The 300 block of Newland St. from McKinley St. to Adams St.</t>
  </si>
  <si>
    <t>I-Jobs &amp; Local Funds</t>
  </si>
  <si>
    <t>New Market</t>
  </si>
  <si>
    <t>Asphalt patch &amp; Leveling and single seal coat</t>
  </si>
  <si>
    <t>Adams Street, Washington Street, 7th Street, Lafayette, 5th Street, West 9th Street, 4th Street, B Street, 3rd Street and 8th Street in New Market.</t>
  </si>
  <si>
    <t>New Providence</t>
  </si>
  <si>
    <t>asphalt Grape Dr. and patches on W. Main St. and Walnut St.</t>
  </si>
  <si>
    <t>Local option Tax</t>
  </si>
  <si>
    <t>replacing and repairing snow plow truck parts</t>
  </si>
  <si>
    <t>to be determined just setting up this report</t>
  </si>
  <si>
    <t>New Sharon</t>
  </si>
  <si>
    <t>Planning to purchase a dump truck.</t>
  </si>
  <si>
    <t>New Vienna</t>
  </si>
  <si>
    <t>Asphalt repair of city streets</t>
  </si>
  <si>
    <t>North Washington Street - 175 sq.ft.
East Harrison Street - 72 sq.ft.
Pleasant View Dr. - 974 sq.ft.</t>
  </si>
  <si>
    <t>Road Use Tax
Other Street Monies</t>
  </si>
  <si>
    <t>Crack sealing of streets</t>
  </si>
  <si>
    <t>New Virginia</t>
  </si>
  <si>
    <t>Lions Park alley work &amp; ditch work:
Pull old culverts &amp; replace, clean ditch north of alley, install intake &amp; tube at top of alley, fill ditch &amp; yard area, grade &amp; slope alley, spread &amp; grade rock - 3 loads.</t>
  </si>
  <si>
    <t>Alley between West Street &amp; Border Street on the north side of Lions Park.</t>
  </si>
  <si>
    <t>I-Jobs funds &amp; City Road Use funds.</t>
  </si>
  <si>
    <t>Repair cut-outs in asphalt street surface.</t>
  </si>
  <si>
    <t>I-JOBS funds and from City Road Use Fund</t>
  </si>
  <si>
    <t>Newell</t>
  </si>
  <si>
    <t>Black Top Service Inc pored 1 inche of asphalt on E Chaney Street and then seal coated over the top of that. They also did some patching with 1-3 inches of asphalt and then seal coated on a part of W Third Street and Williams Street.</t>
  </si>
  <si>
    <t>E Chaney Street and part of W 3rd Street &amp; Williams Street</t>
  </si>
  <si>
    <t>Cold Mix to repair streets</t>
  </si>
  <si>
    <t>Fulton St, E Chaney St, 3rd St and Williams St</t>
  </si>
  <si>
    <t>Dust control on gravel roads</t>
  </si>
  <si>
    <t>W Jensen St, W Chaney St, and pool road</t>
  </si>
  <si>
    <t>Gravel for road</t>
  </si>
  <si>
    <t>W Jensen St</t>
  </si>
  <si>
    <t>Street fund</t>
  </si>
  <si>
    <t>White Rock for alleys</t>
  </si>
  <si>
    <t>all alleys that needed white rock to fill holes</t>
  </si>
  <si>
    <t>Newhall</t>
  </si>
  <si>
    <t>Purchase mower/snowblower for snowremoval in smaller locations</t>
  </si>
  <si>
    <t>will be used all over town</t>
  </si>
  <si>
    <t>stimulas money and rut money</t>
  </si>
  <si>
    <t>Newton</t>
  </si>
  <si>
    <t>Resurfacing road and paving</t>
  </si>
  <si>
    <t>W 9 St S, 800 Block to 1100 block</t>
  </si>
  <si>
    <t>I jobs money</t>
  </si>
  <si>
    <t>Nichols</t>
  </si>
  <si>
    <t>Repair and sealcoat portions of Adams St, Grand St, Broadway St, Main St and Short St.</t>
  </si>
  <si>
    <t>City of Nichols</t>
  </si>
  <si>
    <t>Portions of Adams St,Grand St, Broadway St, Main St, and Short St in the City of Nichols</t>
  </si>
  <si>
    <t>Type B Seal Coat Work/Materials</t>
  </si>
  <si>
    <t>Grand Ave. from Main St. to Adams St. and Short St from Ijem Ave. to Grand Ave.</t>
  </si>
  <si>
    <t>Nodaway</t>
  </si>
  <si>
    <t>repair guttering and roof at community building</t>
  </si>
  <si>
    <t>Nodaway community building
nodaway iowa</t>
  </si>
  <si>
    <t>Nora Springs</t>
  </si>
  <si>
    <t>Asphalt resurfacing-Beginning at the eastern most city limits on Congress Street and west to the alley between N. Hawkeye Avenue and N. Boulder Avenue</t>
  </si>
  <si>
    <t>Resurfaced East Congress Street-Beginning at city limits from the east side of Congress Street and completion at the alley just west of North/South Hawkeye Avenue.\</t>
  </si>
  <si>
    <t>Local Option dollar, Tax Increment Finance dollars and I-Job funding</t>
  </si>
  <si>
    <t>Curb repairs in various locations</t>
  </si>
  <si>
    <t>Along S. Quinby Ave.; on 2nd St. SE; on 4th St. NW; and along 3rd St. NE</t>
  </si>
  <si>
    <t>I-Job Funding</t>
  </si>
  <si>
    <t>Salt/Sand Purchase for FY 2010-11 winter</t>
  </si>
  <si>
    <t>Coverage for entire community</t>
  </si>
  <si>
    <t>Used John Deere Lawn mower</t>
  </si>
  <si>
    <t>For Parks and City Property</t>
  </si>
  <si>
    <t>North Buena Vista</t>
  </si>
  <si>
    <t>Road rock and use of skidloader for culvert and street resurfacing</t>
  </si>
  <si>
    <t>200 Block, Main Street</t>
  </si>
  <si>
    <t>I Jobs funding</t>
  </si>
  <si>
    <t>North English</t>
  </si>
  <si>
    <t>2009 SEALCOAT WORK</t>
  </si>
  <si>
    <t>1. By Larson's on W. Clark St.
2. Corner of Lakeview and East St. 
3. Woodland Dr. From Woodbine to Cement 
4. North St. By Water Tower
5. Maple Lane House #423
6. L Avenue
7. Woodbine Dr. &amp; Mai</t>
  </si>
  <si>
    <t>2010 TYPE B SEALCOAT WORK</t>
  </si>
  <si>
    <t>1. WASHINGTON ST. NORTHSIDE 2. NORTH STREET 3. LAKEVIEW ST.
4. EAST ST. 5. WOODBINE HS #125 &amp; #130 6. REDWOOD AVENUE</t>
  </si>
  <si>
    <t>North Liberty</t>
  </si>
  <si>
    <t>Asphalt Paving on 230th STreet from Highway 965 to railroad</t>
  </si>
  <si>
    <t>230th Street - Highway 965 to railroad</t>
  </si>
  <si>
    <t>Future bond proceeds.</t>
  </si>
  <si>
    <t>Asphalt Paving on 230th Street from the railroad to lift station</t>
  </si>
  <si>
    <t>230th Street railroad to lift station</t>
  </si>
  <si>
    <t>Base Repair and Double Sealcoat on Forevergreen Road from Jones Boulevard to West City Limit.
Project had to be redone in FY11 due to issues with base.</t>
  </si>
  <si>
    <t>Forevergreen Road - Jones Blvd to West City Limit</t>
  </si>
  <si>
    <t>Future bond proceeds &amp; IJOBS revenues</t>
  </si>
  <si>
    <t>Mill &amp; overlay on Dubuque Street</t>
  </si>
  <si>
    <t>Dubuque Street</t>
  </si>
  <si>
    <t>Future bond proceeds</t>
  </si>
  <si>
    <t>Mill and overlay on North Front Street from Cherry Street to Penn Street</t>
  </si>
  <si>
    <t>North Front Street - Cherry Street to Penn Street</t>
  </si>
  <si>
    <t>Milling of HMA and installation of HMA on Scales Bend Road.</t>
  </si>
  <si>
    <t>Scales Bend Road from Highway 965 north to the northern city limits in North Liberty</t>
  </si>
  <si>
    <t>IJOBS and bond proceeds.</t>
  </si>
  <si>
    <t>Repair and sealcoat of West Penn Street - West of Herky to west City maintenance limits</t>
  </si>
  <si>
    <t>West Penn Street - West of Herky to west City maintenance limits</t>
  </si>
  <si>
    <t>North Washington</t>
  </si>
  <si>
    <t>Dust control application on farm to market road.</t>
  </si>
  <si>
    <t>170th street</t>
  </si>
  <si>
    <t>city funds</t>
  </si>
  <si>
    <t>Repaired section of road and recoated.</t>
  </si>
  <si>
    <t>Wapsie Street</t>
  </si>
  <si>
    <t>Northboro</t>
  </si>
  <si>
    <t>Repair of Northboro City Streets</t>
  </si>
  <si>
    <t>Northwood</t>
  </si>
  <si>
    <t>MP41R12-ISCT Snowplow, MC7082 Hitch with MC6000 Quick Hitch and MC50 Thrust Arms</t>
  </si>
  <si>
    <t>Lake Crystal, MN</t>
  </si>
  <si>
    <t>I-JOBS and General Fund/Streets/Equipment</t>
  </si>
  <si>
    <t>Vac and televised sewer lines; repaired entire manhole structure; installed new surface castings for access; cleaned box culvert going under Highway 65 S./10th Street S., all needed prior to IDOT project scheduled for FY10</t>
  </si>
  <si>
    <t>Highway 65 S./10th Street S.</t>
  </si>
  <si>
    <t>In addition to I-JOBS funding, sewer funds were also used on this project</t>
  </si>
  <si>
    <t>Norwalk</t>
  </si>
  <si>
    <t>repair dip in the intersection</t>
  </si>
  <si>
    <t>High Road &amp; Holly Drive</t>
  </si>
  <si>
    <t>Numa</t>
  </si>
  <si>
    <t>Snow removal</t>
  </si>
  <si>
    <t>Numa Streets</t>
  </si>
  <si>
    <t>Used toward purchase of gravel.</t>
  </si>
  <si>
    <t>All streets in Numa received gravel.</t>
  </si>
  <si>
    <t>Oakland</t>
  </si>
  <si>
    <t>Brown Street to Kelsay Ave, Alleyway between Elm Street and Walnut Street, Center Street from Vine to Linden, Patch on North Vine Street, Palmer Street, Alleyway between Fire Station and Congregationa</t>
  </si>
  <si>
    <t>Grind and patch areas with hot asphalt in streets and crackfill</t>
  </si>
  <si>
    <t>Oakland Avenue in front of Fire Station, intersection of Gates and Brown, intersection of Glass and Brown, Walnut Street, Pullen Avenue</t>
  </si>
  <si>
    <t>IJobs and Road Use Tax Funds</t>
  </si>
  <si>
    <t>Oakland Acres</t>
  </si>
  <si>
    <t>Curb, street patch, intake, driveway, backfill, and asphalt overlay.</t>
  </si>
  <si>
    <t>Intersection of Oakridge Drive &amp; Fore Seasons Drive.</t>
  </si>
  <si>
    <t>Materials and labor for trimming trees along the road near the entrance.  Purchase new barrier and street signs.</t>
  </si>
  <si>
    <t>Entrance</t>
  </si>
  <si>
    <t>Oakville</t>
  </si>
  <si>
    <t>reconstruction of alley adjacent to Community bldg/firestation in which a generator has been installed as Hazard Mitigation folllowing the flood of 2008. The project was leveliing, filling and rocking to road bed to provide access.</t>
  </si>
  <si>
    <t>alley between Russell Street and 2nd Street in the 600 block of Oakville.</t>
  </si>
  <si>
    <t>IJobs and Road Use Tax funds</t>
  </si>
  <si>
    <t>O'brien County</t>
  </si>
  <si>
    <t>Bridge approaches and PCC Paving</t>
  </si>
  <si>
    <t>B-40 between Polk Avenue and Redwing Avenue</t>
  </si>
  <si>
    <t>Seal Coat on M-12 from B-40 west, south to Hwy 10</t>
  </si>
  <si>
    <t>M-12 from B-40 west, south to Hwy 10</t>
  </si>
  <si>
    <t>Ocheyedan</t>
  </si>
  <si>
    <t>Sealcoating city streets in July of 2010.</t>
  </si>
  <si>
    <t>East side of town</t>
  </si>
  <si>
    <t>Odebolt</t>
  </si>
  <si>
    <t>ROADWAY REPAIR AND RESURFACING</t>
  </si>
  <si>
    <t>4TH STREET FROM WILLOW TO LOCUST TO PARK TO HWY 39
5TH STREET FROM PARK TO HWY 39
PATCH AREA ON N MAIN</t>
  </si>
  <si>
    <t>WALNUT STREET FROM 2ND TO 5TH AND ONE BLOCK ON 5TH STREET</t>
  </si>
  <si>
    <t>ROAD USE TAX FUND AND IJOBS ROAD FUNDING</t>
  </si>
  <si>
    <t>Oelwein</t>
  </si>
  <si>
    <t>2011 Ford Super Duty F-250 4 WD truck</t>
  </si>
  <si>
    <t>20 2nd Ave SW
Oelwein, IA  50662</t>
  </si>
  <si>
    <t>3rd street and 3rd avenue NE intersection 42 well storm sewer replacement</t>
  </si>
  <si>
    <t>3rd street and 3rd avenue NE</t>
  </si>
  <si>
    <t>intersection of lst street and 3rd avenue SE, Curb,handicap ramp, sidewalk and gutter repair to improve drainage and meet new elevations.</t>
  </si>
  <si>
    <t>intersection 1st street and 3rd avenue SE, Oelwein</t>
  </si>
  <si>
    <t>John Deere 310 SG</t>
  </si>
  <si>
    <t>IJobs funds and local trade</t>
  </si>
  <si>
    <t>Model CPM8 Gas powered Concrete Scarifier
78 New Tungsten Stars for CPM-8</t>
  </si>
  <si>
    <t>20 2nd Ave SW, Oelwein, IA  50662</t>
  </si>
  <si>
    <t>I Jobs funds</t>
  </si>
  <si>
    <t>20 2nd Ave SW</t>
  </si>
  <si>
    <t>I Jobs Street</t>
  </si>
  <si>
    <t>To Be Determined at a Later Date.</t>
  </si>
  <si>
    <t>Ogden</t>
  </si>
  <si>
    <t>Full-depth patching</t>
  </si>
  <si>
    <t>West Chestnut, West Cherry, West Elm, NE 3rd, SW 5th, SW 8th, Haw's Circle</t>
  </si>
  <si>
    <t>Widened South 1st Street from Walnut to Veteran's Dr</t>
  </si>
  <si>
    <t>S. 1st St from Walnut to Veteran's Dr.</t>
  </si>
  <si>
    <t>Okoboji</t>
  </si>
  <si>
    <t>Garbage truck and sweeper repair</t>
  </si>
  <si>
    <t>Spirit Lake, Iowa</t>
  </si>
  <si>
    <t>Repair and replacement of storm sewer pipe, erosion control measures due to failure of pipe from street water</t>
  </si>
  <si>
    <t>2509 Lakeshore Drive
Okoboji, Iowa 51355</t>
  </si>
  <si>
    <t>To be determined, funds have not been spent for projects at this time and date</t>
  </si>
  <si>
    <t>To be determined,Funds have not been spent for projects as this time and date</t>
  </si>
  <si>
    <t>Traffic cones, sign posts</t>
  </si>
  <si>
    <t>Omaha, NE</t>
  </si>
  <si>
    <t>Vehicle and truck parts, wipers blades, battery &amp; Miscellaneous</t>
  </si>
  <si>
    <t>Olds</t>
  </si>
  <si>
    <t>The city has not yet spent this money.</t>
  </si>
  <si>
    <t>Olds, IA</t>
  </si>
  <si>
    <t>Ollie</t>
  </si>
  <si>
    <t>Onawa</t>
  </si>
  <si>
    <t>Iowa Avenue Redesign -- engineering services to redisign State HWY 175 through Onawa.</t>
  </si>
  <si>
    <t>Onawa, Iowa</t>
  </si>
  <si>
    <t>IJOBS funds of $29,951.</t>
  </si>
  <si>
    <t>Onslow</t>
  </si>
  <si>
    <t>Maintenance of city streets by contractor to include seal coat and patch.</t>
  </si>
  <si>
    <t>Summit Street, 3rd Street, 2nd Street, 1st Street, Church Street, North Street, Pine Street.</t>
  </si>
  <si>
    <t>Orange City</t>
  </si>
  <si>
    <t>Remove five blocks of asphalt and replace with concrete.  We are also replacing the water line and all water services along the street. We are also placing new street light bases and fixtures along the downtown street.</t>
  </si>
  <si>
    <t>The 2009 street project runs along central Ave for four blocks and one block along first and central running east towards Albany Ave.</t>
  </si>
  <si>
    <t>General Obligation Bonds</t>
  </si>
  <si>
    <t>Orchard</t>
  </si>
  <si>
    <t>Repairing Pump House</t>
  </si>
  <si>
    <t>City of Orchard</t>
  </si>
  <si>
    <t>Scrapping &amp; painting the City Hall</t>
  </si>
  <si>
    <t>Bank Street, Orchard, IA 50460</t>
  </si>
  <si>
    <t>City $300.00</t>
  </si>
  <si>
    <t>Well Casings Reapirs at Pump House</t>
  </si>
  <si>
    <t>Pump Staition, Orchard, IA 50460</t>
  </si>
  <si>
    <t>City Of Orchard $3486.00</t>
  </si>
  <si>
    <t>Orient</t>
  </si>
  <si>
    <t>SEALCOATING OF CITY STREETS - I-JOBS funding assisted in paying for this street project.  Total cost - $7,079</t>
  </si>
  <si>
    <t>East 2nd &amp; Batie Streets</t>
  </si>
  <si>
    <t>Street Surface Maint/Drainage Fund</t>
  </si>
  <si>
    <t>Orleans</t>
  </si>
  <si>
    <t>Engineering fees for reconstruction of 140th Street</t>
  </si>
  <si>
    <t>140th Street from Hill Avenue to Peoria Avenue</t>
  </si>
  <si>
    <t>I-jobs funds and general funds</t>
  </si>
  <si>
    <t>Osage</t>
  </si>
  <si>
    <t>Cherry Street improvements, widen to platted width, improve road surface and drainage.</t>
  </si>
  <si>
    <t>Cherry Street</t>
  </si>
  <si>
    <t>Combination of I-Jobs, RUT and Street Improvements Reserve Fund</t>
  </si>
  <si>
    <t>Seal Coat several streets</t>
  </si>
  <si>
    <t>Primarily  3rd Ward</t>
  </si>
  <si>
    <t>STREET IMPROVEMENTS 2009/2010</t>
  </si>
  <si>
    <t>CLARKE STREET, SOUTH RIDGE ROAD, LAKE STREET, W. CASS, JEFFERSON STREET</t>
  </si>
  <si>
    <t>Osceola County</t>
  </si>
  <si>
    <t>crushing of gravel at pit</t>
  </si>
  <si>
    <t>Leinen Pit</t>
  </si>
  <si>
    <t>joint repair and crack sealing</t>
  </si>
  <si>
    <t>Pavement Striping</t>
  </si>
  <si>
    <t>Oskaloosa</t>
  </si>
  <si>
    <t>2011 Elgin Pelican Sweeper with 5 year/5,000 hour extended warranty for JD Engine.</t>
  </si>
  <si>
    <t>For use on all Oskaloosa Municipal Streets</t>
  </si>
  <si>
    <t>I-Jobs for $45,758.68 and Storm Water Utility Fund for $110,709.53.</t>
  </si>
  <si>
    <t>Construct 25 feet long concrete payment at westbound approach leg.</t>
  </si>
  <si>
    <t>4th Avenue E/Market Street</t>
  </si>
  <si>
    <t>Construct 60 feet long concrete pavement at westbound approach leg.</t>
  </si>
  <si>
    <t>3rd Ave E/Market Street</t>
  </si>
  <si>
    <t>Mix salt/sand, haul sand, prepare/spread brine, spread salt/sand</t>
  </si>
  <si>
    <t>City streets in Oskaloosa</t>
  </si>
  <si>
    <t>I-Job funds purchased the materials and street employee hours were paid through road use funds.</t>
  </si>
  <si>
    <t>Professional services to design 2010 Street Rehabilitation Project (Iowa 432 &amp; C Avenue West)</t>
  </si>
  <si>
    <t>Oskaloosa-Iowa 432 &amp; C Avenue West</t>
  </si>
  <si>
    <t>Seal Coat Maintenance for 2010
Process is to sweep the street clean, patch holes and apply HFE-90 liquid asphalt and cover with a washed chip rock.</t>
  </si>
  <si>
    <t>J Avenue, North Park &amp; South Park</t>
  </si>
  <si>
    <t>I-Jobs for $20,707.85 and road use funds for $14,533.90</t>
  </si>
  <si>
    <t>Used, pusher plow, Bonnell LDP-5100-16FB, new rubber cutting edge, 16 feet long x 48 inches tall, flat back with bucket hook-up, painted new cat yellow, excellent paint.</t>
  </si>
  <si>
    <t>Used for city streets and parking lots in Oskaloosa, Iowa.</t>
  </si>
  <si>
    <t>Ossian</t>
  </si>
  <si>
    <t>Ashphalt Resurfacing was done to both streets.  Previously they were tar and chipped</t>
  </si>
  <si>
    <t>Hill Street and Kuhn Drive</t>
  </si>
  <si>
    <t>I-Jobs and Road Use Tax</t>
  </si>
  <si>
    <t>Asphalt resurfacing.</t>
  </si>
  <si>
    <t>Kuhn Drive and Hill Street</t>
  </si>
  <si>
    <t>Otho</t>
  </si>
  <si>
    <t>MILL AND LEVEL UP DIPS THEN OVERLAY WITH 3" OF ASPHALT ON AREA 975' BY 21'</t>
  </si>
  <si>
    <t>SCHOOL STREET FROM HIGHWAY STREET GOING EAST</t>
  </si>
  <si>
    <t>ROAD USE TAX
LOCAL OPTIONS SALES TAX
IJOBS</t>
  </si>
  <si>
    <t>Oto</t>
  </si>
  <si>
    <t>I-JObs</t>
  </si>
  <si>
    <t>Ottosen</t>
  </si>
  <si>
    <t>14.64 ton Class A road stone</t>
  </si>
  <si>
    <t>1st street from Highway C20 to Wehrspann Ave.</t>
  </si>
  <si>
    <t>15.10 ton Class A rock
14.99 ton Class A rock
8.22 ton 3/8 W Chip</t>
  </si>
  <si>
    <t>1st Street from Highway C20 to Wehrspann Ave and various bad spots where town roads needed repairing</t>
  </si>
  <si>
    <t>IJOBS and remaining coming from the City Funds</t>
  </si>
  <si>
    <t>Asphalt Resurfacing on Ferry Street from Finley to Mary Street</t>
  </si>
  <si>
    <t>Ferry Street from Finley to Mary Street</t>
  </si>
  <si>
    <t>IJOBS and Bond Debt from CIP Funding</t>
  </si>
  <si>
    <t>Oxford Junction</t>
  </si>
  <si>
    <t>Asphalt paving of railroad crossing-1500 sq ft</t>
  </si>
  <si>
    <t>1st Ave S Near Hwy X-64</t>
  </si>
  <si>
    <t>I-Jobs money and City funds</t>
  </si>
  <si>
    <t>Oyens</t>
  </si>
  <si>
    <t>seal city streets</t>
  </si>
  <si>
    <t>Lincoln St</t>
  </si>
  <si>
    <t>Seal cracks in city streets with tar</t>
  </si>
  <si>
    <t>Oyens Ia</t>
  </si>
  <si>
    <t>Packwood</t>
  </si>
  <si>
    <t>culvert &amp; storm drain repair</t>
  </si>
  <si>
    <t>West 1st St.</t>
  </si>
  <si>
    <t>Page County</t>
  </si>
  <si>
    <t>Base Stabilization, Asphalt prime coat &amp; Single seal coat</t>
  </si>
  <si>
    <t>Various locations(332St,212Place,J-55,M-60&amp;M-56)</t>
  </si>
  <si>
    <t>Granular Surfacing of 28.75 miles of Secondary Roads</t>
  </si>
  <si>
    <t>Various locations within Page County</t>
  </si>
  <si>
    <t>Palmer</t>
  </si>
  <si>
    <t>Installed new driveway and culvert for an expanding bussiness in town off of our City Street</t>
  </si>
  <si>
    <t>Palmer, IA</t>
  </si>
  <si>
    <t>$531.91  I-Job money and $1,072.15 City RUT money
Total project $1,604.06</t>
  </si>
  <si>
    <t>Maintain alleys,  resurface a couple streets,  repair a corner cut down the hump and level it out</t>
  </si>
  <si>
    <t>Palmer Iowa</t>
  </si>
  <si>
    <t>I job money ($647.20)  and RUT money ($9379.80, and  general fund money ($10,000.00)</t>
  </si>
  <si>
    <t>Palo Alto County</t>
  </si>
  <si>
    <t>mining and crushing of gravel for road surfacing</t>
  </si>
  <si>
    <t>3 miles North of Cylinder in Section 18 of Fairfield Township (T96N, R31W)</t>
  </si>
  <si>
    <t>Rehabilitation of existing high truss bridge.</t>
  </si>
  <si>
    <t>Over West Branch of the Des Moines River in Section 21 of Nevada Township, Palo Alto County, Iowa</t>
  </si>
  <si>
    <t>Panama</t>
  </si>
  <si>
    <t>FY2009 - Grading and Rock for preparation for Paving in FY2010</t>
  </si>
  <si>
    <t>South 4th Street</t>
  </si>
  <si>
    <t>RIIF - $672.80
ARRA Block Grant - $253.15
Street Construction - $281.79</t>
  </si>
  <si>
    <t>FY2010 - Paving of South 4th Street</t>
  </si>
  <si>
    <t>South 4th Street, Panama, IA</t>
  </si>
  <si>
    <t>RIIF
ARRA Block Grant
Street Construction
TIFF</t>
  </si>
  <si>
    <t>Panora</t>
  </si>
  <si>
    <t>Repairing and adding to existing culverts.</t>
  </si>
  <si>
    <t>City of Panora</t>
  </si>
  <si>
    <t>I Jobs Money-Road Use Money</t>
  </si>
  <si>
    <t>Street Patching/seal coat</t>
  </si>
  <si>
    <t>I Jobs and Road use funds</t>
  </si>
  <si>
    <t>Street patching/seal coat</t>
  </si>
  <si>
    <t>Panora Streets</t>
  </si>
  <si>
    <t>Road use money and I job money</t>
  </si>
  <si>
    <t>Parkersburg</t>
  </si>
  <si>
    <t>DESGINING, ENGINEERING, AND PLANNING FOR THE CONSTRUCTION OF STORM SEWER PROJECT IN JOHNSON HEIGHTS, INSTALLING A NEW CULVERT ON WEMPLE STREET, WITH ROADWAY RESURFACING.</t>
  </si>
  <si>
    <t>JOHNSON HEIGHTS ADDITION, PARKERSBURG</t>
  </si>
  <si>
    <t>IOWA ECONOMIC EMERGENCY FUND</t>
  </si>
  <si>
    <t>DESIGNING, ENGINEERING, AND PLANNING FOR THE CONSTRUCTION OF STORM SEWER PROJECT IN JOHNSON HEIGHTS, INSTALLING NEW CULVERT ON WEMPLE STREET, AND STORM SEWER AND RETETION BASIN IN PARKERSBURG INDUSTRIAL PARK.</t>
  </si>
  <si>
    <t>JOHNSON HEIGHTS ADDITION FROM NORTH JOHNSON STREET TO EASTVIEW DRIVE, WEMPLE STREET FROM NORTH JOHNSON ROAD TO BROOKSIDE DRIVE, PARKERSBURG INDUSTRIAL PARK</t>
  </si>
  <si>
    <t>Paton</t>
  </si>
  <si>
    <t>Asphalt Street Repair.</t>
  </si>
  <si>
    <t>1.  South end of South Wise Street
2.  South Main Street
3.  508 South Wise Street
4.  516 South Park Street
5.  South end of South Park Street
6.  North Main Street</t>
  </si>
  <si>
    <t>Road use tax fund.</t>
  </si>
  <si>
    <t>Re-paving of Main Street</t>
  </si>
  <si>
    <t>Main Street from E18 South to Tallman Street</t>
  </si>
  <si>
    <t>Road Use Tax Funds.  No Vendor Estimate received as of this date (3-30-2012)</t>
  </si>
  <si>
    <t>Use of Road Tax not yet determined.</t>
  </si>
  <si>
    <t>Patterson</t>
  </si>
  <si>
    <t>I-Jobs  money and Raod use tax</t>
  </si>
  <si>
    <t>street maintenances</t>
  </si>
  <si>
    <t>Street repair and sealcoating</t>
  </si>
  <si>
    <t>Paullina</t>
  </si>
  <si>
    <t>Cemented a cul de sac on the north end of Mickley Street.</t>
  </si>
  <si>
    <t>North Mickley Street in 400 block.</t>
  </si>
  <si>
    <t>City is funding the project with Road Use Tax Funds and I-jobs Funding. $4909.30 - I-Jobs, $47280.50 Special Assessment and balance paid by Road Use Tax Fund.</t>
  </si>
  <si>
    <t>Plans to tear out Maple Street and replace it with a new concrete street with new curb and gutter.Have received Federal Funding for 2014. Currently we are tearing out the bad sections and replacing it with cement patches.</t>
  </si>
  <si>
    <t>North and South Maple Street</t>
  </si>
  <si>
    <t>G.O. Bonds and I- Jobs, CDBG, Special assessment, Federal Funding</t>
  </si>
  <si>
    <t>Pella</t>
  </si>
  <si>
    <t>Engineering Design Services - North Main Reconstruction</t>
  </si>
  <si>
    <t>North Main from Washington Street to Elm Street</t>
  </si>
  <si>
    <t>I-Jobs, STP and Local</t>
  </si>
  <si>
    <t>Peosta</t>
  </si>
  <si>
    <t>Install storm sewer and widen shoulders</t>
  </si>
  <si>
    <t>8558 to 8760 Kapp Drive</t>
  </si>
  <si>
    <t>Remove and replace concrete street panels</t>
  </si>
  <si>
    <t>Enterprise Drive and Kapp Drive</t>
  </si>
  <si>
    <t>Perry</t>
  </si>
  <si>
    <t>Reconstruction of 26th Street including 3,700 CY of Excavation, Storm Sewer, Subgrade Preparation, Granular Subbase, 2,300 SY of 8" P.C.C. Paving, erosion control and seeding.</t>
  </si>
  <si>
    <t>26th Street, Iowa Street to 790 feet North, Perry, Iowa</t>
  </si>
  <si>
    <t>IJOBS, RISE Grant, TIF Funds</t>
  </si>
  <si>
    <t>Roadway extension of Southgate Drive into commercially zoned area to allow for access to new recreational trail and future site development.</t>
  </si>
  <si>
    <t>Southgate Drive, south of Highway 141</t>
  </si>
  <si>
    <t>Persia</t>
  </si>
  <si>
    <t>Installed curbing</t>
  </si>
  <si>
    <t>East side of south end of first block of Second Street,located between First Avenue and Second Avenue.</t>
  </si>
  <si>
    <t>I-Jobs - $1,311.16
RUTA Funds - 1806.34</t>
  </si>
  <si>
    <t>Street wideing and Curb installation</t>
  </si>
  <si>
    <t>3rd St. &amp; Main</t>
  </si>
  <si>
    <t>Ijob-1595.33
RUTA 3208.84</t>
  </si>
  <si>
    <t>Peterson</t>
  </si>
  <si>
    <t>Hot Patching City Streets
Single Seal-Coating Streets</t>
  </si>
  <si>
    <t>East &amp; West City Streets</t>
  </si>
  <si>
    <t>Pierson</t>
  </si>
  <si>
    <t>man hole rehabilitation</t>
  </si>
  <si>
    <t>intersection of main and front street
intersections of main and 4th street</t>
  </si>
  <si>
    <t>Man Hole Rehabilitation repair man holes and repour concrete to grade.</t>
  </si>
  <si>
    <t>Lower 4th Street
Second Street by 200 Main</t>
  </si>
  <si>
    <t>Pilot Mound</t>
  </si>
  <si>
    <t>Mowing roadways &amp; Haul gravel and spread in alley's &amp; drives
spraying weeds in road ways.</t>
  </si>
  <si>
    <t>City of Pilot Mound</t>
  </si>
  <si>
    <t>Purchase stop signs and posts.</t>
  </si>
  <si>
    <t>IJobs funding</t>
  </si>
  <si>
    <t>Tractor Repair - Replace Injector Pump</t>
  </si>
  <si>
    <t>Repaired at City Shed</t>
  </si>
  <si>
    <t>Pisgah</t>
  </si>
  <si>
    <t>Rock and hauling alley way.</t>
  </si>
  <si>
    <t>Between Pine and Oak Street</t>
  </si>
  <si>
    <t>super patch/ rock</t>
  </si>
  <si>
    <t>Jaclson St. between Ideal Ave and 2nd St. super patch
2nd St. rock pot holes</t>
  </si>
  <si>
    <t>Plainfield</t>
  </si>
  <si>
    <t>Asphalt resurfacing with a single sealcoat</t>
  </si>
  <si>
    <t>IJOBS and City funds</t>
  </si>
  <si>
    <t>The exact streets to be resurfaced have not been determined yet.</t>
  </si>
  <si>
    <t>Plano</t>
  </si>
  <si>
    <t>Repair and Maintenance to City Streets from snow and freezing and thawing</t>
  </si>
  <si>
    <t>Plano City Streets</t>
  </si>
  <si>
    <t>REPLACED A CULVERT IN A STREET</t>
  </si>
  <si>
    <t>4TH AND WAKEFIELD</t>
  </si>
  <si>
    <t>Pleasant Hill</t>
  </si>
  <si>
    <t>Coreout and replace asphalt, clean ditches and reestablish drainage.  The City of Pleasant Hill purchased 50% of asphalt mix, participating with Polk County.</t>
  </si>
  <si>
    <t>South Shadyview Blvd.
Pleasant Hill, Iowa</t>
  </si>
  <si>
    <t>Street Maintenance and/or construction</t>
  </si>
  <si>
    <t>City of Pleasant Hill</t>
  </si>
  <si>
    <t>Core rock out of sink hole patch area and haul away.  Compact subbase and furnish and install 6" asphalt patch.</t>
  </si>
  <si>
    <t>West of city hall on Main Street bridge deck.</t>
  </si>
  <si>
    <t>$746.41 Road Use Funds
$1,253.59 I-Jobs Funds</t>
  </si>
  <si>
    <t>Resurface asphalt street and raise manholes</t>
  </si>
  <si>
    <t>Grove Street from Main Street south to South Street</t>
  </si>
  <si>
    <t>Plymouth County</t>
  </si>
  <si>
    <t>REMOVE A 15'X20'WOODBRIDGE AND INSTALL A 12'X7'X46' PRECAST CONCRETE BOX CULVERT</t>
  </si>
  <si>
    <t>ON 240TH ST. NEAR THE N1/4 CORNER OF SECTION 26, T-91N, R-44W OF UNION TOWNSHIP</t>
  </si>
  <si>
    <t>SECONDARY ROAD FUND
HUNGRY CANYONS ALLIANCE
NRCS</t>
  </si>
  <si>
    <t>REMOVE A 20'X20' WOOD BRIDGE AND INSTALL A 84"X64' CORRUGATED METAL PIPE</t>
  </si>
  <si>
    <t>ON 240TH ST. NEAR THE N1/4 CORNER OF SECTION 13, T-90N, R-44W, UNION TOWNSHIP</t>
  </si>
  <si>
    <t>SECONDARY ROAD FUNDS
HUNGRY CANYONS ALLIANCE</t>
  </si>
  <si>
    <t>remove a 79' x 20' i-beam bridge and replace with a 130' x 30' continuous concrete slab bridge</t>
  </si>
  <si>
    <t>on Noble Ave. sec. 31, T-93N, R-44W, Fredonia Twp.</t>
  </si>
  <si>
    <t>Federal I-Jobs
Federal Bridge Replacement Funds</t>
  </si>
  <si>
    <t>REMOVE EXISTING WOOD BRIDGE AND INSTALL A 59'X30' CONTINUOUS STEEL BEAM BRIDGE</t>
  </si>
  <si>
    <t>NEAR THE NE CORNER OF SECTION 21, T-93N, R-45W, ELGIN TOWNSHIP</t>
  </si>
  <si>
    <t>SECONDARY ROAD FUND</t>
  </si>
  <si>
    <t>Replacement of existing wooden bridge with a concrete slab bridge</t>
  </si>
  <si>
    <t>North of Section 4 Lincoln Twp on 280th St .</t>
  </si>
  <si>
    <t>Federal I-Jobs 
Federal Bridge Replacement Funds</t>
  </si>
  <si>
    <t>RESTOCK COUNTY SUPPLY OF VARIOUS CORRUGATED METAL PIPE</t>
  </si>
  <si>
    <t>LE MARS COUNTY YARD</t>
  </si>
  <si>
    <t>-We will be using the I-Jobs funds to do road construction in fiscal year 2010.  The proposed start date is tentativley May 2010.</t>
  </si>
  <si>
    <t>City of Pocahontas</t>
  </si>
  <si>
    <t>-We will be using the I-Jobs grant along with funds from our Road Use Taxes</t>
  </si>
  <si>
    <t>Pocahontas County</t>
  </si>
  <si>
    <t>Clean out and tie separated concrete culverts.  Also pressure grout voids over and around these culverts.
Grout rip rap at five locations and slab jack two bridge approaches</t>
  </si>
  <si>
    <t>Secondary Roads Fund</t>
  </si>
  <si>
    <t>Replace timber box culvert with 78" CMP</t>
  </si>
  <si>
    <t>Lincoln 16/17</t>
  </si>
  <si>
    <t>Replace timber box culvert with 84" CMP</t>
  </si>
  <si>
    <t>Lincoln 21/28</t>
  </si>
  <si>
    <t>Replace timber box culvert with triple 72" CMP</t>
  </si>
  <si>
    <t>Cummins 20/29</t>
  </si>
  <si>
    <t>Replace timber box culvert with twin 42" CMP</t>
  </si>
  <si>
    <t>Powhatan 1/12</t>
  </si>
  <si>
    <t>Temporary employees hired to assist clearing roads of snow and ice.  Also includes County equipment cost.</t>
  </si>
  <si>
    <t>Countywide</t>
  </si>
  <si>
    <t>Temporary employees hired to assist clearing roads of snow and ice.  Also includes County equipment time at IDOT rental rates.</t>
  </si>
  <si>
    <t>Whole County</t>
  </si>
  <si>
    <t>Polk County</t>
  </si>
  <si>
    <t>HOT MIX ASPHALT RESURFACING 5.42 MILES</t>
  </si>
  <si>
    <t>SE 6 AVE/SE 124 ST  AND SE 40 AVE</t>
  </si>
  <si>
    <t>IJOBS FUNDING AND LOCAL SECONDARY ROAD FUNDS</t>
  </si>
  <si>
    <t>Pomeroy</t>
  </si>
  <si>
    <t>in city limits</t>
  </si>
  <si>
    <t>Remainder of I-Jobs money the rest from RUT Funds</t>
  </si>
  <si>
    <t>Purshase 97 Ford F-250 for plowing street corners and alleys in town</t>
  </si>
  <si>
    <t>I-Jobs for 5285.00</t>
  </si>
  <si>
    <t>Replace street and sidewalk from intake repair</t>
  </si>
  <si>
    <t>115 Main St, 313 S East St, and 415 Cayuga St.</t>
  </si>
  <si>
    <t>Popejoy</t>
  </si>
  <si>
    <t>Alliant bill for Street Lights</t>
  </si>
  <si>
    <t>City of Popejoy</t>
  </si>
  <si>
    <t>I-jobs &amp; RUT money</t>
  </si>
  <si>
    <t>Alliant Energy - Street Lights</t>
  </si>
  <si>
    <t>Street Lights</t>
  </si>
  <si>
    <t>Rut &amp; I-jobs funds</t>
  </si>
  <si>
    <t>Street Lights/ Alliant Energy</t>
  </si>
  <si>
    <t>Popejoy Street Lights</t>
  </si>
  <si>
    <t>RUT &amp; I-JOBS</t>
  </si>
  <si>
    <t>Portsmouth</t>
  </si>
  <si>
    <t>Resurfaced 2nd St. from 4th Ave. to 5th Ave.</t>
  </si>
  <si>
    <t>2nd Street on North side of city limits.</t>
  </si>
  <si>
    <t>CITY FUNDS</t>
  </si>
  <si>
    <t>Postville</t>
  </si>
  <si>
    <t>Project will be improvement to West Alley</t>
  </si>
  <si>
    <t>Postville Iowa</t>
  </si>
  <si>
    <t>I-Jobs RUT Funds and LOST Dollars</t>
  </si>
  <si>
    <t>Pottawattamie County</t>
  </si>
  <si>
    <t>Project Rock for various roads in Pott Co.</t>
  </si>
  <si>
    <t>Various Gravel Roads in Pott Co.</t>
  </si>
  <si>
    <t>Rock purchased to use on various county roads.</t>
  </si>
  <si>
    <t>Various county roads.</t>
  </si>
  <si>
    <t>Pott county Fund 20</t>
  </si>
  <si>
    <t>Various roads in the county</t>
  </si>
  <si>
    <t>Poweshiek County</t>
  </si>
  <si>
    <t>Winter operations, including labor &amp; materials for snow &amp; ice removal</t>
  </si>
  <si>
    <t>I-Jobs and operational funds</t>
  </si>
  <si>
    <t>Winter Operations, including labor &amp; materials for snow &amp; ice removal.</t>
  </si>
  <si>
    <t>County-wide</t>
  </si>
  <si>
    <t>General Operational (Local) Funds</t>
  </si>
  <si>
    <t>Prairie City</t>
  </si>
  <si>
    <t>Additional maps from GIS project #111-2</t>
  </si>
  <si>
    <t>City wide - City of Prairie City</t>
  </si>
  <si>
    <t>Additional street seal coat and repair.</t>
  </si>
  <si>
    <t>N Dewey to East Jefferson</t>
  </si>
  <si>
    <t>Roade Use &amp; IJOBs</t>
  </si>
  <si>
    <t>Geographic Information Systems 
support street condition survey and pavement analysis.  Database would be created based on industry standards and city's specific requirments.</t>
  </si>
  <si>
    <t>Water and Sewer Funds</t>
  </si>
  <si>
    <t>Prairieburg</t>
  </si>
  <si>
    <t>City street repair.</t>
  </si>
  <si>
    <t>1. 306 East Main Street
2. North Maple Avenue
3. 305 West Main; 500 West Main; 513 West Main
4. Parsons Street at West Avenue &amp; Locust Avenue
5. 210 Boulder Street &amp; West Avenue by Hakes Street
6</t>
  </si>
  <si>
    <t>Road Use Fund (I-JOBS Money deposited to this fund.)</t>
  </si>
  <si>
    <t>Prescott</t>
  </si>
  <si>
    <t>gravel for streets</t>
  </si>
  <si>
    <t>Prescott Streets
7th Avenue</t>
  </si>
  <si>
    <t>Primghar</t>
  </si>
  <si>
    <t>Cobblestone town square reconstruction design services.</t>
  </si>
  <si>
    <t>Rock Rapids</t>
  </si>
  <si>
    <t>Princeton</t>
  </si>
  <si>
    <t>Design and plan 3 inch overlay on Lost Grove Road.</t>
  </si>
  <si>
    <t>Lost Grove Road west from Highway 67</t>
  </si>
  <si>
    <t>RPA/MPO Recovery Act</t>
  </si>
  <si>
    <t>Promise City</t>
  </si>
  <si>
    <t>Repair streets following installation of sewer lines</t>
  </si>
  <si>
    <t>North Center Street, Depot Street east, South Center Street,</t>
  </si>
  <si>
    <t>I-Jobs funding, Road Use Taxes</t>
  </si>
  <si>
    <t>Protivin</t>
  </si>
  <si>
    <t>For supplies and maintenance of the city streets</t>
  </si>
  <si>
    <t>The streets in Protivin</t>
  </si>
  <si>
    <t>I Jobs total of $1187.54</t>
  </si>
  <si>
    <t>For the supplies and maintenance of the city streets</t>
  </si>
  <si>
    <t>I Jobs total of 976.00</t>
  </si>
  <si>
    <t>Quasqueton</t>
  </si>
  <si>
    <t>Filling of cracks on Water Street (an asphalt street)</t>
  </si>
  <si>
    <t>Water Street from Locust to Linn Streets. Approximately 7580 linear feet</t>
  </si>
  <si>
    <t>Single Seal and cold patch of Street</t>
  </si>
  <si>
    <t>Spruce Street starting at Fourth Street and going 95' east</t>
  </si>
  <si>
    <t>I-Jobs and Road Use funds</t>
  </si>
  <si>
    <t>Spring repair of street in Quasqueton, Iowa.</t>
  </si>
  <si>
    <t>Dubuque and Walnut Streets</t>
  </si>
  <si>
    <t>IJOBS AND RUT</t>
  </si>
  <si>
    <t>Quimby</t>
  </si>
  <si>
    <t>Form and pour concrete pads in front of city mainenance buildings.</t>
  </si>
  <si>
    <t>101 West 1st Avenue, Quimby, IA</t>
  </si>
  <si>
    <t>I-JOBS and Road Use Tax funds</t>
  </si>
  <si>
    <t>Purchase a new furnace for city garage building</t>
  </si>
  <si>
    <t>city garage building at 101 W 1st Ave.</t>
  </si>
  <si>
    <t>Radcliffe</t>
  </si>
  <si>
    <t>Repair on Isabella Street</t>
  </si>
  <si>
    <t>Radcliffe, IA</t>
  </si>
  <si>
    <t>Road Use tax money and I-Jobs road funding</t>
  </si>
  <si>
    <t>Repair on Minnie Street in Radcliffe, Iowa.</t>
  </si>
  <si>
    <t>Minnie Street</t>
  </si>
  <si>
    <t>Road Use Money and I-Jobs Road Funding</t>
  </si>
  <si>
    <t>Rake</t>
  </si>
  <si>
    <t>Excavate frost bite areas.  Furnish and place  subgrade fabic, rock and aspalt. 1054 additional sq ft. Total sq. ft. 12,875 - Material and Labor</t>
  </si>
  <si>
    <t>Block west of Main 1st Street SW 4800 sq ft
Florence Steet West End 1465 sq ft
1st Street SE 5200 sq ft
2nd Street NE 400 sq ft
2nd Street NE 2450 sq ft
2nd Street NE 4080 sq ft</t>
  </si>
  <si>
    <t>State Savings Bank, Rake IA 50465 1-641-566-3321</t>
  </si>
  <si>
    <t>Ralston</t>
  </si>
  <si>
    <t>not determined at this time</t>
  </si>
  <si>
    <t>undetermined</t>
  </si>
  <si>
    <t>IJOBS AND RUT FUNDING</t>
  </si>
  <si>
    <t>Randalia</t>
  </si>
  <si>
    <t>resurface and repair asphalt road</t>
  </si>
  <si>
    <t>1 block each Oak st, N 2nd street, Bank street</t>
  </si>
  <si>
    <t>federal I jobs</t>
  </si>
  <si>
    <t>Randall</t>
  </si>
  <si>
    <t>repair or replace tile to drain corner of Main Street and First Street.</t>
  </si>
  <si>
    <t>SE corner of Main and First Street</t>
  </si>
  <si>
    <t>Snow removal on city streets during winter season</t>
  </si>
  <si>
    <t>City of Randall</t>
  </si>
  <si>
    <t>Randolph</t>
  </si>
  <si>
    <t>Resurfacing the east and west streets in Randolph</t>
  </si>
  <si>
    <t>From B Street to H Street</t>
  </si>
  <si>
    <t>Rathbun</t>
  </si>
  <si>
    <t>Replaced culvert for proper drainage of street ditch</t>
  </si>
  <si>
    <t>Elm St.</t>
  </si>
  <si>
    <t>Readlyn</t>
  </si>
  <si>
    <t>Crack fill City Streets - repairs to City Streets</t>
  </si>
  <si>
    <t>Within Corp. limits of Readyln</t>
  </si>
  <si>
    <t>I-Jobs
Road Use Tax</t>
  </si>
  <si>
    <t>Crack filling city streets within city limits of Readlyn, Iowa.</t>
  </si>
  <si>
    <t>Readlyn, Iowa</t>
  </si>
  <si>
    <t>IJOBS funding and Road Use Tax money.</t>
  </si>
  <si>
    <t>Reasnor</t>
  </si>
  <si>
    <t>3" asphalt patching on misc. streets as needed.</t>
  </si>
  <si>
    <t>3 patches on Main Street
1 patch on West St.
Light surface patching</t>
  </si>
  <si>
    <t>Road Use Tax Fund and I-Jobs fund</t>
  </si>
  <si>
    <t>Patching 15 tons patch in place/compacted - edges, low areas</t>
  </si>
  <si>
    <t>2nd, 3rd, Broad and East Streets</t>
  </si>
  <si>
    <t>Street Fund and I-Jobs fund</t>
  </si>
  <si>
    <t>a 2012 model 544k Wheel Loader at $114,410.00 has been ordered - awaiting delivery</t>
  </si>
  <si>
    <t>Red Oak City</t>
  </si>
  <si>
    <t>I-jobs and city monies</t>
  </si>
  <si>
    <t>Highland/Coolbaugh Bridge and railing</t>
  </si>
  <si>
    <t>intersection of Highland and Coolbaugh streets</t>
  </si>
  <si>
    <t>have not finalized out the railing part of the project - DOT project and city funds - PROJECT HAS BEEN FINALIZED</t>
  </si>
  <si>
    <t>Redding</t>
  </si>
  <si>
    <t>Rip up and replace gravel on Fourth Street to get rid of pot holes</t>
  </si>
  <si>
    <t>Redding Ia</t>
  </si>
  <si>
    <t>State of Ia</t>
  </si>
  <si>
    <t>Redfield</t>
  </si>
  <si>
    <t>Street repairs to River-to-River Rd.</t>
  </si>
  <si>
    <t>City of Redfield</t>
  </si>
  <si>
    <t>street monies</t>
  </si>
  <si>
    <t>Reinbeck</t>
  </si>
  <si>
    <t>Reline manholes and replace one flush pot with manhole</t>
  </si>
  <si>
    <t>500 block of Pine Street</t>
  </si>
  <si>
    <t>I-jobs money and RUT</t>
  </si>
  <si>
    <t>Repair curb and gutter along highway 175</t>
  </si>
  <si>
    <t>Highway 175 Reinbeck, iowa</t>
  </si>
  <si>
    <t>repair manhole and intake</t>
  </si>
  <si>
    <t>Main and Blackhawk and 122 Park</t>
  </si>
  <si>
    <t>replace bad sewer line on Pine Street, replace Manhole and reconnect main to service line.  Replace orange from main to back of curb</t>
  </si>
  <si>
    <t>I-jobs, wastewater fund and RUT</t>
  </si>
  <si>
    <t>Rembrandt</t>
  </si>
  <si>
    <t>to be determined not yet started</t>
  </si>
  <si>
    <t>within city limits</t>
  </si>
  <si>
    <t>Remsen</t>
  </si>
  <si>
    <t>The City of Remsen's IJOBS allocation will more than likely be used to either overlay a portion of the street or repair street cracks.</t>
  </si>
  <si>
    <t>City of Remsen</t>
  </si>
  <si>
    <t>Renwick</t>
  </si>
  <si>
    <t>Asphalt Hot Mix Leveler and Single Seal Coat</t>
  </si>
  <si>
    <t>Various Streets in Renwick, Iowa</t>
  </si>
  <si>
    <t>Rhodes</t>
  </si>
  <si>
    <t>Repair area in road at the north end of Newton Street</t>
  </si>
  <si>
    <t>North end of Newton Street</t>
  </si>
  <si>
    <t>IJob money</t>
  </si>
  <si>
    <t>Repaired streets on Maple and Main Street and Dead end off of Cherry Lane and West end of Cherry Lane</t>
  </si>
  <si>
    <t>On Maple, Main and Cherry Lane</t>
  </si>
  <si>
    <t>RUT and I-Jobs</t>
  </si>
  <si>
    <t>Riceville</t>
  </si>
  <si>
    <t>make repairs to Ninth Street</t>
  </si>
  <si>
    <t>9th Street</t>
  </si>
  <si>
    <t>street reserves/ijobs funds</t>
  </si>
  <si>
    <t>Richland</t>
  </si>
  <si>
    <t>To be determined at later date</t>
  </si>
  <si>
    <t>I-Jobs Money</t>
  </si>
  <si>
    <t>Rickardsville</t>
  </si>
  <si>
    <t>Snow Removal Services contracted through Dubuque County Highway Department.</t>
  </si>
  <si>
    <t>2.86 lane miles consisting of St. Joseph's Drive, Diagonal Street, James Road, Five Points Road, South Mound Road and Hilltop Court.</t>
  </si>
  <si>
    <t>Ricketts</t>
  </si>
  <si>
    <t>17.25 Tons of Rock, Catloader to spread rock, packed with roller OK Construction Inc. did the work</t>
  </si>
  <si>
    <t>Oak Street</t>
  </si>
  <si>
    <t>$400.00 I-Jobs Fund
84.00 Roaduse Fund</t>
  </si>
  <si>
    <t>Ringgold County</t>
  </si>
  <si>
    <t>There are four bridges that we have decided to replace with CMP.  The funds are being used to buy pipe, aggregate and labor and equipment cost.</t>
  </si>
  <si>
    <t>Pipe #1 250th St between 310th Ave and P-68.  Pipe #2 310th St is just west of the intersection of 300th Ave.  Pipe #3 on 260th St is between 270th Ave and 280th Ave.  Pipe #4 is on 140th St between 3</t>
  </si>
  <si>
    <t>We are planning to use I Jobs funding to do repairs and maintain to our aggregate roads.</t>
  </si>
  <si>
    <t>Ringsted</t>
  </si>
  <si>
    <t>2009 Street Construction consists generally of 1526 ton of HMA Paving with 2160 lineal feet of 6" X 30" P.C. Concrete Curb &amp; Gutter, 372 ton Class "C" Gravel driveway removal &amp; replacement seeding &amp; fertilizing.</t>
  </si>
  <si>
    <t>N. Railroad Street; Walnut Street and E Maple Street from N. Railroad Street to Beech Street</t>
  </si>
  <si>
    <t>Emmet County State Bank Loan And Road Use Taxes and I-Jobs</t>
  </si>
  <si>
    <t>2009 Street Construction consists generally of 1526 ton of HMA Paving with 2160 lineal feet of 6" X 30" P.C. Concrete Curb &amp; Gutter, 372 ton Class "C" Gravel, driveway removal &amp; replacement, seeding &amp; fertilizing.</t>
  </si>
  <si>
    <t>N. Railroad Street, Walnut Street and E. Maple Street from N. Railroad Street to Beech Street</t>
  </si>
  <si>
    <t>Emmet County State Bank Loan And Road Use Taxes And I-Jobs</t>
  </si>
  <si>
    <t>2011 Street Construction consists generally of HMA Paving with P.C. Concrete Curb &amp; Gutter on E. Maple Street and Larch Street</t>
  </si>
  <si>
    <t>E. Maple Street from Heritage Street to S. 550th Avenue
Larch Street from Heritage Street to E. Maple Street</t>
  </si>
  <si>
    <t>I-Jobs, Road Use Taxes, Interfund Loan, Emmet County State Bank Loan</t>
  </si>
  <si>
    <t>Rippey</t>
  </si>
  <si>
    <t>Evaluation of maintenance need for Street Lights repair  and replacement of old light poles.
Advise Alliant Energy of all Street Lights needing maintenance or pole replacement.
Alliant Energy dispatched to repair/replace Street lights and/or poles.</t>
  </si>
  <si>
    <t>Every City Street in Rippey IA</t>
  </si>
  <si>
    <t>Riverdale</t>
  </si>
  <si>
    <t>Cut out and remove existing deteriorated asphalt areas approx.+or- 1,032 sq. ft. and install 4" thick compacted hot mix asphalt patches in same cut out area.</t>
  </si>
  <si>
    <t>Street Repair on Elmhurst Lane, Riverdale, Iowa</t>
  </si>
  <si>
    <t>I-Jobs, $2,852.11
Total Project Cost $4,845.00</t>
  </si>
  <si>
    <t>Robins</t>
  </si>
  <si>
    <t>Crack Seal Several Robins streets.</t>
  </si>
  <si>
    <t>Miscellaneous Robins streets.</t>
  </si>
  <si>
    <t>Improve North Troy Road by double coating with seal-coat.</t>
  </si>
  <si>
    <t>North Troy Road in Robins, Iowa</t>
  </si>
  <si>
    <t>I-job receipts</t>
  </si>
  <si>
    <t>Seal Coat existing Robins' streets.</t>
  </si>
  <si>
    <t>In the Robins City Limits</t>
  </si>
  <si>
    <t>Rock Falls</t>
  </si>
  <si>
    <t>new Street Signs and poles were installed to replace worn and broken signs and posts</t>
  </si>
  <si>
    <t>ijobs and the city of rock falls road use tax money</t>
  </si>
  <si>
    <t>replace roof on shelter house in city park..Installing metal roofing and closing the north end of the shelter house to eliminate children crawling on top of the roof</t>
  </si>
  <si>
    <t>City park Rock Falls, Iowa</t>
  </si>
  <si>
    <t>City of Rock Falls park fund</t>
  </si>
  <si>
    <t>Reconstruct 10 blocks of PCC concrete street in residential areas of the City.</t>
  </si>
  <si>
    <t>Sections of Dickinson Street, Randall Street, Bradley Street, 4th Avenue, 5th Avenue, and 6th Avenue, all located west of Union Street.</t>
  </si>
  <si>
    <t>G.O. Bonds; I-Jobs</t>
  </si>
  <si>
    <t>Seal Coat 30 blocks of asphalt street.</t>
  </si>
  <si>
    <t>Streets located South of 6th Avenue, North of 12th Avenue, East of Union Street, West of Tama Street.</t>
  </si>
  <si>
    <t>General Obligation Bonds, IJobs</t>
  </si>
  <si>
    <t>Rock Valley</t>
  </si>
  <si>
    <t>Replace broken concrete on 16th Street, 15th Street, 10th Street, Riverview Drive, and 18th Avenue.</t>
  </si>
  <si>
    <t>16th Stree, 15th Street, 10th Street, Riverview Drive, and 18th Avenue.</t>
  </si>
  <si>
    <t>Rockford</t>
  </si>
  <si>
    <t>Insulating and repair of maintenance facility used for maintenance and storing of street equipment.</t>
  </si>
  <si>
    <t>403 2nd Ave. N.E.</t>
  </si>
  <si>
    <t>Rockwell</t>
  </si>
  <si>
    <t>Repairs on Oak Street North and Main Street East</t>
  </si>
  <si>
    <t>Oak Street North and Main Street East</t>
  </si>
  <si>
    <t>Road Use Tax
Local Option 
I-Jobs funds</t>
  </si>
  <si>
    <t>3rd Street from Main Street to High Street - Mill Areas to Install 2 1/2" Asphalt Overlay</t>
  </si>
  <si>
    <t>3rd Street from Main to High Street</t>
  </si>
  <si>
    <t>Road Use - I jobs</t>
  </si>
  <si>
    <t>Mill Out area 245' X 20' to install 3" of asphalt</t>
  </si>
  <si>
    <t>6th Street - Court to Richmond</t>
  </si>
  <si>
    <t>Road Use tax Fund</t>
  </si>
  <si>
    <t>To be determined.......................</t>
  </si>
  <si>
    <t>Rodney</t>
  </si>
  <si>
    <t>Seal-coating of city streets and pothole filling</t>
  </si>
  <si>
    <t>Roland</t>
  </si>
  <si>
    <t>Crack sealing</t>
  </si>
  <si>
    <t>Several street in town</t>
  </si>
  <si>
    <t>ijobs revenue</t>
  </si>
  <si>
    <t>I-JOBS Project not determined yet.</t>
  </si>
  <si>
    <t>w/in the city limits of Roland</t>
  </si>
  <si>
    <t>Storm sewer intake repairs</t>
  </si>
  <si>
    <t>Main &amp; Locust Street</t>
  </si>
  <si>
    <t>ijobs and rut funds</t>
  </si>
  <si>
    <t>Rolfe</t>
  </si>
  <si>
    <t>Used to sealcoat a section of city street.</t>
  </si>
  <si>
    <t>City of Rolfe</t>
  </si>
  <si>
    <t>I JOBS Steet funding</t>
  </si>
  <si>
    <t>We used the remaining money to purchase new street signs for the City of Rolfe</t>
  </si>
  <si>
    <t>The whole town</t>
  </si>
  <si>
    <t>I-Jobs street money</t>
  </si>
  <si>
    <t>Rome</t>
  </si>
  <si>
    <t>alley in need of scouring and resurfacing</t>
  </si>
  <si>
    <t>repair alley between Broadway and Fairchild, 3rd and 4th streets</t>
  </si>
  <si>
    <t>I-JOBS and road use funds</t>
  </si>
  <si>
    <t>Rose Hill</t>
  </si>
  <si>
    <t>cold patch in pot holes in streets</t>
  </si>
  <si>
    <t>various streets in Rose Hill</t>
  </si>
  <si>
    <t>Roads, Bridges, Sidewalks:  Street Repairs</t>
  </si>
  <si>
    <t>culvert work and roadway repairs, road washing out</t>
  </si>
  <si>
    <t>Corner of Jackson and Washington Street</t>
  </si>
  <si>
    <t>Rowley</t>
  </si>
  <si>
    <t>Double Seal Coat Rainbow St</t>
  </si>
  <si>
    <t>Rainbow Ave between Rowley St and Ely St</t>
  </si>
  <si>
    <t>State Money for Roads</t>
  </si>
  <si>
    <t>Rudd</t>
  </si>
  <si>
    <t>1995 Intnl 4700 truck 6cyl 4spd            AT</t>
  </si>
  <si>
    <t>City of Rudd</t>
  </si>
  <si>
    <t>Tearing up and replacing concrete on street.</t>
  </si>
  <si>
    <t>5th and Chickasaw ST.</t>
  </si>
  <si>
    <t>I-JOBS &amp; Road use tax</t>
  </si>
  <si>
    <t>Runnells</t>
  </si>
  <si>
    <t>Repair Sidewalk</t>
  </si>
  <si>
    <t>Between Brown St and Hancock St</t>
  </si>
  <si>
    <t>The plan is to continue repairing the city sidewalks and public areas.</t>
  </si>
  <si>
    <t>Brown St and W. McKinney area.</t>
  </si>
  <si>
    <t>Russell</t>
  </si>
  <si>
    <t>Repair streets, seal coating,</t>
  </si>
  <si>
    <t>City of Russell</t>
  </si>
  <si>
    <t>I-Jobs, FEMA Funds</t>
  </si>
  <si>
    <t>Ruthven</t>
  </si>
  <si>
    <t>Installing 200 foot of 8 inch Storm Sewer
and installing 100 foot of 6 inch storm sewer</t>
  </si>
  <si>
    <t>Rolling Street from Gowrie Street to Ruthven Street
and 1300 Block of Ruthven Street</t>
  </si>
  <si>
    <t>Ryan</t>
  </si>
  <si>
    <t>The city will be using the funds towards repair and maintenance of streets.</t>
  </si>
  <si>
    <t>Various street improvements as well as Main Street Improvement Project</t>
  </si>
  <si>
    <t>General Obligation Loan, Local Option Sales Tax Funds for Street Use, IJOBS Funds</t>
  </si>
  <si>
    <t>Sabula</t>
  </si>
  <si>
    <t>Emergency Watershed Protection Program. The contractor shaped the existing slope as shown in the plans, placed geotextile fabric, and installed the rip-rap material.  This work was completed to prevent future natural disasters that caused flooding events</t>
  </si>
  <si>
    <t>Section 29, Union Township, Jackson County.  South Avenue,. Sabula, IA.</t>
  </si>
  <si>
    <t>Sac City</t>
  </si>
  <si>
    <t>Street Improvement/Repair Project</t>
  </si>
  <si>
    <t>Sac City, Iowa</t>
  </si>
  <si>
    <t>Special Assessment/General Obligation</t>
  </si>
  <si>
    <t>This project includes 3 phases:
1.  Sanitary Sewer Lining
2.  Sanitary Sewer Line Improvements
3.  Wastewater Treatment Plant Improvements</t>
  </si>
  <si>
    <t>Phase 1 - South 13th Street through South 11th Street and Chautauqua Park Line.
Phase 2 - East/West between South 5th Street and South 11th Street.
Phase 3 - Repair Main Pump Station, Retro-Fit WWTP</t>
  </si>
  <si>
    <t>CDBG, ARRA, &amp; Revenues</t>
  </si>
  <si>
    <t>Sac County</t>
  </si>
  <si>
    <t>2010 Cat 140M all wheel drive motorgrader</t>
  </si>
  <si>
    <t>PCC patching on various paved county roads</t>
  </si>
  <si>
    <t>on county roads M27, M43, M55, M68, N14, and D46</t>
  </si>
  <si>
    <t>Sageville</t>
  </si>
  <si>
    <t>Fill in cracks and minor repairs of entire street.</t>
  </si>
  <si>
    <t>Leiser Lane</t>
  </si>
  <si>
    <t>Road use tax for anything above IJOBS amount.</t>
  </si>
  <si>
    <t>We are not sure yet what we will be doing.</t>
  </si>
  <si>
    <t>Not sure which street will be worked on.</t>
  </si>
  <si>
    <t>I-Jobs and road use tax.</t>
  </si>
  <si>
    <t>Saint Ansgar</t>
  </si>
  <si>
    <t>3 INCH ASPHALT PATCH W/2 INCH ASPHALT OVERLAY</t>
  </si>
  <si>
    <t>EAST 5TH STREET FROM SOUTH SUMMER STREET TO EAST DEAD END</t>
  </si>
  <si>
    <t>ROAD USE FUNDS WILL SUBSIDIZE FUNDING FROM THE I-JOB ROAD FUNDING</t>
  </si>
  <si>
    <t>Saint Anthony</t>
  </si>
  <si>
    <t>Replacement of culvert under city street (Howard) due to deterioration.</t>
  </si>
  <si>
    <t>Howard St., St Anthony, IA</t>
  </si>
  <si>
    <t>LOST funds, RUT funds, IJOBS funding</t>
  </si>
  <si>
    <t>Saint Charles</t>
  </si>
  <si>
    <t>15" cement storm drain to keep water from backing up and causing further damage to street</t>
  </si>
  <si>
    <t>north and south under W. Carpenter Street</t>
  </si>
  <si>
    <t>Removing a storm sewer drain under the street that has caused damage to the street requiring repair.</t>
  </si>
  <si>
    <t>corner of Market on Lumber to Vine street</t>
  </si>
  <si>
    <t>Saint Lucas</t>
  </si>
  <si>
    <t>SPRAY PATCHING</t>
  </si>
  <si>
    <t>SPRING STREET</t>
  </si>
  <si>
    <t>Saint Marys</t>
  </si>
  <si>
    <t>Road Re-surfacing</t>
  </si>
  <si>
    <t>Iowa Street, Main Street, St James Street, St Johns Street</t>
  </si>
  <si>
    <t>Road Use Tax, I-Jobs Funds</t>
  </si>
  <si>
    <t>Saint Olaf</t>
  </si>
  <si>
    <t>An access driveway was built at the St. Olaf Wastewater
facility.</t>
  </si>
  <si>
    <t>111 North Main Street</t>
  </si>
  <si>
    <t>I-Jobs Funds = $ 164.56
Sewer Fund = $135.44</t>
  </si>
  <si>
    <t>Saint Paul</t>
  </si>
  <si>
    <t>No project plans at this time</t>
  </si>
  <si>
    <t>City of St. Paul</t>
  </si>
  <si>
    <t>RUT funds/I-Jobs funds</t>
  </si>
  <si>
    <t>Salix</t>
  </si>
  <si>
    <t>Repair and replace 10'x 20' area at water curb stop area in front of fire station.  Removed old paving, installed tie bars and steel mat, re-paved with 8" portland concrete cement pavement.</t>
  </si>
  <si>
    <t>315 Tipton Street</t>
  </si>
  <si>
    <t>Sanborn</t>
  </si>
  <si>
    <t>Asphalt resurfacing &amp; seal coating</t>
  </si>
  <si>
    <t>Sibley Street - between 1st &amp; 4th &amp; between 4th &amp; 7th street.  Carroll Street - between 1st &amp; 7th Street.  East 2nd - east from Carroll.  4th Street - between Franklin &amp; Main.  5th Street - between Si</t>
  </si>
  <si>
    <t>Schaller</t>
  </si>
  <si>
    <t>The Council chose to purchase a John Deere riding mower with these funds.</t>
  </si>
  <si>
    <t>Undecided</t>
  </si>
  <si>
    <t>IJOBS funds and funds from the water and sewer utility accounts.</t>
  </si>
  <si>
    <t>The Council chose to purchase a new SS Sander/Spreader for use on street sanding.</t>
  </si>
  <si>
    <t>The Council has not decided on a specific project for these funds yet.  Hopefully they will make a decision when discussing the next budget.  They may make a decision at the January meeting.</t>
  </si>
  <si>
    <t>Undecided on specific project</t>
  </si>
  <si>
    <t>We hope to expend only funds from the IJOBS for whatever project the Council decides on.</t>
  </si>
  <si>
    <t>Schleswig</t>
  </si>
  <si>
    <t>Patching of asphalt streets.</t>
  </si>
  <si>
    <t>Various streets throughout the City.</t>
  </si>
  <si>
    <t>Street repairs to improve cross street water drainage at several intersections.</t>
  </si>
  <si>
    <t>Glad &amp; 3rd Street, Glad &amp; 4th Street, Glad &amp; 5th Street, Fir &amp; 4th Street and Fir &amp; 5th Street.</t>
  </si>
  <si>
    <t>I-Jobs, Street Funds</t>
  </si>
  <si>
    <t>Scott County</t>
  </si>
  <si>
    <t>HMA Surfacing in Scott County, Iowa.</t>
  </si>
  <si>
    <t>On Slopertown Road from Y52 east to Hillandale</t>
  </si>
  <si>
    <t>HMA Surfacing On 257th Ave</t>
  </si>
  <si>
    <t>On 257th Ave and 200th St South of Territorial Road</t>
  </si>
  <si>
    <t>Scott County Secondary Road Fund</t>
  </si>
  <si>
    <t>Scranton</t>
  </si>
  <si>
    <t>ROAD/CONCRETE REPAIRS. SEVERAL LOCATIONS FROM WHERE STREETS WERE TORN UP FOR WATER MAIN REPAIRS AND FIRE HYDRANT REPLACEMENTS</t>
  </si>
  <si>
    <t>UNDETERMINED. SEVERAL LOCATIONS.</t>
  </si>
  <si>
    <t>IJOBS and RUT funds</t>
  </si>
  <si>
    <t>Searsboro</t>
  </si>
  <si>
    <t>Most roads in town are gravel...with all the rain in the spring/late summer, roads have many ruts and no gravel..
Will regrade roads and haul in new gravel.</t>
  </si>
  <si>
    <t>All over town</t>
  </si>
  <si>
    <t>Repair a major hole in the road and resurface the road</t>
  </si>
  <si>
    <t>Railroad Street between 2nd and 3rd St</t>
  </si>
  <si>
    <t>Sergeant Bluff</t>
  </si>
  <si>
    <t>Design work completed.  No construction work done yet.</t>
  </si>
  <si>
    <t>Residential subdivision</t>
  </si>
  <si>
    <t>IJOBS &amp; possibly Road Use Tax</t>
  </si>
  <si>
    <t>Seymour</t>
  </si>
  <si>
    <t>Filling potholes with premix</t>
  </si>
  <si>
    <t>Main Street, both East and West
Winston Street
Matkins Street
East Lee Street
North Park</t>
  </si>
  <si>
    <t>Shambaugh</t>
  </si>
  <si>
    <t>Seal Coat and cover with rock to repair and service street</t>
  </si>
  <si>
    <t>Will be on numerous streets in Town to repair the damaged areas.</t>
  </si>
  <si>
    <t>Road Use Tax Fund
Property Tax Fund
Local Option Tax Fund</t>
  </si>
  <si>
    <t>Shannon City</t>
  </si>
  <si>
    <t>Grading and graveling streets</t>
  </si>
  <si>
    <t>Streets thoughout City</t>
  </si>
  <si>
    <t>Sharpsburg</t>
  </si>
  <si>
    <t>GRAVEL/COLD PATCH FOR ROADS</t>
  </si>
  <si>
    <t>CITY STREETS</t>
  </si>
  <si>
    <t>I JOBS/ ROAD USE FUNDS</t>
  </si>
  <si>
    <t>PATCH TO REPAIR NUMEROUS POT HOLES THROUGHOUT THE CITY</t>
  </si>
  <si>
    <t>SHARPSBURG IA</t>
  </si>
  <si>
    <t>I JOBS/ROAD USE FUNDS</t>
  </si>
  <si>
    <t>Sheffield</t>
  </si>
  <si>
    <t>4" asphalt mat(2411'),1 1/2" asphalt overlay(470'),2" asphalt patch(240')</t>
  </si>
  <si>
    <t>North 5th street,Intersection of 2nd St and Gilman St,First street.</t>
  </si>
  <si>
    <t>I-JObs fund,local option mones,road use monies</t>
  </si>
  <si>
    <t>at this time the city of sheffield has not determined the project for the i-jobs funding monies</t>
  </si>
  <si>
    <t>at this time the city of sheffield has not determined the location of the project for the i-jobs funding monies</t>
  </si>
  <si>
    <t>i-jobs funding monies</t>
  </si>
  <si>
    <t>Shelby</t>
  </si>
  <si>
    <t>The money will be used for maintenance of city streets.  Crack sealing.</t>
  </si>
  <si>
    <t>City of Shelby</t>
  </si>
  <si>
    <t>Shelby County</t>
  </si>
  <si>
    <t>Replace existing bridge on existing roadway</t>
  </si>
  <si>
    <t>Section 32, Township 78, range 37 - 200th St. over Indian Creek</t>
  </si>
  <si>
    <t>Sheldahl</t>
  </si>
  <si>
    <t>Pleace 2 new storm water drainage valves</t>
  </si>
  <si>
    <t>205 Jefferson
310 Willow</t>
  </si>
  <si>
    <t>Sheldon</t>
  </si>
  <si>
    <t>Asphalt overlay in Sheldon, Iowa.</t>
  </si>
  <si>
    <t>7th Avenue from 7th Street to 9th Street.</t>
  </si>
  <si>
    <t>Asphalt resurfacing.  Mill and remove flow lines.  Place a 2" HMA lift.</t>
  </si>
  <si>
    <t>6th Avenue from 9th Street to 11th Street.</t>
  </si>
  <si>
    <t>RUT Improvement Fund</t>
  </si>
  <si>
    <t>Shell Rock</t>
  </si>
  <si>
    <t>Patching of asphalt streets</t>
  </si>
  <si>
    <t>Jackson Street, Pearl Street, and Prospect Street</t>
  </si>
  <si>
    <t>I jobs funding and Road Use Tax Funds.</t>
  </si>
  <si>
    <t>Shellsburg</t>
  </si>
  <si>
    <t>Monies not spent.</t>
  </si>
  <si>
    <t>Monies not spent</t>
  </si>
  <si>
    <t>IJOBS Dollars</t>
  </si>
  <si>
    <t>Seal Coat</t>
  </si>
  <si>
    <t>Description of Equipment: Used John Deere 772CH II All Wheel Drive Motor Grader, 2004 Model.  Total Cost is $94,500.  Current Balance of 42,286.70 will go to this purchase.</t>
  </si>
  <si>
    <t>Remaining IJOBS funds received for FY10- $12,813.28
and funds received for FY11 - $29,473.42</t>
  </si>
  <si>
    <t>Intersection of S Center Street and Nishna Road.The South storm sewer inlet box was rebuilt.  Finished patching with concrete and also did 30 L.F. of mono curb.  This was completed on 8/20/10.  $11,410.00</t>
  </si>
  <si>
    <t>Variety of other locations yet to be determined.</t>
  </si>
  <si>
    <t>IJOBS, Road USe</t>
  </si>
  <si>
    <t>Shueyville</t>
  </si>
  <si>
    <t>Project yet to be determined</t>
  </si>
  <si>
    <t>City of Shueyville</t>
  </si>
  <si>
    <t>repair water street bridge</t>
  </si>
  <si>
    <t>IJOBS  and general account</t>
  </si>
  <si>
    <t>CityofShueyville</t>
  </si>
  <si>
    <t>Sibley</t>
  </si>
  <si>
    <t>Egret Drive Extension in the Industrial Park</t>
  </si>
  <si>
    <t>City of Sibley Industrial Park</t>
  </si>
  <si>
    <t>I-Jobs funding, Industrial Site Fund Balance</t>
  </si>
  <si>
    <t>New Construction Conrete Road Extension</t>
  </si>
  <si>
    <t>4th Street NE past 15th Avenue NE</t>
  </si>
  <si>
    <t>Lot Sales</t>
  </si>
  <si>
    <t>Sigourney</t>
  </si>
  <si>
    <t>Curb Island at West Elm Street and North Stuart Street Intersection</t>
  </si>
  <si>
    <t>West Elm Street and North Stuart Street Intersection</t>
  </si>
  <si>
    <t>I-Jobs and Sreet Improvement Funds</t>
  </si>
  <si>
    <t>Reconstructing Intersection of East Street and East Pleasant Valley Street</t>
  </si>
  <si>
    <t>Intersection of East Street and East Pleasant Valley</t>
  </si>
  <si>
    <t>Reconstructing Intersection of South Street and Highway 149 (East Side)</t>
  </si>
  <si>
    <t>Intersection South Street and Highway 149</t>
  </si>
  <si>
    <t>Repair intake on East Washington Street</t>
  </si>
  <si>
    <t>East Washington Street</t>
  </si>
  <si>
    <t>Repair two intakes on East Pleasant Valley Street</t>
  </si>
  <si>
    <t>East Pleasant Valley Street</t>
  </si>
  <si>
    <t>Street Paving and Repair Storm Sewer Intake at Intersection of Elm Street and Stone Street</t>
  </si>
  <si>
    <t>Intersection of Elm Street and Stone Street</t>
  </si>
  <si>
    <t>Sioux Center</t>
  </si>
  <si>
    <t>Street widening, curb and gutter</t>
  </si>
  <si>
    <t>7th St NW, Sioux Center Iowa</t>
  </si>
  <si>
    <t>part DOT grant, part assessments, part road use tax</t>
  </si>
  <si>
    <t>Maintenance on the paved streets within the city limits of Sioux City, Iowa</t>
  </si>
  <si>
    <t>Through-out Sioux City</t>
  </si>
  <si>
    <t>Sioux County</t>
  </si>
  <si>
    <t>Crack filling on B40 and B14</t>
  </si>
  <si>
    <t>Crackfilling on B40 from L-22 east 3 miles to L-26 and on B-14 from L-22 east 3 miles and west 3/4 miles to west edge of Matlock</t>
  </si>
  <si>
    <t>Crackfilling on K-52 from 310th Street north to 270th Street (4.5 miles</t>
  </si>
  <si>
    <t>Crackfilling on K-52 from 310th Street north to 270th Street (Lyon County Line) 4.5 miles</t>
  </si>
  <si>
    <t>Cracksealing on B40 from L22 west to K64 (7 miles) Rout and Seal</t>
  </si>
  <si>
    <t>On B40 from L22 west to K64</t>
  </si>
  <si>
    <t>Full Depth PCC Patching on 305th Street</t>
  </si>
  <si>
    <t>0n 305th Street Near Rock Valley, Iowa</t>
  </si>
  <si>
    <t>Full Depth PCC Patching on K52 south of Hull, Iowa</t>
  </si>
  <si>
    <t>K52 south of Hull, Iowa</t>
  </si>
  <si>
    <t>Secondary Road</t>
  </si>
  <si>
    <t>Full PCC Depth Patching on K 52</t>
  </si>
  <si>
    <t>On K52 from Ia Hwy 18 south to B-30</t>
  </si>
  <si>
    <t>HMA patching on B46 from Hwy 10 to K22 and spots on L14 and B14</t>
  </si>
  <si>
    <t>B46 (5 miles), K22 (4 spots), B14 (2 spots)</t>
  </si>
  <si>
    <t>PCC Full Depth Patching on K52 and B58</t>
  </si>
  <si>
    <t>On K52 (Hickory Avenue) from Hwy 18 south 5.0 miles to 370th Street and on B58(470th Street)from Hwy 75 east 0.5 mile</t>
  </si>
  <si>
    <t>Slurry leveling at various locations in Sioux County</t>
  </si>
  <si>
    <t>Stripping for gravel at Fairview (Van Woudenberg Pit)</t>
  </si>
  <si>
    <t>Settlers Township, Sec 15, Sioux County, Iowa</t>
  </si>
  <si>
    <t>Sioux Rapids</t>
  </si>
  <si>
    <t>120.15 tons of hot asphalt patch furnished and installed on various streets in the city of Sioux Rapids</t>
  </si>
  <si>
    <t>1st St. from Maple to Walnut; Walnut St. from 1st to Hwy 71; 2nd St. from Blake to Main; 2nd St. from Thomas to Elm; 4th St. from Thomas to Hillside; 6th St. from Thomas to Evans</t>
  </si>
  <si>
    <t>Hot asphalt patch will be furnished and installed on Blake Street in the city of Sioux Rapids.</t>
  </si>
  <si>
    <t>Blake Street</t>
  </si>
  <si>
    <t>$3826.34 I-Jobs
$10953.66 from other funding sources</t>
  </si>
  <si>
    <t>Slater</t>
  </si>
  <si>
    <t>Repair of deteriorating streets within the city.</t>
  </si>
  <si>
    <t>IJOBS funds and RUT</t>
  </si>
  <si>
    <t>Sloan</t>
  </si>
  <si>
    <t>47 tons of street salt</t>
  </si>
  <si>
    <t>Sloan, Iowa</t>
  </si>
  <si>
    <t>84" Bucket Sweeper and Gutter Brush for Bobcat S650</t>
  </si>
  <si>
    <t>Sloan Iowa</t>
  </si>
  <si>
    <t>Repaint the parking stripes on the streets</t>
  </si>
  <si>
    <t>Repairs to street sweeper</t>
  </si>
  <si>
    <t>Sand to mix with salt for using on streets in winter</t>
  </si>
  <si>
    <t>Smithland</t>
  </si>
  <si>
    <t>Soldier</t>
  </si>
  <si>
    <t>Minor street improvements.</t>
  </si>
  <si>
    <t>City of Soldier</t>
  </si>
  <si>
    <t>Somers</t>
  </si>
  <si>
    <t>repair and replace street signs by the Traffic Sign Store.com</t>
  </si>
  <si>
    <t>Road Use Taxes and I-Jobs Funds</t>
  </si>
  <si>
    <t>road repair</t>
  </si>
  <si>
    <t>somers</t>
  </si>
  <si>
    <t>rut funds</t>
  </si>
  <si>
    <t>South English</t>
  </si>
  <si>
    <t>purchase of mower for ditches, maintenance of snow plow and rock for roads.</t>
  </si>
  <si>
    <t>South English, Iowa</t>
  </si>
  <si>
    <t>Snowplow purchase, to help with the purchase of the new snowplow</t>
  </si>
  <si>
    <t>City of South English</t>
  </si>
  <si>
    <t>Spencer</t>
  </si>
  <si>
    <t>Reconstruction of West 11th Street from Grand to 11th Av West</t>
  </si>
  <si>
    <t>Spencer Iowa</t>
  </si>
  <si>
    <t>Special Assessments
Street Improvement Reserve</t>
  </si>
  <si>
    <t>Spirit Lake</t>
  </si>
  <si>
    <t>Reconstruction of 11th St. from Fargo Ave. to East Lake Okoboji.</t>
  </si>
  <si>
    <t>Other city funds</t>
  </si>
  <si>
    <t>Springbrook</t>
  </si>
  <si>
    <t>Patching of black top after watermain break</t>
  </si>
  <si>
    <t>Springville</t>
  </si>
  <si>
    <t>6th Avenue base repair using 2" rock&amp; double seal coat.
Approximately 656'X27'.</t>
  </si>
  <si>
    <t>city limits</t>
  </si>
  <si>
    <t>road use funds and I-Jobs funds</t>
  </si>
  <si>
    <t>Stacyville</t>
  </si>
  <si>
    <t>Industrial Park cement road</t>
  </si>
  <si>
    <t>Industrial Drive and Enterprise Drive</t>
  </si>
  <si>
    <t>Bonds, RUT, RISE. IJOBS</t>
  </si>
  <si>
    <t>maintenance of roads in Stacyville</t>
  </si>
  <si>
    <t>Stanhope</t>
  </si>
  <si>
    <t>Asphalt Resurfacing, 2", 5", 7"</t>
  </si>
  <si>
    <t>Patching: Park Street, Asphalt Resurfacing: Taylor Street from Parker to Bell, Hamilton Street from Parker to Bell, Bell Street from Hamilton to Taylor, Bell Street from Taylor to Railway</t>
  </si>
  <si>
    <t>Repair of the City of Stanhope Maintenance Facility including replacement of exterior doors and repair/replacement of existing siding on facility.</t>
  </si>
  <si>
    <t>160 Parker Street, Stanhope, Iowa.</t>
  </si>
  <si>
    <t>I-Jobs funds and internal City funds.</t>
  </si>
  <si>
    <t>Stanton</t>
  </si>
  <si>
    <t>Repaired intersection of Halland Ave and Thorn Street.</t>
  </si>
  <si>
    <t>Halland Ave and Thorn Street</t>
  </si>
  <si>
    <t>Property Tax dollars allocataed to Roadway Maintenance &amp; funds from water project located under the intersection</t>
  </si>
  <si>
    <t>Shape ditches and pull in slopes of road, then apply new rock.</t>
  </si>
  <si>
    <t>200 Block of Prospect Street</t>
  </si>
  <si>
    <t>Stanwood</t>
  </si>
  <si>
    <t>Repair to 4 street approaches</t>
  </si>
  <si>
    <t>Main Street in Stanwood</t>
  </si>
  <si>
    <t>I-Jobs and city funds</t>
  </si>
  <si>
    <t>replace culvert under street</t>
  </si>
  <si>
    <t>near city park</t>
  </si>
  <si>
    <t>I-Jobs and RUT funds</t>
  </si>
  <si>
    <t>State Center</t>
  </si>
  <si>
    <t>Repair/replace curb sections</t>
  </si>
  <si>
    <t>W Main Street</t>
  </si>
  <si>
    <t>Steamboat Rock</t>
  </si>
  <si>
    <t>2" asphalt overlay South River Rd From D-35 to mailbox</t>
  </si>
  <si>
    <t>South River Road</t>
  </si>
  <si>
    <t>Storm Lake</t>
  </si>
  <si>
    <t>HMA Resurfacing Project with Milling</t>
  </si>
  <si>
    <t>South Lake Avenue from Intersection of Lakeshore Drive to Railroad</t>
  </si>
  <si>
    <t>Road Use Tax
ISTEA Funding - Iowa DOT</t>
  </si>
  <si>
    <t>The money will be used for asphalt crushing. We save the asphalt from our street projects and then crush it. The crushings are used in the city's alleys.</t>
  </si>
  <si>
    <t>Throughout the City of Storm Lake</t>
  </si>
  <si>
    <t>Road Use Tax funds</t>
  </si>
  <si>
    <t>Story City</t>
  </si>
  <si>
    <t>Crack sealing of streets in Story City</t>
  </si>
  <si>
    <t>IJOBS and Road Use</t>
  </si>
  <si>
    <t>Purchase of bituminous material (MC-800) used in the maintenace of streets</t>
  </si>
  <si>
    <t>Purchase of rock 130.07 ton for maintenance of streets</t>
  </si>
  <si>
    <t>Reconstruct the intersection of Park and Linn</t>
  </si>
  <si>
    <t>Park &amp; Linn</t>
  </si>
  <si>
    <t>Story County</t>
  </si>
  <si>
    <t>Asphalt overlay on 2.25 miles of Hwy S27.</t>
  </si>
  <si>
    <t>On Hwy S27 from north city limits of Maxwell north 2.25 miles.</t>
  </si>
  <si>
    <t>Local Secondary Roads funds plus I-Jobs</t>
  </si>
  <si>
    <t>HMA Overlay one mile on Dayton Ave.</t>
  </si>
  <si>
    <t>North Dayton Ave. in Section 18, T84N, R23W</t>
  </si>
  <si>
    <t>Local funds and I-jobs funding.</t>
  </si>
  <si>
    <t>Stratford</t>
  </si>
  <si>
    <t>Project will be maintenance of North Street from Avon to Shakespeare in Stratford.</t>
  </si>
  <si>
    <t>I-Jobs for Roads $3964.51 and City of Stratford Road Use Tax funds</t>
  </si>
  <si>
    <t>Remove street patch due to water main work and replace with like material.  
First Quote high; Second quote approved at $3502.00.  Project completed.</t>
  </si>
  <si>
    <t>South intersection at Hwy 175 and Willow Street.</t>
  </si>
  <si>
    <t>I-Jobs Road Funding of $3258.31 and city road use funds of $243.69.</t>
  </si>
  <si>
    <t>Strawberry Point</t>
  </si>
  <si>
    <t>Repairing intakes in roadways</t>
  </si>
  <si>
    <t>Various locations in the City</t>
  </si>
  <si>
    <t>I-Jobs
City Funds</t>
  </si>
  <si>
    <t>Replace asphalt on roadway.</t>
  </si>
  <si>
    <t>Prairie Avenu</t>
  </si>
  <si>
    <t>Replace sewer inlet and repair the road at the intersection of W. Spring and Westwood Dr.</t>
  </si>
  <si>
    <t>W. Spring and Westwood Dr.</t>
  </si>
  <si>
    <t>I-Jobs for this portion of the job.</t>
  </si>
  <si>
    <t>The City of Strawberry Point will be replacing manholes that are in poor condition.</t>
  </si>
  <si>
    <t>The exact location of the maholes to be replaced have not been determined as of this date.</t>
  </si>
  <si>
    <t>We will be using RUT funds for this project instead of I-Jobs money.</t>
  </si>
  <si>
    <t>Struble</t>
  </si>
  <si>
    <t>Maintain and re-gravel streets and alleys</t>
  </si>
  <si>
    <t>City of Struble</t>
  </si>
  <si>
    <t>idot funds and Road Use Tax funds.</t>
  </si>
  <si>
    <t>Stuart</t>
  </si>
  <si>
    <t>Asphalt paving HMA/ HMA 50X30</t>
  </si>
  <si>
    <t>Division and Front Street</t>
  </si>
  <si>
    <t>seal coat project</t>
  </si>
  <si>
    <t>N.Gaines street/ N. Main street/ N. Fremont/ NW 2ND STREET/ NE 3rd street/ NE 4th street</t>
  </si>
  <si>
    <t>Sully</t>
  </si>
  <si>
    <t>Asphalt Patching of existing asphalt streets</t>
  </si>
  <si>
    <t>Various streets throughout the city</t>
  </si>
  <si>
    <t>Culvert Repair</t>
  </si>
  <si>
    <t>1103 8th Street</t>
  </si>
  <si>
    <t>Ditch cleaning and reshaping</t>
  </si>
  <si>
    <t>Various city streets</t>
  </si>
  <si>
    <t>No project has been determined at this time</t>
  </si>
  <si>
    <t>Restripe street parking to include painting stall lines, hash areas, crosswalks, existing yellow curbs, (4) no parking stencils and handicap symbols.</t>
  </si>
  <si>
    <t>Downtown area around the city square</t>
  </si>
  <si>
    <t>I-JOBS Fund</t>
  </si>
  <si>
    <t>Sumner</t>
  </si>
  <si>
    <t>Repairs to the South Walnut Street Bridge include Class A repairs and replace with HPC Concrete in accordance with the Bridge Inspection Report of 2008</t>
  </si>
  <si>
    <t>South Walnut St, Sumner Ia</t>
  </si>
  <si>
    <t>I-JOBS Road Funding</t>
  </si>
  <si>
    <t>Repairs to the street and shoulder of N Pleasant St included grinding of road, installing 3" asphalt and rocking of the shoulder.</t>
  </si>
  <si>
    <t>North Pleasant Street 1,300 feet to the north city limit line.</t>
  </si>
  <si>
    <t>IJOBS - $11,192.03
RUT - $33,632.98</t>
  </si>
  <si>
    <t>Superior</t>
  </si>
  <si>
    <t>Infrared heats on allegated areas of asphalt streets</t>
  </si>
  <si>
    <t>Third St.-Fourth St.-Third Ave.-Ninth St.</t>
  </si>
  <si>
    <t>Sutherland</t>
  </si>
  <si>
    <t>Resurfaced street High Street in Sutherland, Iowa
Furnishing and istallation of the asphalt strengtheningand leveling coarse and olil &amp; chip single seal coat</t>
  </si>
  <si>
    <t>High Street - Sutherland, Iowa</t>
  </si>
  <si>
    <t>I Jobs money and RUT money</t>
  </si>
  <si>
    <t>Swaledale</t>
  </si>
  <si>
    <t>6" Asphalt patch repair of city streets</t>
  </si>
  <si>
    <t>Inters. of Main St. &amp; 5th St. N; Jefferson St. between Jonquil &amp; 2nd Ave.; 2nd Ave. between north end of Douglas &amp; Main St.; Main St. east of 3rd Ave. intersection; 5th Ave. from Main St. to Jefferson</t>
  </si>
  <si>
    <t>Swea City</t>
  </si>
  <si>
    <t>Asphalt leveler &amp; oil and chip single seal 20-25 city street blocks.</t>
  </si>
  <si>
    <t>Local Option Sales Tax
Road Use</t>
  </si>
  <si>
    <t>Swisher</t>
  </si>
  <si>
    <t>Crack Sealing</t>
  </si>
  <si>
    <t>2nd Street from Howard to Summit
Jefferson Ave from 3rd to Division
Rose Ave from 3rd to Division, Division from Swisher View Dr to City Limits South Side
Division St from Swisher View Dr to East C</t>
  </si>
  <si>
    <t>Tabor</t>
  </si>
  <si>
    <t>Repairing asphalt roads</t>
  </si>
  <si>
    <t>Multiple spots in city limits</t>
  </si>
  <si>
    <t>Tama</t>
  </si>
  <si>
    <t>East 13th Street Overlay Street with asphalt install curb/gutter/storm sewer drains</t>
  </si>
  <si>
    <t>East 13th Street</t>
  </si>
  <si>
    <t>I-Jobs Funds,Road Use Tax Funding and City Street Funds
Total Project $413,000 Using Balance of I-Jobs $7,488</t>
  </si>
  <si>
    <t>Remove manhole from Highway 63 and replace 3 sections of Highway 63</t>
  </si>
  <si>
    <t>Highway 63 intersection Siegel Street</t>
  </si>
  <si>
    <t>I-Jobs approximate cost $18,000</t>
  </si>
  <si>
    <t>Repair right of way culvert under Highway 63.</t>
  </si>
  <si>
    <t>Highway 63 (State Street) and 1st Street - Tama IA</t>
  </si>
  <si>
    <t>I Job Funds should pay for the project.</t>
  </si>
  <si>
    <t>S 1st Street and Highway 63 repair intersection that has sunk</t>
  </si>
  <si>
    <t>corner of South 1st and Highway 63</t>
  </si>
  <si>
    <t>Est. $2,000 I-Jobs</t>
  </si>
  <si>
    <t>Tama County</t>
  </si>
  <si>
    <t>Taylor County</t>
  </si>
  <si>
    <t>Full Depth Patching on J35 &amp; J20/Class A-Bridge Deck Repair on J20 &amp; J35/Pressure grouting &amp; mud-jacking on Denver Ave, Badger Ave, 210th St and P14.</t>
  </si>
  <si>
    <t>J35 &amp; J20,Denver Ave, Badger Ave, 210th St and P14</t>
  </si>
  <si>
    <t>county budget/I-Jobs</t>
  </si>
  <si>
    <t>PCC Full Depth Patching</t>
  </si>
  <si>
    <t>J20 &amp; J35</t>
  </si>
  <si>
    <t>Templeton</t>
  </si>
  <si>
    <t>Asphalt resurfacing approximately 340' long x 15' wide followed up with seal coating.</t>
  </si>
  <si>
    <t>3rd Avenue from 1st St. to 2nd St.</t>
  </si>
  <si>
    <t>$1,420.00 from I-Jobs money and balance of $2,852.79 from Road Use Tax Fund</t>
  </si>
  <si>
    <t>Remove seal coat and replace with hot mix asphalt 4" depth</t>
  </si>
  <si>
    <t>S. 3rd Avenue between Railway Street and 2nd Street</t>
  </si>
  <si>
    <t>$1,167.05 I-Jobs money and $812.55 Road Use Tax Money</t>
  </si>
  <si>
    <t>Terril</t>
  </si>
  <si>
    <t>FUNDS AMOUNTING TO $ 1,459.45 WERE USED TO HELP PAY FOR LABOR TO PLOW STREETS AND MOVE SNOW TO VACANT LOTS DURING THE SEVERE WINTER WEATHER OF DECEMBER 2009 AND JANUARY 2010.</t>
  </si>
  <si>
    <t>ALL PUBLIC STREETS AND ALLEYS IN TERRIL, IOWA</t>
  </si>
  <si>
    <t>I JOBS BALANCE OF $ 1,459.45 WAS USED</t>
  </si>
  <si>
    <t>Repair of blacktop street</t>
  </si>
  <si>
    <t>100 Block South State Street</t>
  </si>
  <si>
    <t>IJOBS road Funding Balance of $ 1,775.77 was used.</t>
  </si>
  <si>
    <t>Thompson</t>
  </si>
  <si>
    <t>patch and repair streets</t>
  </si>
  <si>
    <t>Adams Street - 2" patch
Intersection of 2nd Ave &amp; Madison St - 3" asphalt
3rd Ave from Adams to Jackson - seal coat
4th Ave between Jackson &amp; Monroe - paver patch
Helgren Street - seal coat
West</t>
  </si>
  <si>
    <t>Thornburg</t>
  </si>
  <si>
    <t>8" digging tile filling, outlet, connection &amp; intake</t>
  </si>
  <si>
    <t>Broadway to Garfield</t>
  </si>
  <si>
    <t>R41 Community Disaster Grant Program</t>
  </si>
  <si>
    <t>Repair or maintenance of various streets.</t>
  </si>
  <si>
    <t>various streets in Thornburg</t>
  </si>
  <si>
    <t>Grant money and IJOBS money</t>
  </si>
  <si>
    <t>Thornton</t>
  </si>
  <si>
    <t>4" asphalt patch resulting from a broken water main</t>
  </si>
  <si>
    <t>E of 8th Street intersection on Larch Street</t>
  </si>
  <si>
    <t>Funded by I-Jobs &amp; State Road Use Tax</t>
  </si>
  <si>
    <t>Excavate 9" of dirt, install 6" of base rock with 2" asphalt overlay and a 3" asphalt mat</t>
  </si>
  <si>
    <t>2nd Street SE/Walnut Street to S. end</t>
  </si>
  <si>
    <t>Funded by I-Jobs money</t>
  </si>
  <si>
    <t>No project for this quarter</t>
  </si>
  <si>
    <t>Roads</t>
  </si>
  <si>
    <t>No project to report</t>
  </si>
  <si>
    <t>No Projects for the 1st quarter of 2010</t>
  </si>
  <si>
    <t>To be Determined</t>
  </si>
  <si>
    <t>No projects for the 3rd quarter of 2009.</t>
  </si>
  <si>
    <t>City of Thornton</t>
  </si>
  <si>
    <t>roads</t>
  </si>
  <si>
    <t>No Projects for the 4th quarter of 2009.</t>
  </si>
  <si>
    <t>No funds expended</t>
  </si>
  <si>
    <t>Tiffin</t>
  </si>
  <si>
    <t>ANNUAL CITY STREET REPAIRS IN VARIOUS LOCATIONS IN CITY</t>
  </si>
  <si>
    <t>VARIOUS CITY STREETS OF TIFFIN, IOWA</t>
  </si>
  <si>
    <t>I-JOBS, Road Use Tax, and General Funds</t>
  </si>
  <si>
    <t>VARIOUS LOCATIONS WITHIN CITY LIMITS REMOVE AND REPAIR STREET SECTIONS WITH ADJACENT CURB, GUTTER, AND SIDEWALK REPAIRS.</t>
  </si>
  <si>
    <t>VARIOUS LOCATIONS WITHIN CITY LIMITS.</t>
  </si>
  <si>
    <t>i-JOBS FUNDS AND ROAD USE FUNDS</t>
  </si>
  <si>
    <t>Tipton</t>
  </si>
  <si>
    <t>New salt shed to mix sand and salt and prepare salt brine</t>
  </si>
  <si>
    <t>Upper shop location at 204 East South Street</t>
  </si>
  <si>
    <t>I-JOBS funding and Road Use Tax</t>
  </si>
  <si>
    <t>Inland Road, Old Muscatine, Logan Ave</t>
  </si>
  <si>
    <t>Titonka</t>
  </si>
  <si>
    <t>Fill hole with hot mix in Titonka, Iowa.</t>
  </si>
  <si>
    <t>South end of Main Street,  Dieckman St &amp; 2nd Ave NE, intersection of Main Street &amp; 3rd Ave,  Main Street, Intersection of Wesley St &amp; 3rd Ave</t>
  </si>
  <si>
    <t>Seal coat one block of street that has been cored out</t>
  </si>
  <si>
    <t>6th Street between Main Street &amp; Dieckman Street</t>
  </si>
  <si>
    <t>Toledo</t>
  </si>
  <si>
    <t>3" HMA Paving Cemetery Road.  847.30 Sq ft used.  Moblization.  Mill and overlay Carleton Street from main Street to Broadway Street.  Total cost of this was $15,756.00.  This project is completed.</t>
  </si>
  <si>
    <t>Toledo Cemetery on Elm Street and Carleton Street from Main Street to Broadway Street</t>
  </si>
  <si>
    <t>Stimulas Monies</t>
  </si>
  <si>
    <t>Repair frost boils on Ross Street and mill and overlay Carleton Street from Hwy 63 to West Street.  Total cost of this was $11,544.00.  Project finished.</t>
  </si>
  <si>
    <t>Ross Street - Repair Frost Boils.  Asphalt pave Carleton from Hwy 63 to West Mill and overlay.</t>
  </si>
  <si>
    <t>Federal IJOBS</t>
  </si>
  <si>
    <t>Toronto</t>
  </si>
  <si>
    <t>drop box</t>
  </si>
  <si>
    <t>Mill/Washington Street corner</t>
  </si>
  <si>
    <t>RUTF &amp; I Jobs</t>
  </si>
  <si>
    <t>Traer</t>
  </si>
  <si>
    <t>street resurfacing--to be determined</t>
  </si>
  <si>
    <t>to be dertmined</t>
  </si>
  <si>
    <t>city reserves and bonding proceeds</t>
  </si>
  <si>
    <t>Treynor</t>
  </si>
  <si>
    <t>Repair street damage from storm water run off on Hillsdale Drive. Place fill in voids under the paving where the storm water caused undermining. Approximately 970 square feet of street was torn out and replaced.</t>
  </si>
  <si>
    <t>208 Hillsdale Drive, Treynor</t>
  </si>
  <si>
    <t>IJOBS $4,149.32
Comm Disaster Grant $2,000
Road Use Fund $1,372.68</t>
  </si>
  <si>
    <t>The storm sewer inlet box on both sides of Terrel Ave. had shifted and cracked, which damaged the box structure and street around the inlet boxes. The infiltration of stormwater/groundwater through the damaged inlet boxes posed additional threat to the st</t>
  </si>
  <si>
    <t>Terrel Ave. Treynor,IA</t>
  </si>
  <si>
    <t>IJOBS $5,048.64
Road Use Fund $354.36</t>
  </si>
  <si>
    <t>Tripoli</t>
  </si>
  <si>
    <t>Install curb and gutter, storm sewer, and asphalt road along 1st Avenue S W, 2nd Avenue S W, and 5th Street S W.</t>
  </si>
  <si>
    <t>Road Use Tax and General Fund</t>
  </si>
  <si>
    <t>Repair of curb and gutter, and a storm intake along South Main Street.</t>
  </si>
  <si>
    <t>200 South Main Street</t>
  </si>
  <si>
    <t>General fund money from the street department and IJOBS money</t>
  </si>
  <si>
    <t>Truro</t>
  </si>
  <si>
    <t>STREET GRADING + REPAIR, POTHOLE PATCHING</t>
  </si>
  <si>
    <t>N MCKINLEY STREET, W GARFIELD STREET, E GARFIELD STREET, S WEST STREET, LAGOON ROAD, SOUTH ALLEY</t>
  </si>
  <si>
    <t>IJOBS + RUTF</t>
  </si>
  <si>
    <t>Turin</t>
  </si>
  <si>
    <t>A load of rock to repair city streets</t>
  </si>
  <si>
    <t>City of Turin</t>
  </si>
  <si>
    <t>A load of rock will be purchase to help maintain City Streets</t>
  </si>
  <si>
    <t>Turin City Streets</t>
  </si>
  <si>
    <t>Udell</t>
  </si>
  <si>
    <t>repairing roads and getting rock on them</t>
  </si>
  <si>
    <t>road use</t>
  </si>
  <si>
    <t>we want to get rock on the roads, its been awhile since we did the whole town</t>
  </si>
  <si>
    <t>wall</t>
  </si>
  <si>
    <t>road use and i-jobs</t>
  </si>
  <si>
    <t>Underwood</t>
  </si>
  <si>
    <t>crack sealing for many of the streets in town</t>
  </si>
  <si>
    <t>Clark Street, North Street, Highway Avenue 2nd Street,</t>
  </si>
  <si>
    <t>Road Use Tax Revenues and I-JObs</t>
  </si>
  <si>
    <t>Union</t>
  </si>
  <si>
    <t>Asphalt resurfacing Summer 2010</t>
  </si>
  <si>
    <t>305 Commercial St</t>
  </si>
  <si>
    <t>IJOBS money</t>
  </si>
  <si>
    <t>Union County</t>
  </si>
  <si>
    <t>Pavement Random Crack Repair</t>
  </si>
  <si>
    <t>Routes H17, P27, P17, H24, P33</t>
  </si>
  <si>
    <t>Pavement Repair - random crack filling</t>
  </si>
  <si>
    <t>Rte. H17 from Rte. P53 east 3.5 miles</t>
  </si>
  <si>
    <t>Rte. P53 from the Jct. of Rte. H17 to IA34</t>
  </si>
  <si>
    <t>Pavement Repair - random crack sealing</t>
  </si>
  <si>
    <t>Rte. P33 from Adair Co. line to Jct. Rte. H17
Rte. P27 from Ringgold Co. line to the north 5.5 miles</t>
  </si>
  <si>
    <t>University Heights</t>
  </si>
  <si>
    <t>Asphalt street repairs, sidewalk panel replacement, gutter grinding</t>
  </si>
  <si>
    <t>Olive Court, George Street/Koser Avenue intersection</t>
  </si>
  <si>
    <t>IJOBS, Road Use funds</t>
  </si>
  <si>
    <t>The project has yet to be determined by the city</t>
  </si>
  <si>
    <t>University Park</t>
  </si>
  <si>
    <t>Engineering report for street maintenance.</t>
  </si>
  <si>
    <t>All streets in University Park.</t>
  </si>
  <si>
    <t>Urbana</t>
  </si>
  <si>
    <t>Resealcoat 3000 linear feet of street surface that was being returned to gravel due to inability to pay for project</t>
  </si>
  <si>
    <t>30th Avenue between US150 south to the Urbana corporate limits.</t>
  </si>
  <si>
    <t>Urbandale</t>
  </si>
  <si>
    <t>PCC Patching of existing roadways with full depth concrete</t>
  </si>
  <si>
    <t>Prairie Avenue 70th to 66th Street
Airline Avenue 72nd to 65th Street
Horton Avenue 72nd to 70th Street
Madison Avenue 72nd to 67th Street
71st Street - Prairie to Douglas
69th Street Aurora to D</t>
  </si>
  <si>
    <t>IJOBS &amp; GOB</t>
  </si>
  <si>
    <t>Ute</t>
  </si>
  <si>
    <t>Mil out and relay 3" of class A 1/2" asphalt and replace and adjust 2 manholes</t>
  </si>
  <si>
    <t>Day Avenue from Fourth Street to Sixth street</t>
  </si>
  <si>
    <t>Mill and replace with asphalt, and spot patch</t>
  </si>
  <si>
    <t>Riddle Ave between Main &amp; Second St, and Monona Ave between Fourth &amp; Main St.</t>
  </si>
  <si>
    <t>Property Tax dollars, Road Use Fund, IJobs Funding</t>
  </si>
  <si>
    <t>Vail</t>
  </si>
  <si>
    <t>REDO THE APPROACHS ON BRIDGE ON 5TH AVE</t>
  </si>
  <si>
    <t>5TH AVE. VAIL, IOWA</t>
  </si>
  <si>
    <t>IJOBS AND CITY GENERAL FUND</t>
  </si>
  <si>
    <t>Valeria</t>
  </si>
  <si>
    <t>trimed trees on the streets</t>
  </si>
  <si>
    <t>center street, johnson street, and main street</t>
  </si>
  <si>
    <t>street fund</t>
  </si>
  <si>
    <t>Van Buren County</t>
  </si>
  <si>
    <t>CLEAN AND SHAPE DITCHES ALONG ROBIN AVENUE</t>
  </si>
  <si>
    <t>ROBIN AVENUE FROM HWY 2 NORTH 2 MILES</t>
  </si>
  <si>
    <t>LOCAL SECONDARY ROAD FUND</t>
  </si>
  <si>
    <t>CLEAN AND SHAPE DITCHES AND REPLACE 3 CULVERTS</t>
  </si>
  <si>
    <t>BENTONSPORT</t>
  </si>
  <si>
    <t>CLEAN AND SHAPE DRAINAGE DITCHES</t>
  </si>
  <si>
    <t>IOWA OAK GROVE SOUTH OF 265TH STREET</t>
  </si>
  <si>
    <t>Crossroad Culvert Replacement</t>
  </si>
  <si>
    <t>On 105th St. between Gray Ave. and Heather Ave</t>
  </si>
  <si>
    <t>Local Seconary Road Fund</t>
  </si>
  <si>
    <t>Culvert Replacement and Ditch Cleaning</t>
  </si>
  <si>
    <t>On Iowa Oak Grove Ave.  In Section 5, 68-10, Des Moines Twp.</t>
  </si>
  <si>
    <t>Culvert Replacement Replace Black Box with 36" Pipe culvert</t>
  </si>
  <si>
    <t>On Quail Ave. 1/4 mile North of 170th St.</t>
  </si>
  <si>
    <t>Erosion Repair on Chequest Creek Below new bridge</t>
  </si>
  <si>
    <t>On Jersey Ave @ Chequest Creek Bridge</t>
  </si>
  <si>
    <t>Install Culvert Liner under HMA Pavement</t>
  </si>
  <si>
    <t>At the Intersection of Routes J-40 and V-56</t>
  </si>
  <si>
    <t>REPLACE 50' x 60" STEEL PIPE CULVERT</t>
  </si>
  <si>
    <t>ON 155TH STREET WEST OF TEAL AVENUE 1/4 MILE</t>
  </si>
  <si>
    <t>REPLACE BRIDGE WITH TANK CAR</t>
  </si>
  <si>
    <t>DAVIS-VAN BUREN COUNTY LINE 1/4 MILE NORTH OF 245TH STREET</t>
  </si>
  <si>
    <t>Replace I-Beam bridge with Railroad Tank Car Culvert</t>
  </si>
  <si>
    <t>On Nova Ave 1/8 mile South of 280th St.</t>
  </si>
  <si>
    <t>REPLACE WOODEN BLACK BOX WITH 72' X 60" CMP AND CLEAN AND SHAPE DITCHES</t>
  </si>
  <si>
    <t>ON 115TH STREET, 1/4 MILE EAST OF BIRMINGHAM CITY LIMITS</t>
  </si>
  <si>
    <t>WELLS BRIDGE REPALCEMENT WITH BOX CULVERT
FHWA NUMBER 329120</t>
  </si>
  <si>
    <t>200TH ROAD WEST OF V64</t>
  </si>
  <si>
    <t>LOCAL SECONDARY ROAD FUND (LOCAL MATCH)</t>
  </si>
  <si>
    <t>Van Horne</t>
  </si>
  <si>
    <t>2009 Sealcoat project</t>
  </si>
  <si>
    <t>Van Meter</t>
  </si>
  <si>
    <t>Project not yet determined</t>
  </si>
  <si>
    <t>Van Meter, Iowa</t>
  </si>
  <si>
    <t>roadway maintenance - added limestone on Richland Circle; and used contractor, The Pavement doctor, to repair asphalt</t>
  </si>
  <si>
    <t>Richland Circle and multiple street patching</t>
  </si>
  <si>
    <t>Varina</t>
  </si>
  <si>
    <t>Ice and snow removal from storm</t>
  </si>
  <si>
    <t>Road Use I-Jobs funds</t>
  </si>
  <si>
    <t>Repair Streets after tornado</t>
  </si>
  <si>
    <t>Various streets in city</t>
  </si>
  <si>
    <t>Road Use funds, Disaster Grants, I-Jobs</t>
  </si>
  <si>
    <t>Ventura</t>
  </si>
  <si>
    <t>Main Street &amp; West Lake Street Reconstruction Project</t>
  </si>
  <si>
    <t>Ventura, Iowa, 
Main Street and West Lake Street</t>
  </si>
  <si>
    <t>STP Funding, Enhancement Funding, General Obligation Bond, Special Assessments, IJOBS</t>
  </si>
  <si>
    <t>Street sweeper purchased 8/25/2009 
Used 1998 Elgin Pelican (came from the City of Mason City via Trans Iowa)
Check #19472 $37,500 paid on 9/14/2009</t>
  </si>
  <si>
    <t>Item was purchased from Trans Iowa, 4607 SE Rio Court, Ankeny, IA  50012</t>
  </si>
  <si>
    <t>IJOBS and reserves from Road Use Fund</t>
  </si>
  <si>
    <t>Villisca</t>
  </si>
  <si>
    <t>Remove curb and widen U Avenue from High Street to 1st Street.</t>
  </si>
  <si>
    <t>U Avenue from 1st St to High</t>
  </si>
  <si>
    <t>IJobs and Road Use Tax money</t>
  </si>
  <si>
    <t>Vincent</t>
  </si>
  <si>
    <t>Grading / Asphalt grindings for alleys</t>
  </si>
  <si>
    <t>Alleys South of Brewster St. and east of North 1st. Street.
Alley in Northwest corner of town by church between W. 2nd St. and W. 3rd St.</t>
  </si>
  <si>
    <t>IJobs Road Use Tax fund</t>
  </si>
  <si>
    <t>Vining</t>
  </si>
  <si>
    <t>Fill holes and repair roadway all the way thru town.  Fill potholes with new rock or use cold patch.  Try to fix coldpatch areas that were fixed incorrectly by council members.</t>
  </si>
  <si>
    <t>Second Street from Hwy E-44 to Fourth Avenue</t>
  </si>
  <si>
    <t>IJOBS money and if need be from savings</t>
  </si>
  <si>
    <t>Need rock delivered for repairing of potholes in roads from Hwy V-18 to 2nd Avenue and other potholes on streets</t>
  </si>
  <si>
    <t>Hwy V-18 to 2nd Avenue and various other areas in town</t>
  </si>
  <si>
    <t>$210 from IJOBS should cover it for load of rock</t>
  </si>
  <si>
    <t>Repair 2nd Street from Main Street to 2nd Avenue to help with drainage issues</t>
  </si>
  <si>
    <t>Vining, Iowa</t>
  </si>
  <si>
    <t>we will use from savings if not enough in regular budget to accomplish</t>
  </si>
  <si>
    <t>Want to use cold patch to fill in potholes.</t>
  </si>
  <si>
    <t>From Highway V-18 East down First Street all the way to County Road E-44. And also from Main Street from Highway V-18 to corner of First Street.</t>
  </si>
  <si>
    <t>Savings account</t>
  </si>
  <si>
    <t>Vinton</t>
  </si>
  <si>
    <t>Building a new extension of West 11th Street.</t>
  </si>
  <si>
    <t>North of the intersection of West 13th Street and K Avenue.</t>
  </si>
  <si>
    <t>From I-Jobs Street Construction funds (FY2010 and FY2011): $49,437 and from city reserve funds: $120,563.</t>
  </si>
  <si>
    <t>Volga City</t>
  </si>
  <si>
    <t>The funds will be used to assist the City of Volga in maintenance of roadways or equipment used for roadway maintenance</t>
  </si>
  <si>
    <t>City of Volga</t>
  </si>
  <si>
    <t>Local funds matched with the special Road Use/IJobs funds received</t>
  </si>
  <si>
    <t>The Project will consist of maintenance on streets or equipment purchase to assist in maintenance on streets</t>
  </si>
  <si>
    <t>local funding</t>
  </si>
  <si>
    <t>Wadena</t>
  </si>
  <si>
    <t>replace damaged snow sewer</t>
  </si>
  <si>
    <t>Water Avenue and Iowa Street</t>
  </si>
  <si>
    <t>$771.80 from I-Jobs</t>
  </si>
  <si>
    <t>storm sewer maintenance</t>
  </si>
  <si>
    <t>River Street</t>
  </si>
  <si>
    <t>Wahpeton</t>
  </si>
  <si>
    <t>Heat Crack Repairs</t>
  </si>
  <si>
    <t>Danny Ave.</t>
  </si>
  <si>
    <t>I-Jobs, Property Tax, Road Use Tax</t>
  </si>
  <si>
    <t>Replace Bridge Street Bridge</t>
  </si>
  <si>
    <t>on Bridge Street over canal</t>
  </si>
  <si>
    <t>Walcott</t>
  </si>
  <si>
    <t>Reconstruction of the pavement for Memorial Road between County Road Y-40 and Main Street.  Includes removal of the existing seal coat pavement, concrete curbs, sidewalks and driveway approaches.</t>
  </si>
  <si>
    <t>Memorial Road between County Road Y-40 (A.K.A. Blue Grass Rd) and Main Street</t>
  </si>
  <si>
    <t>Road Use Tax, Local Option Sales Tax, IJobs, and General Fund</t>
  </si>
  <si>
    <t>Walford</t>
  </si>
  <si>
    <t>2010 Seal Coat Street Repairs</t>
  </si>
  <si>
    <t>Various Streets</t>
  </si>
  <si>
    <t>Drainage and Grading of Drainage lots</t>
  </si>
  <si>
    <t>4th street North</t>
  </si>
  <si>
    <t>Walker</t>
  </si>
  <si>
    <t>Purchase of salt/sand mixture for 09/10 season.</t>
  </si>
  <si>
    <t>Streets of Walker</t>
  </si>
  <si>
    <t>I-Jobs monies then regular budget</t>
  </si>
  <si>
    <t>Purchase of salt/sand mixture for 09/10 season.  Purchased 26.48 tons to date ($1,198.22).</t>
  </si>
  <si>
    <t>When funds are gone will use regular budget monies.</t>
  </si>
  <si>
    <t>Repair &amp; Seal Coat frost eruptions on Bever St, Park St, Wallington St, Maple Ln, Prairie Dr, Elk Ct, Buffalo Ct,</t>
  </si>
  <si>
    <t>Streets of Walker, IA</t>
  </si>
  <si>
    <t>Wall Lake</t>
  </si>
  <si>
    <t>Blacktop Services laid one half inch of blacktop and seal coated it with granite chips</t>
  </si>
  <si>
    <t>two blocks of main street and intersecting block of 2nd street</t>
  </si>
  <si>
    <t>Road-Use Tax</t>
  </si>
  <si>
    <t>City of Wall Lake tore out and completely rebuilt two storm drains.</t>
  </si>
  <si>
    <t>Both storm drains are located on West 1st Street</t>
  </si>
  <si>
    <t>City painted lines on county road d-54 heading east out of town</t>
  </si>
  <si>
    <t>City of Wall Lake</t>
  </si>
  <si>
    <t>Wallingford</t>
  </si>
  <si>
    <t>Snow Removal from Side Streets</t>
  </si>
  <si>
    <t>City Side Streets</t>
  </si>
  <si>
    <t>Snow Removal on city streets</t>
  </si>
  <si>
    <t>City side streets</t>
  </si>
  <si>
    <t>I-JOBS
Road Use Tax</t>
  </si>
  <si>
    <t>Walnut</t>
  </si>
  <si>
    <t>Repair and Maintenance of City Streets</t>
  </si>
  <si>
    <t>City of Walnut</t>
  </si>
  <si>
    <t>Repair and Maintenance of City streets</t>
  </si>
  <si>
    <t>Replacement of the Shoulder along Pearl Street</t>
  </si>
  <si>
    <t>north side of Pearl Street</t>
  </si>
  <si>
    <t>Wapello</t>
  </si>
  <si>
    <t>2011 SealCoat Project in Wapello</t>
  </si>
  <si>
    <t>North Pine St, North Prairie St, Marshall St and washington</t>
  </si>
  <si>
    <t>Asphalt two blocks of North 2nd Street</t>
  </si>
  <si>
    <t>Downtown - North 2nd street</t>
  </si>
  <si>
    <t>Wapello County</t>
  </si>
  <si>
    <t>Full depth concrete patching</t>
  </si>
  <si>
    <t>Madison Avenue from 65th Street to Highway 63</t>
  </si>
  <si>
    <t>Full Depth HMA patching and 2" HMA Ashpalt Overlay</t>
  </si>
  <si>
    <t>Maddison Ave from 65th Street to Hwy 63. 1/2 mile of 65th St from Milner Ave easterly.</t>
  </si>
  <si>
    <t>I-Jobs monies and local funds</t>
  </si>
  <si>
    <t>Purchase and delivery of 1,000 Ton of salt</t>
  </si>
  <si>
    <t>West Point Iowa</t>
  </si>
  <si>
    <t>Warren County</t>
  </si>
  <si>
    <t>Patching</t>
  </si>
  <si>
    <t>S23 Hwy in Lacona</t>
  </si>
  <si>
    <t>Pavment markings</t>
  </si>
  <si>
    <t>Various in Warren County</t>
  </si>
  <si>
    <t>PCC full depth patching, various areas in Warren County</t>
  </si>
  <si>
    <t>Warren Co roads, G-24, G-16, G-36, S-31, G58, G-76, R-45 and Crestview Drive</t>
  </si>
  <si>
    <t>Repair pavement in 2 intersections</t>
  </si>
  <si>
    <t>Interseciton of Hwy R63 &amp; Hwy G14 &amp; Intersection of Coolidge and Hwy R57</t>
  </si>
  <si>
    <t>Build new Waste Water Treatment Facility for City of Washington , IA - project cost bid $14,987,500.  New construction to replace old outdated facaility.</t>
  </si>
  <si>
    <t>1065 West Buchanan St
Washington, IA 52353</t>
  </si>
  <si>
    <t>SRF Loan - DNR Project #CS-192522-01.</t>
  </si>
  <si>
    <t>Replacement of South 9th Ave., mill and overlay of Polk St..  5th St. &amp; Iowa Ave. and intersection of 5th St. &amp; Madison Ave.  Mill &amp; ovedlay of 5th St. from Madison Ave, to North 2nd Ave.</t>
  </si>
  <si>
    <t>Washington, IA - South 9th Ave., 5th St. &amp; Iowa Ave.</t>
  </si>
  <si>
    <t>Federal participation thru Iowa DOT</t>
  </si>
  <si>
    <t>To Be Determined at a Later Date</t>
  </si>
  <si>
    <t>Washington, Iowa</t>
  </si>
  <si>
    <t>Washington County</t>
  </si>
  <si>
    <t>2009 Caterpillar 140M Motorgrader</t>
  </si>
  <si>
    <t>Washington County Maintenance Garage, 821 E 7th St, Washington, IA  52353</t>
  </si>
  <si>
    <t>2010 Caterpillar 140M Motorgrader</t>
  </si>
  <si>
    <t>Washta</t>
  </si>
  <si>
    <t>seal coat and asphalt overlay</t>
  </si>
  <si>
    <t>Road Use monies and I-Jobs money</t>
  </si>
  <si>
    <t>seal coat and patch work</t>
  </si>
  <si>
    <t>washta</t>
  </si>
  <si>
    <t>Purchase of salt for snow and ice control.</t>
  </si>
  <si>
    <t>Citywide</t>
  </si>
  <si>
    <t>Salt Purchases for Waterloo, Iowa</t>
  </si>
  <si>
    <t>Road use tax and I-Jobs funding</t>
  </si>
  <si>
    <t>The City recycles asphalt from streets undergoing reconstruction. The City hires a contractor to crush the asphalt into material usable for other purposes, such as surface material for unimproved streets.</t>
  </si>
  <si>
    <t>Waterville</t>
  </si>
  <si>
    <t>City of Waterville has not yet determined a project</t>
  </si>
  <si>
    <t>Re Rock and Grade East Railroad Lane in Waterville</t>
  </si>
  <si>
    <t>East Railroad lane, Waterville IA</t>
  </si>
  <si>
    <t>IJOBS  and RUT Money</t>
  </si>
  <si>
    <t>replace culvert and cement on road</t>
  </si>
  <si>
    <t>82 Main Street</t>
  </si>
  <si>
    <t>IJOBS and RUT money</t>
  </si>
  <si>
    <t>Waukee</t>
  </si>
  <si>
    <t>Boone Drive Curb &amp; Gutter Project</t>
  </si>
  <si>
    <t>Boone Drive at Olson Drive</t>
  </si>
  <si>
    <t>IJOBS Road allocation and RUT</t>
  </si>
  <si>
    <t>Warrior Lane Asphalt Overlay Project</t>
  </si>
  <si>
    <t>Warrior Lane from University Ave to Ashworth Dr</t>
  </si>
  <si>
    <t>Capital Projects Cash
IJOBS August 09 funds</t>
  </si>
  <si>
    <t>Airport driveway repairs &amp; repairs to north entrance of Fairground</t>
  </si>
  <si>
    <t>Airport and Fairgrounds</t>
  </si>
  <si>
    <t>I-Jobs Fund</t>
  </si>
  <si>
    <t>Place 2.5" overlay on a secton of roadway in the City Park,paved with 2.5" of compacted hot mix asphalt and place 3" of compacted hot mix asphalt on three small parking areas.</t>
  </si>
  <si>
    <t>Waukon City Park</t>
  </si>
  <si>
    <t>Street Improvements Fund</t>
  </si>
  <si>
    <t>Waverly</t>
  </si>
  <si>
    <t>Bituminous Seal Coat Program involves the seal coating of approximately 110 city blocks.</t>
  </si>
  <si>
    <t>Various areas with the city limits</t>
  </si>
  <si>
    <t>Bituminous seal coat program involves the seal coating of approximately 90 city blocks.</t>
  </si>
  <si>
    <t>Various areas within the city limits.</t>
  </si>
  <si>
    <t>Local Option Sales Tax and I-Jobs</t>
  </si>
  <si>
    <t>Wayland</t>
  </si>
  <si>
    <t>repair intersection resurface with cement 150'</t>
  </si>
  <si>
    <t>hwy 78 &amp; jefferson St</t>
  </si>
  <si>
    <t>Wayne County</t>
  </si>
  <si>
    <t>Brush Cutting in Wayne County</t>
  </si>
  <si>
    <t>Intersection of Summit and 50th St.</t>
  </si>
  <si>
    <t>Purchase 4529 tons of aggregate for repair and maintenance of gravel roads</t>
  </si>
  <si>
    <t>various sites in Wayne County</t>
  </si>
  <si>
    <t>Purchase of Aggregate for roads from stock pile</t>
  </si>
  <si>
    <t>Plano, Iowa</t>
  </si>
  <si>
    <t>Purchased a Caterpillar 140M Motorgrader</t>
  </si>
  <si>
    <t>Alttona, IA 50009-7200</t>
  </si>
  <si>
    <t>Repair Tractor</t>
  </si>
  <si>
    <t>Corydon, Iowa</t>
  </si>
  <si>
    <t>Used 2007 Volvo Tractor Truck</t>
  </si>
  <si>
    <t>Des Moines, Iowa</t>
  </si>
  <si>
    <t>Webb</t>
  </si>
  <si>
    <t>Snow Removal for Winter 2010-2011</t>
  </si>
  <si>
    <t>Msin St</t>
  </si>
  <si>
    <t>Webster</t>
  </si>
  <si>
    <t>Covering street with a new layer of gravel</t>
  </si>
  <si>
    <t>Market ST.
From Lafayette ST. to the end of Market ST.</t>
  </si>
  <si>
    <t>Repair areas of broken pavement</t>
  </si>
  <si>
    <t>Junction of Lafayette ST and Highway 22</t>
  </si>
  <si>
    <t>Replace broken paving with new concrete</t>
  </si>
  <si>
    <t>Junction of South St and East ST
Fixmer St</t>
  </si>
  <si>
    <t>IJobs
Roas Use Tax Monies</t>
  </si>
  <si>
    <t>Webster City</t>
  </si>
  <si>
    <t>2010 STREET RECONSTRUCTION PROJECT.</t>
  </si>
  <si>
    <t>PATCHES ON GRAND ST &amp; BICENTENNIAL ST. RECONSTRUCTION OF LEWIS DRIVE &amp; DES MOINES ST INTERSECTION IN WEBSTER CITY, IOWA</t>
  </si>
  <si>
    <t>Capital Improvement Funds (local option sales tax money) and IJOBS Road Funding money.</t>
  </si>
  <si>
    <t>Webster County</t>
  </si>
  <si>
    <t>Purchase roadstone to be used in the maintenence of secondary roads.</t>
  </si>
  <si>
    <t>Countywide- Webster County</t>
  </si>
  <si>
    <t>Weldon</t>
  </si>
  <si>
    <t>resurface with rock and chip</t>
  </si>
  <si>
    <t>2nd Street East</t>
  </si>
  <si>
    <t>Wellman</t>
  </si>
  <si>
    <t>repair and replace curbing and storm sewer repairs</t>
  </si>
  <si>
    <t>Circle Drive</t>
  </si>
  <si>
    <t>resurfacing streets, chip &amp; seal</t>
  </si>
  <si>
    <t>various sections of streets</t>
  </si>
  <si>
    <t>ROAD USE TAX FUNDS AND IJOB FUNDS</t>
  </si>
  <si>
    <t>street improvement, paving and/or curb and gutter</t>
  </si>
  <si>
    <t>I Job funds</t>
  </si>
  <si>
    <t>Wellsburg</t>
  </si>
  <si>
    <t>Repair storm sewer intakes</t>
  </si>
  <si>
    <t>Washington St. from 1st St. to 4th St.</t>
  </si>
  <si>
    <t>Welton</t>
  </si>
  <si>
    <t>Purchase of rock for shoulder of Old Hwy 61/Main Street</t>
  </si>
  <si>
    <t>Old Hwy 61/Main Street</t>
  </si>
  <si>
    <t>Repair/replacement of culvert and ditch cleaning on Kershaw Street</t>
  </si>
  <si>
    <t>Kershaw Street</t>
  </si>
  <si>
    <t>I-Jobs funds and Road Use Funds</t>
  </si>
  <si>
    <t>Wesley</t>
  </si>
  <si>
    <t>Not started  Zero dollars have been spent</t>
  </si>
  <si>
    <t>In Wesley</t>
  </si>
  <si>
    <t>West Bend</t>
  </si>
  <si>
    <t>Asphalt Milling, Asphalt Level &amp; Single Seal</t>
  </si>
  <si>
    <t>5th Street SE, Between 1st Street SE &amp; Broadway Avenue and 5th Street SW, Between Broadway Avenue &amp; 1st Avenue SW</t>
  </si>
  <si>
    <t>2nd Street NE, Between 1st Avenue NE &amp; 2nd Avenue NE</t>
  </si>
  <si>
    <t>West Branch</t>
  </si>
  <si>
    <t>Cleaned intake boxes storm sewer and jetted line.</t>
  </si>
  <si>
    <t>Main Street from Post Office to creek, south side of road going west to east.</t>
  </si>
  <si>
    <t>I-jobs road funding</t>
  </si>
  <si>
    <t>Concrete street patching and repair</t>
  </si>
  <si>
    <t>Various locations within the City</t>
  </si>
  <si>
    <t>IJOBS funding and Road Use Tax funds</t>
  </si>
  <si>
    <t>Install manhole to change direction and allow for clean out, re-route storm sewer. Trucking and roadstone.</t>
  </si>
  <si>
    <t>West side of Main Street bridge</t>
  </si>
  <si>
    <t>I-Jobs road funding</t>
  </si>
  <si>
    <t>Premix concrete</t>
  </si>
  <si>
    <t>Used on various City streets.</t>
  </si>
  <si>
    <t>I-Jobs road funding.</t>
  </si>
  <si>
    <t>Purchase of grate, curb box and frame for street storm sewer.</t>
  </si>
  <si>
    <t>Corner of Poplar St. and Main Street</t>
  </si>
  <si>
    <t>Repair and Maintenance on College St., widening of the street and installing storm sewers,catch basins and sealcoat work.</t>
  </si>
  <si>
    <t>College St. West Branch, IA 52358</t>
  </si>
  <si>
    <t>I-Jobs funding and Road Use tax funds</t>
  </si>
  <si>
    <t>West Burlington</t>
  </si>
  <si>
    <t>2 LED stop signs for Division and Gear intersections
2 LED stop signs for Longmeadow and Ramsey interesections</t>
  </si>
  <si>
    <t>Division and Gear intersections
Longmeadow and Ramsey intersections</t>
  </si>
  <si>
    <t>I Job Funds</t>
  </si>
  <si>
    <t>Seal Coat Streets various streets through out the City of West Burlington.</t>
  </si>
  <si>
    <t>Throughout City</t>
  </si>
  <si>
    <t>Road Use Funds and I-Job Funds</t>
  </si>
  <si>
    <t>West Des Moines</t>
  </si>
  <si>
    <t>2009 HMA Resurfacing Program</t>
  </si>
  <si>
    <t>Ashworth Road - Valley West Drive to 50th St</t>
  </si>
  <si>
    <t>GO Bonds</t>
  </si>
  <si>
    <t>2010 HMA Resurfacing Project</t>
  </si>
  <si>
    <t>Ashworth Road - 1st Street to 11th Street</t>
  </si>
  <si>
    <t>West Liberty</t>
  </si>
  <si>
    <t>Asphalt Resurfacing _________________________</t>
  </si>
  <si>
    <t>300 block of east eighth Street - 50 foot section</t>
  </si>
  <si>
    <t>Remove &amp;  Replace brick street intersection with pcc slab base and brick surface, R&amp;R curb &amp; gutter, R&amp;R walk adding ADA domes, connect house drain to storm sewer</t>
  </si>
  <si>
    <t>Intersection of Fourth and Clark Streets</t>
  </si>
  <si>
    <t>General Fund - Local Streets</t>
  </si>
  <si>
    <t>Street Tree Trimming _________________</t>
  </si>
  <si>
    <t>Highway 6/East Third Street - 300 to 700 blocks</t>
  </si>
  <si>
    <t>West Point</t>
  </si>
  <si>
    <t>Purchase of road oil for sealcoating of City of West Point streets.</t>
  </si>
  <si>
    <t>West Point, Iowa</t>
  </si>
  <si>
    <t>Purchase road oil for sealcoating of city streets</t>
  </si>
  <si>
    <t>West Union</t>
  </si>
  <si>
    <t>City will be using I-JOBS funds to apply to the purchase of a new street sweeper</t>
  </si>
  <si>
    <t>West Union, Iowa</t>
  </si>
  <si>
    <t>Westphalia</t>
  </si>
  <si>
    <t>Truck updates</t>
  </si>
  <si>
    <t>207 Flusche Street, Westphalia, Iowa</t>
  </si>
  <si>
    <t>City and County Road funding</t>
  </si>
  <si>
    <t>Westside</t>
  </si>
  <si>
    <t>Reconstruction of street including storm sewer, curb &amp; gutter</t>
  </si>
  <si>
    <t>First Street</t>
  </si>
  <si>
    <t>Westwood</t>
  </si>
  <si>
    <t>Contract - Westwood 01
In Progress - to be completed in April 2012, Bid = $36,800.00
Road repairs, patching and  filling</t>
  </si>
  <si>
    <t>Westwood Drive, Sycamore Dr, Hickory lane, Bittersweet Dr.</t>
  </si>
  <si>
    <t>RIIF, Roud Use Funds, General Funds</t>
  </si>
  <si>
    <t>road repairs, patched sections of road with new asphalt</t>
  </si>
  <si>
    <t>4006 Sycamore Dr to 4013 Sycamore Dr</t>
  </si>
  <si>
    <t>Road repairs, patching and crack fill and seal coating</t>
  </si>
  <si>
    <t>Westwood Dr, Bittersweet Circle, Hickory Lane,Oak Lane, and Sycamore Dr.</t>
  </si>
  <si>
    <t>Road use tax and general funds (property taxes)</t>
  </si>
  <si>
    <t>road repairs, patching and fill crackss &amp; seal coat</t>
  </si>
  <si>
    <t>Sycamore Dr., Oak Lane and or low half of Westwood Dr.</t>
  </si>
  <si>
    <t>Road Use Tax and General Funds ( property tax )</t>
  </si>
  <si>
    <t>What Cheer</t>
  </si>
  <si>
    <t>New gravel on some of the towns gravel roads.</t>
  </si>
  <si>
    <t>East and West Section Streets
East and West Briney Streets
East Mill Street
Ohio Street</t>
  </si>
  <si>
    <t>Whiting</t>
  </si>
  <si>
    <t>Repair potholes and worn down gravel roads in city</t>
  </si>
  <si>
    <t>Whittier, West, Willard, Walnut &amp; Maple St</t>
  </si>
  <si>
    <t>Road use tax</t>
  </si>
  <si>
    <t>Repairing pot holes and rough roads
due to weather</t>
  </si>
  <si>
    <t>gravel roads in Whiting</t>
  </si>
  <si>
    <t>Whittemore</t>
  </si>
  <si>
    <t>Needed repairs to streets throughout the community</t>
  </si>
  <si>
    <t>TO BE DETERMINE</t>
  </si>
  <si>
    <t>Whitten</t>
  </si>
  <si>
    <t>Asphalt Hardin and Center Streets</t>
  </si>
  <si>
    <t>south Hardin St in Whitten and west Center St in Whitten</t>
  </si>
  <si>
    <t>Road Use Tax and Local Option Sales Tax</t>
  </si>
  <si>
    <t>repairing and replacing parts on the snow plow truck</t>
  </si>
  <si>
    <t>Williams</t>
  </si>
  <si>
    <t>Crack Sealing on City street as needed</t>
  </si>
  <si>
    <t>Fourth Street</t>
  </si>
  <si>
    <t>Williamsburg</t>
  </si>
  <si>
    <t>Core out spots on road, repair, and overlay.</t>
  </si>
  <si>
    <t>North Street
Sunset Avenue</t>
  </si>
  <si>
    <t>$4,842.00</t>
  </si>
  <si>
    <t>Removal of miscellaneous trees, cleaning of inlet and outlet of Industrial Park Drive Souble Box Culvert</t>
  </si>
  <si>
    <t>Industrial Park Drive 
Project cost $3,850.00</t>
  </si>
  <si>
    <t>$3,850.00</t>
  </si>
  <si>
    <t>Removal of rotten trees and stumps at 201 E State St</t>
  </si>
  <si>
    <t>201 E State Street
Cost of project $1,400.00</t>
  </si>
  <si>
    <t>$1,400.00</t>
  </si>
  <si>
    <t>Removed hard maple at State and Longs Streets-including stump.
Removed large hard maple from Henry Street-including stump.</t>
  </si>
  <si>
    <t>State and Long Streets
Henry Street</t>
  </si>
  <si>
    <t>$1,700.00</t>
  </si>
  <si>
    <t>Removed large cracked and rotten Maple, ground out stump, chipped, cleaned, and hauled away.</t>
  </si>
  <si>
    <t>500 Chatham Street</t>
  </si>
  <si>
    <t>$700.00</t>
  </si>
  <si>
    <t>Street  Sweeper  purchase</t>
  </si>
  <si>
    <t>City of Williamsburg</t>
  </si>
  <si>
    <t>12,894.36 I-Jobs</t>
  </si>
  <si>
    <t>Williamson</t>
  </si>
  <si>
    <t>Rebuild ditches and new culverts</t>
  </si>
  <si>
    <t>South Elden from E. Vine to E. South</t>
  </si>
  <si>
    <t>Disaster Grant Fund; General Funds</t>
  </si>
  <si>
    <t>Wilton</t>
  </si>
  <si>
    <t>storm sewer repair West View</t>
  </si>
  <si>
    <t>West View Park/Parkview Street</t>
  </si>
  <si>
    <t>Road Use/IJOBS</t>
  </si>
  <si>
    <t>W Division Street storm sewer</t>
  </si>
  <si>
    <t>300 block of W Division</t>
  </si>
  <si>
    <t>Windsor Heights</t>
  </si>
  <si>
    <t>2010 John Deere 326D Skid Loader</t>
  </si>
  <si>
    <t>We have a section of concrete on University Avenue in Windsor Heights that is in real bad shape and in need of replacement.  We will use the funds to get new concrete for this section and for traffic control as the project goes on.</t>
  </si>
  <si>
    <t>University Avenue around the 70th Street intersection in Windsor Heights.</t>
  </si>
  <si>
    <t>No supplemental funds were used</t>
  </si>
  <si>
    <t>Windsor Heights Public Works Department fixed and repaired pot holes throughout Windsor Heights using cold mix.</t>
  </si>
  <si>
    <t>Windsor Heights General Fund and I-Jobs road funds</t>
  </si>
  <si>
    <t>Winfield</t>
  </si>
  <si>
    <t>no plans has been decided yet.</t>
  </si>
  <si>
    <t>project not started yet</t>
  </si>
  <si>
    <t>no plans yet</t>
  </si>
  <si>
    <t>Winnebago County</t>
  </si>
  <si>
    <t>Replace existing structure with a 14' x 12' x 72' Concrete Box Culvert</t>
  </si>
  <si>
    <t>On County Route R26/50th Avenue.  From 460th Street north .25 miles to existing structure.</t>
  </si>
  <si>
    <t>IJOBS/Local Funds</t>
  </si>
  <si>
    <t>Winneshiek County</t>
  </si>
  <si>
    <t>Asphalt patching work on Co. Rd. W14, Co. Rd. W20 and Co. Rd. A34 west of Decorah, IA</t>
  </si>
  <si>
    <t>Co. Rd. W14 between Ridgeway and Spillville, Co. Rd. A34 between Decorah and the Howard County line and Co. Rd. A34 and Co. Rd. W20 northwest of Decorah.</t>
  </si>
  <si>
    <t>I-JOBS, Local Effort and RUTF</t>
  </si>
  <si>
    <t>Crack seal work on Co. Rd. B32, Co. Rd. W40, Co. Rd. W42, Co. Rd. W14, Co. Rd. A46 and transverse leveling on Co. Rd. W4B</t>
  </si>
  <si>
    <t>IJOBS and RUTF funds</t>
  </si>
  <si>
    <t>Winterset</t>
  </si>
  <si>
    <t>2009 10th Street Storm Sewer Improvement Project.</t>
  </si>
  <si>
    <t>10th Street, starting at storm sewer intake near the intersection with Green Street.</t>
  </si>
  <si>
    <t>20,825.21 IJOBS
22,024.79 General Obligation bond</t>
  </si>
  <si>
    <t>Winthrop</t>
  </si>
  <si>
    <t>Concrete Street Patching</t>
  </si>
  <si>
    <t>Hamilton Street</t>
  </si>
  <si>
    <t>Patching of alley behind First Street. Double Seal Coat First Street.</t>
  </si>
  <si>
    <t>First Street.</t>
  </si>
  <si>
    <t>50% I Jobs and 50% County Funds</t>
  </si>
  <si>
    <t>Woden</t>
  </si>
  <si>
    <t>Reclaim and recondition the street that had been turned over to the school district for safety reasons.  School now closed and a new business is starting in the building.  Road will need to be openned and useable.
Will grade the street and gravel.  Prepa</t>
  </si>
  <si>
    <t>300 block of Fox Avenue within the city limits of Woden.</t>
  </si>
  <si>
    <t>I-Jobs Funding and Road Use Tax money</t>
  </si>
  <si>
    <t>Woodbine</t>
  </si>
  <si>
    <t>1994 International dump truck</t>
  </si>
  <si>
    <t>$6,831.09 - IJobs, $6,168.91 - General Fund</t>
  </si>
  <si>
    <t>Cleaned side road ditch, installed drain tile</t>
  </si>
  <si>
    <t>Rawlins Avenue between 1st Street and Perry Trail</t>
  </si>
  <si>
    <t>$5,064.92 I-Jobs</t>
  </si>
  <si>
    <t>Supplier of 6.09T cold patch the City crew put out in various locations around town</t>
  </si>
  <si>
    <t>Various location throughout the City of Woodbine</t>
  </si>
  <si>
    <t>I-Jobs -$624.07
General Fund - $94.55</t>
  </si>
  <si>
    <t>Tore out broken aprons, and Re-concreted two alley aprons</t>
  </si>
  <si>
    <t>5th Street between Park and Normal Streets</t>
  </si>
  <si>
    <t>$1,187.50 I-Jobs</t>
  </si>
  <si>
    <t>Tore out cracked curb and re-concreted curb and pavement by the curb</t>
  </si>
  <si>
    <t>On Lincoln Way between 4tha nd 5th Streets</t>
  </si>
  <si>
    <t>$1,435.16I-Jobs</t>
  </si>
  <si>
    <t>Woodburn</t>
  </si>
  <si>
    <t>Money was put towards Asphalt Project</t>
  </si>
  <si>
    <t>City of Woodburn</t>
  </si>
  <si>
    <t>I-JOBS/RUT/GENERAL</t>
  </si>
  <si>
    <t>Money was used for snow removal of the city streets.</t>
  </si>
  <si>
    <t>Woodbury County</t>
  </si>
  <si>
    <t>Asphalt patching on County Highway L-21 and Lakeport Road</t>
  </si>
  <si>
    <t>County Highway L21 in Grant Twp. from W1/4 Corner Sec. 15-87-44 to N1/4 corner sec. 1-87-44.
County Highway K-29, Lakeport Road.</t>
  </si>
  <si>
    <t>Entire project funded with I Jobs money.</t>
  </si>
  <si>
    <t>HMA resurfacing of 230th Street and a portion of Story Avenue.</t>
  </si>
  <si>
    <t>230th Street and Story Avenue on the north and east sides of section 9-87-42</t>
  </si>
  <si>
    <t>I Jobs funding plus local secondary road funds</t>
  </si>
  <si>
    <t>Woodward</t>
  </si>
  <si>
    <t>Crack Seal N 3rd Street on the North West side of Town.</t>
  </si>
  <si>
    <t>N 3rd Street Woodward IA</t>
  </si>
  <si>
    <t>I Job Money and General Fund</t>
  </si>
  <si>
    <t>Repair approaches with cement.</t>
  </si>
  <si>
    <t>E 2nd Street</t>
  </si>
  <si>
    <t>I Jobs &amp; General Fund</t>
  </si>
  <si>
    <t>Worth County</t>
  </si>
  <si>
    <t>Deicing salt for Secondary Roads</t>
  </si>
  <si>
    <t>Worth County storage shed, Kensett, IA</t>
  </si>
  <si>
    <t>Granular Surfacing of Secondary Roads</t>
  </si>
  <si>
    <t>Various locations in Worth County</t>
  </si>
  <si>
    <t>Worthington</t>
  </si>
  <si>
    <t>Double seal coating all the alleys.</t>
  </si>
  <si>
    <t>Various around town.</t>
  </si>
  <si>
    <t>Streets portion of local option sales tax.</t>
  </si>
  <si>
    <t>Mill out old asphalt and repave.</t>
  </si>
  <si>
    <t>1st Avenue East from Hwy 136 to 2nd Street NE</t>
  </si>
  <si>
    <t>I-JOBS and local option sales tax.</t>
  </si>
  <si>
    <t>Wright County</t>
  </si>
  <si>
    <t>Purchased a stockpile of road rock from local vendor to supply county secondary road surfacing.</t>
  </si>
  <si>
    <t>Wright County granular roads</t>
  </si>
  <si>
    <t>Federal IJobs</t>
  </si>
  <si>
    <t>Slurry Leveling on transverse thermal cracks and road width</t>
  </si>
  <si>
    <t>C32</t>
  </si>
  <si>
    <t>Slurry Leveling on transverse thermal cracks.</t>
  </si>
  <si>
    <t>R45 and C25</t>
  </si>
  <si>
    <t>Wyoming</t>
  </si>
  <si>
    <t>seal coat</t>
  </si>
  <si>
    <t>Jones Street from Hwy 136 to South Oak St.</t>
  </si>
  <si>
    <t>Seal coat South Oak St. from West to Jones.  Base repair and rock.</t>
  </si>
  <si>
    <t>Wyoming IA</t>
  </si>
  <si>
    <t>Road Use tax and I-jobs funding</t>
  </si>
  <si>
    <t>Yale</t>
  </si>
  <si>
    <t>Blacktop of streets within city limits</t>
  </si>
  <si>
    <t>various streets in Yale</t>
  </si>
  <si>
    <t>Road Use Tax Fund and Special Revenue Income</t>
  </si>
  <si>
    <t>repair, maintain, and refurbish various streets throughout town</t>
  </si>
  <si>
    <t>several blocks</t>
  </si>
  <si>
    <t>road use tax fund, ijobs, special revenue</t>
  </si>
  <si>
    <t>Yetter</t>
  </si>
  <si>
    <t>Removing Snow from streets</t>
  </si>
  <si>
    <t>Streets of City of Yetter</t>
  </si>
  <si>
    <t>I Jobs Road Funding</t>
  </si>
  <si>
    <t>Snow Removal in Yetter, Iowa</t>
  </si>
  <si>
    <t>Various Location in Yetter</t>
  </si>
  <si>
    <t>Zwingle</t>
  </si>
  <si>
    <t>Repair storm water inlet under Washington Mill Road. Install large rip-rap to stabilize bank and inlet tube.</t>
  </si>
  <si>
    <t>60 Washington Mills Road, highway storm water inlet</t>
  </si>
  <si>
    <t>RIIF, ARRA, Road Use Tax funds</t>
  </si>
  <si>
    <t xml:space="preserve">FY 2011 Rail Port Program </t>
  </si>
  <si>
    <t>Project Sponsor</t>
  </si>
  <si>
    <t>Wind Energy Supply Chain Industrial Park (Iowa City)</t>
  </si>
  <si>
    <t>Construct rail siding</t>
  </si>
  <si>
    <t>Local match</t>
  </si>
  <si>
    <t>Project in progress</t>
  </si>
  <si>
    <t>Southbridge Rail Yard (Sioux City)</t>
  </si>
  <si>
    <t>Construct lead track and drop/pull yard</t>
  </si>
  <si>
    <t>Manly Terminal Wind Rail Port (Worth County)</t>
  </si>
  <si>
    <t xml:space="preserve">Construct rail spur and loop track </t>
  </si>
  <si>
    <t>Local and private match</t>
  </si>
  <si>
    <t>Lincoln Way Rail Port (Clinton)</t>
  </si>
  <si>
    <t xml:space="preserve">Construct lead track </t>
  </si>
  <si>
    <t>updated 1-7-13</t>
  </si>
  <si>
    <t xml:space="preserve">FY 2013 Railroad Revolving Loan and Grant Program </t>
  </si>
  <si>
    <t>CRANDIC Iowa River Crossing North Bridge</t>
  </si>
  <si>
    <t>Consruct replacement rail bridge</t>
  </si>
  <si>
    <t>Company match</t>
  </si>
  <si>
    <t>Agreement under review</t>
  </si>
  <si>
    <t>Iowa Falls UP/CN Connector</t>
  </si>
  <si>
    <t>Upgrade rail infrastructure in industrial area</t>
  </si>
  <si>
    <t>Agreement under development</t>
  </si>
  <si>
    <t>Rail One</t>
  </si>
  <si>
    <t>Industrial Rail Spur Construction</t>
  </si>
  <si>
    <t>BJRY Rail/Truck/Barge Planning Study</t>
  </si>
  <si>
    <t>Planning Study</t>
  </si>
  <si>
    <t>Central Iowa Transloading Facility Feasibility Study</t>
  </si>
  <si>
    <t>Iowa Falls/Hardin County Rail Port Planning Study</t>
  </si>
  <si>
    <t>Mills/Pottawattamie County Rail Port Study</t>
  </si>
  <si>
    <t>North Central Ag Park Planning Study</t>
  </si>
  <si>
    <t>Sioux City Rail Study Phase II</t>
  </si>
  <si>
    <t xml:space="preserve">FY 2012 Railroad Revolving Loan and Grant Program </t>
  </si>
  <si>
    <t>Burlington Junction Railway Spur rehabilitation</t>
  </si>
  <si>
    <t>Butler Cross Dock</t>
  </si>
  <si>
    <t>Cherokee Industrial Spur</t>
  </si>
  <si>
    <t>Complete</t>
  </si>
  <si>
    <t>CRANDIC Iowa River Crossing Improvement</t>
  </si>
  <si>
    <t>Global Foods</t>
  </si>
  <si>
    <t>Rail Spur upgrade</t>
  </si>
  <si>
    <t>Iowa River Railroad</t>
  </si>
  <si>
    <t>Rail line acquisition &amp; preservation</t>
  </si>
  <si>
    <t xml:space="preserve">Project withdrawn by applicant </t>
  </si>
  <si>
    <t>Not applicable</t>
  </si>
  <si>
    <t>North Central Iowa Rail Corridor, LLC</t>
  </si>
  <si>
    <t>Valley Distribution Corporation</t>
  </si>
  <si>
    <t>$                       297, 525</t>
  </si>
  <si>
    <t>Waverly GMT Rail Spur</t>
  </si>
  <si>
    <t xml:space="preserve">FY 2011 Railroad Revolving Loan and Grant Program </t>
  </si>
  <si>
    <t>Adams County Rail</t>
  </si>
  <si>
    <t>Industrial Rail Spur Extension</t>
  </si>
  <si>
    <t xml:space="preserve">Project withdrawn </t>
  </si>
  <si>
    <t>Eastern Iowa Industrial  Center</t>
  </si>
  <si>
    <t>Construct Transloading Facility</t>
  </si>
  <si>
    <t>Federal, state and local match</t>
  </si>
  <si>
    <t>Agreement under reivew</t>
  </si>
  <si>
    <t>Lomont Molding Inc</t>
  </si>
  <si>
    <t>Nypro Kannaak</t>
  </si>
  <si>
    <t>Construction complete 11/14/2012</t>
  </si>
  <si>
    <t xml:space="preserve">FY 2010 Railroad Revolving Loan and Grant Program </t>
  </si>
  <si>
    <t>Burlington Junction Railway</t>
  </si>
  <si>
    <t>Upgrade rail infrastructure in industrial park</t>
  </si>
  <si>
    <t>Railroad match</t>
  </si>
  <si>
    <t>Cedar Rapids and Iowa City Railroad (CRANDIC)</t>
  </si>
  <si>
    <t xml:space="preserve">Rebuild rail bridge </t>
  </si>
  <si>
    <t>Schau Recycling</t>
  </si>
  <si>
    <t>Install industrial rail spur</t>
  </si>
  <si>
    <t>Shine Brothers Corp.</t>
  </si>
  <si>
    <t>City of Waterloo</t>
  </si>
  <si>
    <t>City match</t>
  </si>
  <si>
    <t>Webster County Board of Supervisors</t>
  </si>
  <si>
    <t>Install industrial rail spur in industrial park</t>
  </si>
  <si>
    <t>County match and company investment</t>
  </si>
  <si>
    <t>Project withdrawn</t>
  </si>
  <si>
    <t>Union Pacific Railroad and Iowa Northern Railway</t>
  </si>
  <si>
    <t xml:space="preserve">Rebuild rail bridge in Waterloo* </t>
  </si>
  <si>
    <t>Railroad match and FRA grant award</t>
  </si>
  <si>
    <t>FY 2009 Railroad Revolving Loan and Grant Program (Flood Recovery)</t>
  </si>
  <si>
    <t>Railroad</t>
  </si>
  <si>
    <t>Repair rail infrastructure damaged by flooding</t>
  </si>
  <si>
    <t>Keokuk Junction Railway Company</t>
  </si>
  <si>
    <t>Iowa, Chicago &amp; Eastern Railroad Corp.</t>
  </si>
  <si>
    <t>Iowa Interstate Railroad</t>
  </si>
  <si>
    <t>Iowa Northern Railway Co.</t>
  </si>
  <si>
    <t>FY 2008 Railroad Revolving Loan and Grant Program</t>
  </si>
  <si>
    <t>List of all revenue sources</t>
  </si>
  <si>
    <t xml:space="preserve">FY 2008 Funds used </t>
  </si>
  <si>
    <t>FY 2008 Remaining Funds Obligated</t>
  </si>
  <si>
    <t>Status of project</t>
  </si>
  <si>
    <t>Cedar Rapids Terminal (Iowa Northern Railroad)   Construct rail spur and intermodal loading facility in Palo</t>
  </si>
  <si>
    <t>State grant and loan; Private investment; local  investment</t>
  </si>
  <si>
    <t>Not Applicable</t>
  </si>
  <si>
    <t>Big River Resources Ethanol Plant industrial rail spur</t>
  </si>
  <si>
    <t>State grant; Private investment</t>
  </si>
  <si>
    <t>Lincolnway Railport Industrial Park</t>
  </si>
  <si>
    <t>Project was withdrawn by applicant. Funding has been reprogrammed to flood recovery assistance.</t>
  </si>
  <si>
    <t>Norfolk Iron and Metal Company industrial rail spur</t>
  </si>
  <si>
    <t>Oregon Trail Energy Rail spur</t>
  </si>
  <si>
    <t>Project was withdrawn. Funding has been reprogrammed to FY2012</t>
  </si>
  <si>
    <t>Prairie Creek Ethanol rail spur</t>
  </si>
  <si>
    <t>State Grant; Private investment</t>
  </si>
  <si>
    <t>Project withdrawn by applicant. Funding has been reprogrammed to flood recovery assistance.</t>
  </si>
  <si>
    <t>Raccoon Valley BioDiesel Rail spur</t>
  </si>
  <si>
    <t>Trinity Towers</t>
  </si>
  <si>
    <t>Unity Ethanol Cedar River</t>
  </si>
  <si>
    <t>State loan; Private investment</t>
  </si>
  <si>
    <t>Project withdrawn. Funding has been reprogrammed to FY12.</t>
  </si>
  <si>
    <t>Unity Ethanol Ottumwa</t>
  </si>
  <si>
    <t>State grant and loan; Private Investment</t>
  </si>
  <si>
    <t>FY 2007 Railroad Revolving Loan and Grant Program</t>
  </si>
  <si>
    <t xml:space="preserve">FY 2007 Funds used </t>
  </si>
  <si>
    <t>FY 2007 Remaining Funds Obligated</t>
  </si>
  <si>
    <t>Alternative Energy Resources Ethanol  Plant industrial rail spur</t>
  </si>
  <si>
    <t>Seimens Wind Power industrial rail spur</t>
  </si>
  <si>
    <t>Southern Bio Energy industrial rail spur</t>
  </si>
  <si>
    <t>FY 2006 Railroad Revolving Loan and Grant Program</t>
  </si>
  <si>
    <t xml:space="preserve">FY 2006 Funds used </t>
  </si>
  <si>
    <t>FY 2006 Remaining Funds Obligated</t>
  </si>
  <si>
    <t>Absolute Energy industrial rail spur</t>
  </si>
  <si>
    <t>Cascade Lumber Company industrial rail spur</t>
  </si>
  <si>
    <t>Eastern Iowa Industrial Center rail development for industrial park expansion</t>
  </si>
  <si>
    <t>State grant; Private investment; FHWA grant</t>
  </si>
  <si>
    <t xml:space="preserve">Project in progress </t>
  </si>
  <si>
    <t>Green Plains Renewable Energy</t>
  </si>
  <si>
    <t>Project in progress.</t>
  </si>
  <si>
    <t>Midwest I,LLC industrial rail spur</t>
  </si>
  <si>
    <t>Iowa Renewable Energy LLC industrial rail spur</t>
  </si>
  <si>
    <t>Lincolnway Railport Industrial park rail development</t>
  </si>
  <si>
    <t>Project was withdrawn by applicant. Funding has  been reprogrammed  for flood recovery activities.</t>
  </si>
  <si>
    <t>Marco Group International industrial rail spur switching improvements</t>
  </si>
  <si>
    <t>Metzler Automotive</t>
  </si>
  <si>
    <t>State grant</t>
  </si>
  <si>
    <t>2009 RIIF Appropriation for Dubuque Passenger Rail Depot/Platform</t>
  </si>
  <si>
    <t>Feasibility study and preliminary engineering of a depot and platform to accommodate the future AMTRAK service from Dubuque to Chicago</t>
  </si>
  <si>
    <t>Federal Transit Administration/Local</t>
  </si>
  <si>
    <t>2010 Passenger Rail Service Revolving Fund (RIIF)</t>
  </si>
  <si>
    <t>Remaining Obligated Funds</t>
  </si>
  <si>
    <t>Support in Development of Intercity Passenger Rail efforts</t>
  </si>
  <si>
    <t>Funding reserved to match FY 2009 Recovery Act award to Iowa DOT for Chicago to Omaha Planning Study</t>
  </si>
  <si>
    <t>Federal Railroad Administration FY 2009 HSIPR award</t>
  </si>
  <si>
    <t>In Progress</t>
  </si>
  <si>
    <t>Funding reserved to match federal FY 2010 High Speed and Intercity Passenger Rail (HSIPR) award to Iowa DOT for Chicago to Iowa City.  Award announced by FRA in October 2010 to Iowa.</t>
  </si>
  <si>
    <t>Federal Railroad Administration FY 2010 HSIPR award</t>
  </si>
  <si>
    <t>2011 Passenger Rail Service Revolving Fund (funding from Underground Storage Tank Fund)</t>
  </si>
  <si>
    <t xml:space="preserve"> ($40 milion from Revenue Bonds Capitals (FY 2010) and $10 million from Revenue Bonds Capitals II (FY 2011))</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</si>
</sst>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164" formatCode="&quot;$&quot;#,##0"/>
    <numFmt numFmtId="165" formatCode="_(&quot;$&quot;* #,##0_);_(&quot;$&quot;* \(#,##0\);_(&quot;$&quot;* &quot;-&quot;??_);_(@_)"/>
    <numFmt numFmtId="166" formatCode="&quot;$&quot;#,##0.00"/>
    <numFmt numFmtId="167" formatCode="&quot;$&quot;#,##0.00;\(&quot;$&quot;#,##0.00\)"/>
    <numFmt numFmtId="168" formatCode="dd\-mmm\-yy"/>
    <numFmt numFmtId="169" formatCode="_([$$-409]* #,##0_);_([$$-409]* \(#,##0\);_([$$-409]* &quot;-&quot;??_);_(@_)"/>
  </numFmts>
  <fonts count="23">
    <font>
      <sz val="10"/>
      <name val="Arial"/>
    </font>
    <font>
      <sz val="10"/>
      <name val="Arial"/>
      <family val="2"/>
    </font>
    <font>
      <b/>
      <sz val="10"/>
      <name val="Arial"/>
      <family val="2"/>
    </font>
    <font>
      <sz val="11"/>
      <color indexed="8"/>
      <name val="Calibri"/>
      <family val="2"/>
    </font>
    <font>
      <sz val="10"/>
      <name val="Arial"/>
    </font>
    <font>
      <b/>
      <sz val="10"/>
      <color indexed="8"/>
      <name val="Arial"/>
      <family val="2"/>
    </font>
    <font>
      <b/>
      <sz val="18"/>
      <name val="Arial"/>
      <family val="2"/>
    </font>
    <font>
      <sz val="10"/>
      <name val="Arial Unicode MS"/>
      <family val="2"/>
    </font>
    <font>
      <b/>
      <sz val="12"/>
      <name val="Arial"/>
      <family val="2"/>
    </font>
    <font>
      <sz val="12"/>
      <name val="Arial"/>
      <family val="2"/>
    </font>
    <font>
      <sz val="10"/>
      <color indexed="8"/>
      <name val="Arial"/>
      <family val="2"/>
    </font>
    <font>
      <sz val="11"/>
      <name val="Arial"/>
      <family val="2"/>
    </font>
    <font>
      <sz val="10"/>
      <color rgb="FF000000"/>
      <name val="Arial"/>
      <family val="2"/>
    </font>
    <font>
      <sz val="18"/>
      <name val="Arial"/>
      <family val="2"/>
    </font>
    <font>
      <b/>
      <sz val="16"/>
      <name val="Arial"/>
      <family val="2"/>
    </font>
    <font>
      <u/>
      <sz val="12"/>
      <name val="Arial"/>
      <family val="2"/>
    </font>
    <font>
      <strike/>
      <sz val="12"/>
      <name val="Arial"/>
      <family val="2"/>
    </font>
    <font>
      <b/>
      <strike/>
      <sz val="12"/>
      <name val="Arial"/>
      <family val="2"/>
    </font>
    <font>
      <b/>
      <sz val="10"/>
      <color theme="1"/>
      <name val="Arial"/>
      <family val="2"/>
    </font>
    <font>
      <b/>
      <sz val="11"/>
      <color rgb="FF000000"/>
      <name val="Calibri"/>
    </font>
    <font>
      <sz val="11"/>
      <color rgb="FF000000"/>
      <name val="Calibri"/>
    </font>
    <font>
      <sz val="11"/>
      <color rgb="FF000000"/>
      <name val="Calibri"/>
      <family val="2"/>
    </font>
    <font>
      <b/>
      <sz val="14"/>
      <name val="Arial"/>
      <family val="2"/>
    </font>
  </fonts>
  <fills count="11">
    <fill>
      <patternFill patternType="none"/>
    </fill>
    <fill>
      <patternFill patternType="gray125"/>
    </fill>
    <fill>
      <patternFill patternType="solid">
        <fgColor indexed="22"/>
        <bgColor indexed="64"/>
      </patternFill>
    </fill>
    <fill>
      <patternFill patternType="solid">
        <fgColor theme="1"/>
        <bgColor indexed="64"/>
      </patternFill>
    </fill>
    <fill>
      <patternFill patternType="solid">
        <fgColor theme="0"/>
        <bgColor indexed="64"/>
      </patternFill>
    </fill>
    <fill>
      <patternFill patternType="solid">
        <fgColor indexed="43"/>
        <bgColor indexed="64"/>
      </patternFill>
    </fill>
    <fill>
      <patternFill patternType="solid">
        <fgColor theme="3" tint="0.79998168889431442"/>
        <bgColor indexed="64"/>
      </patternFill>
    </fill>
    <fill>
      <patternFill patternType="solid">
        <fgColor indexed="41"/>
        <bgColor indexed="64"/>
      </patternFill>
    </fill>
    <fill>
      <patternFill patternType="solid">
        <fgColor rgb="FFCCFFFF"/>
        <bgColor indexed="64"/>
      </patternFill>
    </fill>
    <fill>
      <patternFill patternType="solid">
        <fgColor rgb="FFC0C0C0"/>
        <bgColor rgb="FFC0C0C0"/>
      </patternFill>
    </fill>
    <fill>
      <patternFill patternType="solid">
        <fgColor theme="0" tint="-0.249977111117893"/>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D0D7E5"/>
      </left>
      <right style="thin">
        <color rgb="FFD0D7E5"/>
      </right>
      <top style="thin">
        <color auto="1"/>
      </top>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bottom/>
      <diagonal/>
    </border>
    <border>
      <left style="thin">
        <color rgb="FFD0D7E5"/>
      </left>
      <right style="thin">
        <color rgb="FFD0D7E5"/>
      </right>
      <top/>
      <bottom style="thin">
        <color rgb="FFD0D7E5"/>
      </bottom>
      <diagonal/>
    </border>
    <border>
      <left style="thin">
        <color rgb="FFD0D7E5"/>
      </left>
      <right style="thin">
        <color rgb="FFD0D7E5"/>
      </right>
      <top style="thin">
        <color rgb="FFD0D7E5"/>
      </top>
      <bottom/>
      <diagonal/>
    </border>
    <border>
      <left/>
      <right style="thin">
        <color indexed="64"/>
      </right>
      <top/>
      <bottom/>
      <diagonal/>
    </border>
  </borders>
  <cellStyleXfs count="12">
    <xf numFmtId="0" fontId="0" fillId="0" borderId="0"/>
    <xf numFmtId="44" fontId="4" fillId="0" borderId="0" applyFont="0" applyFill="0" applyBorder="0" applyAlignment="0" applyProtection="0"/>
    <xf numFmtId="0" fontId="1" fillId="0" borderId="0"/>
    <xf numFmtId="0" fontId="3" fillId="0" borderId="0"/>
    <xf numFmtId="0" fontId="1" fillId="0" borderId="0"/>
    <xf numFmtId="0" fontId="1" fillId="0" borderId="0" applyBorder="0"/>
    <xf numFmtId="0" fontId="10" fillId="0" borderId="0"/>
    <xf numFmtId="44" fontId="1" fillId="0" borderId="0" applyFont="0" applyFill="0" applyBorder="0" applyAlignment="0" applyProtection="0"/>
    <xf numFmtId="0" fontId="9" fillId="0" borderId="0"/>
    <xf numFmtId="44" fontId="4" fillId="0" borderId="0" applyFont="0" applyFill="0" applyBorder="0" applyAlignment="0" applyProtection="0"/>
    <xf numFmtId="0" fontId="1" fillId="0" borderId="0"/>
    <xf numFmtId="0" fontId="1" fillId="0" borderId="0" applyBorder="0"/>
  </cellStyleXfs>
  <cellXfs count="558">
    <xf numFmtId="0" fontId="0" fillId="0" borderId="0" xfId="0"/>
    <xf numFmtId="0" fontId="0" fillId="0" borderId="0" xfId="0" applyAlignment="1">
      <alignment wrapText="1"/>
    </xf>
    <xf numFmtId="0" fontId="0" fillId="0" borderId="1" xfId="0" applyBorder="1" applyAlignment="1">
      <alignment wrapText="1"/>
    </xf>
    <xf numFmtId="0" fontId="0" fillId="0" borderId="0" xfId="0" applyFill="1"/>
    <xf numFmtId="0" fontId="0" fillId="0" borderId="0" xfId="0" applyAlignment="1">
      <alignment horizontal="right" wrapText="1"/>
    </xf>
    <xf numFmtId="0" fontId="1" fillId="0" borderId="0" xfId="0" applyFont="1" applyAlignment="1">
      <alignment horizontal="left" wrapText="1"/>
    </xf>
    <xf numFmtId="0" fontId="2" fillId="0" borderId="0" xfId="0" applyFont="1" applyAlignment="1">
      <alignment horizontal="right" wrapText="1"/>
    </xf>
    <xf numFmtId="165" fontId="2" fillId="0" borderId="0" xfId="0" applyNumberFormat="1" applyFont="1" applyAlignment="1">
      <alignment horizontal="left" wrapText="1"/>
    </xf>
    <xf numFmtId="165" fontId="2" fillId="0" borderId="0" xfId="0" applyNumberFormat="1" applyFont="1" applyAlignment="1">
      <alignment horizontal="right" wrapText="1"/>
    </xf>
    <xf numFmtId="0" fontId="0" fillId="3" borderId="0" xfId="0" applyFill="1" applyAlignment="1">
      <alignment wrapText="1"/>
    </xf>
    <xf numFmtId="0" fontId="0" fillId="3" borderId="1" xfId="0" applyFill="1" applyBorder="1" applyAlignment="1">
      <alignment wrapText="1"/>
    </xf>
    <xf numFmtId="14" fontId="0" fillId="3" borderId="1" xfId="0" applyNumberFormat="1" applyFill="1" applyBorder="1" applyAlignment="1">
      <alignment horizontal="center" wrapText="1"/>
    </xf>
    <xf numFmtId="164" fontId="0" fillId="3" borderId="1" xfId="0" applyNumberFormat="1" applyFill="1" applyBorder="1" applyAlignment="1">
      <alignment horizontal="center" wrapText="1"/>
    </xf>
    <xf numFmtId="164" fontId="2" fillId="3" borderId="3" xfId="0" applyNumberFormat="1" applyFont="1" applyFill="1" applyBorder="1" applyAlignment="1">
      <alignment horizontal="left" wrapText="1"/>
    </xf>
    <xf numFmtId="164" fontId="2" fillId="3" borderId="2" xfId="0" applyNumberFormat="1" applyFont="1" applyFill="1" applyBorder="1" applyAlignment="1">
      <alignment horizontal="right" wrapText="1"/>
    </xf>
    <xf numFmtId="164" fontId="2" fillId="3" borderId="1" xfId="0" applyNumberFormat="1" applyFont="1" applyFill="1" applyBorder="1" applyAlignment="1">
      <alignment horizontal="right" wrapText="1"/>
    </xf>
    <xf numFmtId="14" fontId="0" fillId="3" borderId="1" xfId="0" applyNumberFormat="1" applyFill="1" applyBorder="1" applyAlignment="1">
      <alignment horizontal="left" wrapText="1"/>
    </xf>
    <xf numFmtId="14" fontId="0" fillId="0" borderId="1" xfId="0" applyNumberFormat="1" applyFill="1" applyBorder="1" applyAlignment="1">
      <alignment horizontal="center" wrapText="1"/>
    </xf>
    <xf numFmtId="165" fontId="0" fillId="0" borderId="1" xfId="1" applyNumberFormat="1" applyFont="1" applyBorder="1" applyAlignment="1">
      <alignment horizontal="center" wrapText="1"/>
    </xf>
    <xf numFmtId="165" fontId="0" fillId="0" borderId="3" xfId="1" applyNumberFormat="1" applyFont="1" applyBorder="1" applyAlignment="1">
      <alignment horizontal="left" wrapText="1"/>
    </xf>
    <xf numFmtId="165" fontId="0" fillId="0" borderId="2" xfId="1" applyNumberFormat="1" applyFont="1" applyBorder="1" applyAlignment="1">
      <alignment horizontal="right" wrapText="1"/>
    </xf>
    <xf numFmtId="164" fontId="0" fillId="0" borderId="1" xfId="0" applyNumberFormat="1" applyBorder="1" applyAlignment="1">
      <alignment horizontal="right" wrapText="1"/>
    </xf>
    <xf numFmtId="14" fontId="0" fillId="0" borderId="1" xfId="0" applyNumberFormat="1" applyFill="1" applyBorder="1" applyAlignment="1">
      <alignment horizontal="left" wrapText="1"/>
    </xf>
    <xf numFmtId="0" fontId="0" fillId="0" borderId="1" xfId="0" applyFill="1" applyBorder="1" applyAlignment="1">
      <alignment wrapText="1"/>
    </xf>
    <xf numFmtId="0" fontId="0" fillId="4" borderId="1" xfId="0" applyFill="1" applyBorder="1" applyAlignment="1">
      <alignment wrapText="1"/>
    </xf>
    <xf numFmtId="164" fontId="0" fillId="4" borderId="1" xfId="0" applyNumberFormat="1" applyFill="1" applyBorder="1" applyAlignment="1">
      <alignment horizontal="right" wrapText="1"/>
    </xf>
    <xf numFmtId="14" fontId="0" fillId="0" borderId="1" xfId="0" applyNumberFormat="1" applyBorder="1" applyAlignment="1">
      <alignment horizontal="center" wrapText="1"/>
    </xf>
    <xf numFmtId="0" fontId="1" fillId="4" borderId="1" xfId="0" applyFont="1" applyFill="1" applyBorder="1" applyAlignment="1">
      <alignment wrapText="1"/>
    </xf>
    <xf numFmtId="165" fontId="0" fillId="0" borderId="1" xfId="1" applyNumberFormat="1" applyFont="1" applyFill="1" applyBorder="1" applyAlignment="1">
      <alignment wrapText="1"/>
    </xf>
    <xf numFmtId="0" fontId="1" fillId="0" borderId="1" xfId="0" applyFont="1" applyBorder="1" applyAlignment="1">
      <alignment wrapText="1"/>
    </xf>
    <xf numFmtId="14" fontId="1" fillId="0" borderId="1" xfId="0" applyNumberFormat="1" applyFont="1" applyFill="1" applyBorder="1" applyAlignment="1">
      <alignment horizontal="center" wrapText="1"/>
    </xf>
    <xf numFmtId="165" fontId="1" fillId="0" borderId="1" xfId="1" applyNumberFormat="1" applyFont="1" applyFill="1" applyBorder="1" applyAlignment="1">
      <alignment wrapText="1"/>
    </xf>
    <xf numFmtId="14" fontId="1" fillId="3" borderId="1" xfId="0" applyNumberFormat="1" applyFont="1" applyFill="1" applyBorder="1" applyAlignment="1">
      <alignment horizontal="center" wrapText="1"/>
    </xf>
    <xf numFmtId="0" fontId="1" fillId="0" borderId="1" xfId="0" applyFont="1" applyFill="1" applyBorder="1" applyAlignment="1">
      <alignment wrapText="1"/>
    </xf>
    <xf numFmtId="165" fontId="2" fillId="3" borderId="0" xfId="0" applyNumberFormat="1" applyFont="1" applyFill="1" applyAlignment="1">
      <alignment horizontal="left" wrapText="1"/>
    </xf>
    <xf numFmtId="165" fontId="2" fillId="3" borderId="0" xfId="0" applyNumberFormat="1" applyFont="1" applyFill="1" applyAlignment="1">
      <alignment horizontal="right" wrapText="1"/>
    </xf>
    <xf numFmtId="14" fontId="1" fillId="0" borderId="1" xfId="0" quotePrefix="1" applyNumberFormat="1" applyFont="1" applyFill="1" applyBorder="1" applyAlignment="1">
      <alignment horizontal="center" wrapText="1"/>
    </xf>
    <xf numFmtId="165" fontId="0" fillId="0" borderId="3" xfId="1" applyNumberFormat="1" applyFont="1" applyFill="1" applyBorder="1" applyAlignment="1">
      <alignment horizontal="left" wrapText="1"/>
    </xf>
    <xf numFmtId="165" fontId="0" fillId="0" borderId="2" xfId="1" applyNumberFormat="1" applyFont="1" applyFill="1" applyBorder="1" applyAlignment="1">
      <alignment horizontal="right" wrapText="1"/>
    </xf>
    <xf numFmtId="165" fontId="1" fillId="0" borderId="1" xfId="1" applyNumberFormat="1" applyFont="1" applyFill="1" applyBorder="1" applyAlignment="1">
      <alignment horizontal="right" wrapText="1"/>
    </xf>
    <xf numFmtId="165" fontId="1" fillId="4" borderId="3" xfId="1" applyNumberFormat="1" applyFont="1" applyFill="1" applyBorder="1" applyAlignment="1">
      <alignment horizontal="left" wrapText="1"/>
    </xf>
    <xf numFmtId="0" fontId="3" fillId="2" borderId="1" xfId="3" applyFont="1" applyFill="1" applyBorder="1" applyAlignment="1">
      <alignment horizontal="center" wrapText="1"/>
    </xf>
    <xf numFmtId="0" fontId="5" fillId="2" borderId="1" xfId="3" applyFont="1" applyFill="1" applyBorder="1" applyAlignment="1">
      <alignment horizontal="center" wrapText="1"/>
    </xf>
    <xf numFmtId="0" fontId="0" fillId="0" borderId="0" xfId="0" applyAlignment="1">
      <alignment horizontal="left" wrapText="1"/>
    </xf>
    <xf numFmtId="165" fontId="1" fillId="4" borderId="2" xfId="1" applyNumberFormat="1" applyFont="1" applyFill="1" applyBorder="1" applyAlignment="1">
      <alignment horizontal="right" wrapText="1"/>
    </xf>
    <xf numFmtId="0" fontId="7" fillId="0" borderId="1" xfId="0" applyFont="1" applyBorder="1" applyAlignment="1">
      <alignment wrapText="1"/>
    </xf>
    <xf numFmtId="0" fontId="7" fillId="4" borderId="1" xfId="0" applyFont="1" applyFill="1" applyBorder="1" applyAlignment="1">
      <alignment wrapText="1"/>
    </xf>
    <xf numFmtId="0" fontId="7" fillId="3" borderId="1" xfId="0" applyFont="1" applyFill="1" applyBorder="1" applyAlignment="1">
      <alignment wrapText="1"/>
    </xf>
    <xf numFmtId="165" fontId="1" fillId="4" borderId="1" xfId="1" applyNumberFormat="1" applyFont="1" applyFill="1" applyBorder="1" applyAlignment="1">
      <alignment horizontal="center" wrapText="1"/>
    </xf>
    <xf numFmtId="14" fontId="1" fillId="0" borderId="1" xfId="0" applyNumberFormat="1" applyFont="1" applyFill="1" applyBorder="1" applyAlignment="1">
      <alignment horizontal="left" wrapText="1"/>
    </xf>
    <xf numFmtId="165" fontId="1" fillId="3" borderId="1" xfId="1" applyNumberFormat="1" applyFont="1" applyFill="1" applyBorder="1" applyAlignment="1">
      <alignment wrapText="1"/>
    </xf>
    <xf numFmtId="0" fontId="1" fillId="0" borderId="0" xfId="0" applyFont="1" applyFill="1" applyAlignment="1">
      <alignment wrapText="1"/>
    </xf>
    <xf numFmtId="0" fontId="1" fillId="0" borderId="1" xfId="4" applyFont="1" applyFill="1" applyBorder="1"/>
    <xf numFmtId="0" fontId="1" fillId="0" borderId="1" xfId="4" applyFont="1" applyFill="1" applyBorder="1" applyAlignment="1">
      <alignment wrapText="1"/>
    </xf>
    <xf numFmtId="164" fontId="1" fillId="0" borderId="1" xfId="4" applyNumberFormat="1" applyFont="1" applyBorder="1" applyAlignment="1">
      <alignment horizontal="center"/>
    </xf>
    <xf numFmtId="0" fontId="3" fillId="0" borderId="0" xfId="3" applyFill="1" applyAlignment="1">
      <alignment horizontal="center" wrapText="1"/>
    </xf>
    <xf numFmtId="0" fontId="3" fillId="0" borderId="0" xfId="3" applyFill="1" applyAlignment="1">
      <alignment wrapText="1"/>
    </xf>
    <xf numFmtId="0" fontId="0" fillId="0" borderId="0" xfId="0" applyFill="1" applyAlignment="1">
      <alignment wrapText="1"/>
    </xf>
    <xf numFmtId="165" fontId="1" fillId="0" borderId="2" xfId="1" applyNumberFormat="1" applyFont="1" applyFill="1" applyBorder="1" applyAlignment="1">
      <alignment horizontal="right" wrapText="1"/>
    </xf>
    <xf numFmtId="165" fontId="1" fillId="0" borderId="3" xfId="1" applyNumberFormat="1" applyFont="1" applyFill="1" applyBorder="1" applyAlignment="1">
      <alignment horizontal="left" wrapText="1"/>
    </xf>
    <xf numFmtId="0" fontId="7" fillId="0" borderId="1" xfId="0" applyFont="1" applyFill="1" applyBorder="1" applyAlignment="1">
      <alignment wrapText="1"/>
    </xf>
    <xf numFmtId="164" fontId="0" fillId="0" borderId="1" xfId="0" applyNumberFormat="1" applyFill="1" applyBorder="1" applyAlignment="1">
      <alignment horizontal="right" wrapText="1"/>
    </xf>
    <xf numFmtId="165" fontId="1" fillId="0" borderId="1" xfId="1" applyNumberFormat="1" applyFont="1" applyFill="1" applyBorder="1" applyAlignment="1">
      <alignment horizontal="center" wrapText="1"/>
    </xf>
    <xf numFmtId="165" fontId="0" fillId="0" borderId="1" xfId="1" applyNumberFormat="1" applyFont="1" applyFill="1" applyBorder="1" applyAlignment="1">
      <alignment horizontal="center" wrapText="1"/>
    </xf>
    <xf numFmtId="0" fontId="0" fillId="4" borderId="0" xfId="0" applyFill="1" applyAlignment="1">
      <alignment wrapText="1"/>
    </xf>
    <xf numFmtId="0" fontId="0" fillId="0" borderId="0" xfId="0" applyFill="1" applyAlignment="1">
      <alignment horizontal="right" wrapText="1"/>
    </xf>
    <xf numFmtId="0" fontId="0" fillId="0" borderId="0" xfId="0" applyFill="1" applyAlignment="1">
      <alignment horizontal="left" wrapText="1"/>
    </xf>
    <xf numFmtId="0" fontId="6" fillId="0" borderId="0" xfId="0" applyFont="1" applyFill="1" applyAlignment="1">
      <alignment horizontal="right"/>
    </xf>
    <xf numFmtId="164" fontId="1" fillId="0" borderId="2" xfId="4" applyNumberFormat="1" applyFont="1" applyBorder="1" applyAlignment="1">
      <alignment horizontal="center"/>
    </xf>
    <xf numFmtId="164" fontId="1" fillId="0" borderId="2" xfId="4" applyNumberFormat="1" applyFont="1" applyFill="1" applyBorder="1" applyAlignment="1">
      <alignment horizontal="center"/>
    </xf>
    <xf numFmtId="0" fontId="6" fillId="0" borderId="0" xfId="0" applyFont="1" applyAlignment="1">
      <alignment vertical="center"/>
    </xf>
    <xf numFmtId="0" fontId="1" fillId="2" borderId="1" xfId="5" applyFont="1" applyFill="1" applyBorder="1" applyAlignment="1">
      <alignment horizontal="left" vertical="center"/>
    </xf>
    <xf numFmtId="0" fontId="1" fillId="2" borderId="1" xfId="5" applyFont="1" applyFill="1" applyBorder="1" applyAlignment="1">
      <alignment horizontal="left" vertical="center" wrapText="1"/>
    </xf>
    <xf numFmtId="164" fontId="1" fillId="2" borderId="1" xfId="5" applyNumberFormat="1" applyFont="1" applyFill="1" applyBorder="1" applyAlignment="1">
      <alignment horizontal="center" vertical="center" wrapText="1"/>
    </xf>
    <xf numFmtId="44" fontId="1" fillId="2" borderId="1" xfId="5" applyNumberFormat="1" applyFont="1" applyFill="1" applyBorder="1" applyAlignment="1">
      <alignment horizontal="center" vertical="center" wrapText="1"/>
    </xf>
    <xf numFmtId="0" fontId="9" fillId="0" borderId="0" xfId="5" applyFont="1" applyAlignment="1">
      <alignment horizontal="center" vertical="center"/>
    </xf>
    <xf numFmtId="0" fontId="10" fillId="0" borderId="5" xfId="6" applyFont="1" applyFill="1" applyBorder="1" applyAlignment="1">
      <alignment horizontal="left" vertical="center" wrapText="1"/>
    </xf>
    <xf numFmtId="0" fontId="1" fillId="0" borderId="5" xfId="0" applyFont="1" applyFill="1" applyBorder="1" applyAlignment="1">
      <alignment horizontal="left" vertical="center" wrapText="1"/>
    </xf>
    <xf numFmtId="164" fontId="11" fillId="0" borderId="1" xfId="0" applyNumberFormat="1" applyFont="1" applyFill="1" applyBorder="1" applyAlignment="1">
      <alignment horizontal="center" vertical="center"/>
    </xf>
    <xf numFmtId="164" fontId="1" fillId="0" borderId="1" xfId="7" applyNumberFormat="1" applyFont="1" applyFill="1" applyBorder="1" applyAlignment="1">
      <alignment horizontal="center" vertical="center"/>
    </xf>
    <xf numFmtId="164" fontId="1" fillId="0" borderId="1" xfId="7"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xf>
    <xf numFmtId="9" fontId="1" fillId="0" borderId="5" xfId="0" applyNumberFormat="1" applyFont="1" applyBorder="1" applyAlignment="1">
      <alignment horizontal="center" vertical="center" wrapText="1"/>
    </xf>
    <xf numFmtId="14" fontId="1" fillId="0" borderId="1" xfId="0" applyNumberFormat="1" applyFont="1" applyBorder="1" applyAlignment="1">
      <alignment horizontal="center" vertical="center"/>
    </xf>
    <xf numFmtId="0" fontId="9" fillId="0" borderId="0" xfId="0" applyFont="1" applyAlignment="1">
      <alignment vertical="center"/>
    </xf>
    <xf numFmtId="0" fontId="10" fillId="0" borderId="1" xfId="6" applyFont="1" applyFill="1" applyBorder="1" applyAlignment="1">
      <alignment horizontal="left" vertical="center" wrapText="1"/>
    </xf>
    <xf numFmtId="0" fontId="1" fillId="0" borderId="1" xfId="0" applyFont="1" applyFill="1" applyBorder="1" applyAlignment="1">
      <alignment horizontal="left" vertical="center" wrapText="1"/>
    </xf>
    <xf numFmtId="3"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xf>
    <xf numFmtId="14" fontId="0" fillId="0" borderId="1" xfId="0" applyNumberFormat="1" applyBorder="1" applyAlignment="1">
      <alignment horizontal="center" vertical="center"/>
    </xf>
    <xf numFmtId="0" fontId="10" fillId="0" borderId="6" xfId="6" applyFont="1" applyFill="1" applyBorder="1" applyAlignment="1">
      <alignment horizontal="left" vertical="center" wrapText="1"/>
    </xf>
    <xf numFmtId="0" fontId="1" fillId="0" borderId="6" xfId="0" applyFont="1" applyFill="1" applyBorder="1" applyAlignment="1">
      <alignment horizontal="left" vertical="center" wrapText="1"/>
    </xf>
    <xf numFmtId="0" fontId="12" fillId="0" borderId="6" xfId="0" applyFont="1" applyBorder="1" applyAlignment="1">
      <alignment horizontal="center" vertical="center" wrapText="1"/>
    </xf>
    <xf numFmtId="14" fontId="12" fillId="0" borderId="6" xfId="0" applyNumberFormat="1" applyFont="1" applyBorder="1" applyAlignment="1">
      <alignment horizontal="center" vertical="center"/>
    </xf>
    <xf numFmtId="0" fontId="1" fillId="2" borderId="1" xfId="0" applyFont="1" applyFill="1" applyBorder="1" applyAlignment="1">
      <alignment horizontal="left" vertical="center"/>
    </xf>
    <xf numFmtId="0" fontId="1" fillId="2" borderId="1" xfId="0" applyFont="1" applyFill="1" applyBorder="1" applyAlignment="1">
      <alignment horizontal="right" vertical="center" wrapText="1"/>
    </xf>
    <xf numFmtId="164" fontId="1" fillId="2" borderId="1" xfId="0" applyNumberFormat="1" applyFont="1" applyFill="1" applyBorder="1" applyAlignment="1">
      <alignment horizontal="center" vertical="center"/>
    </xf>
    <xf numFmtId="164" fontId="1" fillId="2" borderId="1" xfId="7" applyNumberFormat="1"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9" fontId="1" fillId="2" borderId="1" xfId="0" applyNumberFormat="1" applyFont="1" applyFill="1" applyBorder="1" applyAlignment="1">
      <alignment horizontal="center" vertical="center"/>
    </xf>
    <xf numFmtId="164" fontId="1" fillId="0" borderId="5"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wrapText="1"/>
    </xf>
    <xf numFmtId="9" fontId="1" fillId="0" borderId="7" xfId="0" applyNumberFormat="1" applyFont="1" applyBorder="1" applyAlignment="1">
      <alignment horizontal="center" vertical="center" wrapText="1"/>
    </xf>
    <xf numFmtId="3" fontId="1" fillId="0" borderId="1" xfId="0" applyNumberFormat="1" applyFont="1" applyFill="1" applyBorder="1" applyAlignment="1">
      <alignment horizontal="center" vertical="center" wrapText="1"/>
    </xf>
    <xf numFmtId="0" fontId="1" fillId="0" borderId="0" xfId="0" applyFont="1" applyAlignment="1">
      <alignment horizontal="center" vertical="center" wrapText="1"/>
    </xf>
    <xf numFmtId="3" fontId="1" fillId="0" borderId="6" xfId="0" applyNumberFormat="1" applyFont="1" applyFill="1" applyBorder="1" applyAlignment="1">
      <alignment horizontal="center" vertical="center"/>
    </xf>
    <xf numFmtId="3" fontId="1" fillId="0" borderId="6" xfId="0" applyNumberFormat="1" applyFont="1" applyFill="1" applyBorder="1" applyAlignment="1">
      <alignment horizontal="center" vertical="center" wrapText="1"/>
    </xf>
    <xf numFmtId="164" fontId="1" fillId="0" borderId="1" xfId="0" applyNumberFormat="1" applyFont="1" applyBorder="1" applyAlignment="1">
      <alignment horizontal="center" vertical="center"/>
    </xf>
    <xf numFmtId="3" fontId="1" fillId="0" borderId="1" xfId="0" applyNumberFormat="1" applyFont="1" applyBorder="1" applyAlignment="1">
      <alignment horizontal="center" vertical="center"/>
    </xf>
    <xf numFmtId="3" fontId="1" fillId="0" borderId="1" xfId="7" applyNumberFormat="1" applyFont="1" applyFill="1" applyBorder="1" applyAlignment="1">
      <alignment horizontal="center" vertical="center"/>
    </xf>
    <xf numFmtId="14" fontId="1" fillId="0" borderId="1" xfId="0" applyNumberFormat="1" applyFont="1" applyBorder="1" applyAlignment="1">
      <alignment horizontal="center" vertical="center" wrapText="1"/>
    </xf>
    <xf numFmtId="3" fontId="1" fillId="0" borderId="5" xfId="0" applyNumberFormat="1" applyFont="1" applyFill="1" applyBorder="1" applyAlignment="1">
      <alignment horizontal="center" vertical="center" wrapText="1"/>
    </xf>
    <xf numFmtId="164" fontId="9" fillId="0" borderId="0" xfId="0" applyNumberFormat="1" applyFont="1" applyAlignment="1">
      <alignment vertical="center"/>
    </xf>
    <xf numFmtId="0" fontId="13" fillId="0" borderId="0" xfId="0" applyFont="1" applyAlignment="1">
      <alignment vertical="center"/>
    </xf>
    <xf numFmtId="0" fontId="1" fillId="0" borderId="1" xfId="0" applyFont="1" applyFill="1" applyBorder="1" applyAlignment="1">
      <alignment horizontal="left" vertical="center"/>
    </xf>
    <xf numFmtId="0" fontId="1" fillId="0" borderId="0" xfId="5" applyFont="1" applyAlignment="1">
      <alignment horizontal="left" vertical="center"/>
    </xf>
    <xf numFmtId="0" fontId="1" fillId="0" borderId="0" xfId="5" applyFont="1" applyAlignment="1">
      <alignment horizontal="left" vertical="center" wrapText="1"/>
    </xf>
    <xf numFmtId="164" fontId="1" fillId="0" borderId="0" xfId="5" applyNumberFormat="1" applyFont="1" applyAlignment="1">
      <alignment horizontal="center" vertical="center"/>
    </xf>
    <xf numFmtId="164" fontId="1" fillId="0" borderId="0" xfId="5" applyNumberFormat="1" applyFont="1" applyAlignment="1">
      <alignment horizontal="center" vertical="center" wrapText="1"/>
    </xf>
    <xf numFmtId="44" fontId="1" fillId="0" borderId="0" xfId="5" applyNumberFormat="1" applyFont="1" applyAlignment="1">
      <alignment horizontal="center" vertical="center" wrapText="1"/>
    </xf>
    <xf numFmtId="0" fontId="1" fillId="0" borderId="0" xfId="5" applyFont="1" applyAlignment="1">
      <alignment horizontal="center" vertical="center"/>
    </xf>
    <xf numFmtId="0" fontId="1" fillId="0" borderId="1" xfId="5" applyFont="1" applyBorder="1" applyAlignment="1">
      <alignment horizontal="left" vertical="center" wrapText="1"/>
    </xf>
    <xf numFmtId="0" fontId="1" fillId="0" borderId="1" xfId="0" applyFont="1" applyFill="1" applyBorder="1" applyAlignment="1">
      <alignment vertical="center" wrapText="1"/>
    </xf>
    <xf numFmtId="0" fontId="1" fillId="0" borderId="0" xfId="0" applyFont="1" applyAlignment="1">
      <alignment horizontal="center" vertical="center"/>
    </xf>
    <xf numFmtId="14" fontId="1" fillId="0" borderId="1" xfId="5" applyNumberFormat="1" applyFont="1" applyBorder="1" applyAlignment="1">
      <alignment horizontal="center" vertical="center"/>
    </xf>
    <xf numFmtId="44" fontId="1" fillId="0" borderId="1" xfId="0" applyNumberFormat="1" applyFont="1" applyBorder="1" applyAlignment="1">
      <alignment horizontal="center" vertical="center" wrapText="1"/>
    </xf>
    <xf numFmtId="0" fontId="1" fillId="0" borderId="1" xfId="5" applyFont="1" applyBorder="1" applyAlignment="1">
      <alignment horizontal="left" vertical="center"/>
    </xf>
    <xf numFmtId="0" fontId="1" fillId="0" borderId="8" xfId="0" applyFont="1" applyFill="1" applyBorder="1" applyAlignment="1">
      <alignment vertical="center" wrapText="1"/>
    </xf>
    <xf numFmtId="0" fontId="1" fillId="2" borderId="1" xfId="5" applyFont="1" applyFill="1" applyBorder="1" applyAlignment="1">
      <alignment horizontal="right" vertical="center" wrapText="1"/>
    </xf>
    <xf numFmtId="0" fontId="9" fillId="0" borderId="7" xfId="0" applyFont="1" applyFill="1" applyBorder="1" applyAlignment="1">
      <alignment horizontal="left" vertical="center"/>
    </xf>
    <xf numFmtId="0" fontId="9" fillId="0" borderId="7" xfId="5" applyFont="1" applyFill="1" applyBorder="1" applyAlignment="1">
      <alignment horizontal="right" vertical="center" wrapText="1"/>
    </xf>
    <xf numFmtId="164" fontId="9" fillId="0" borderId="7" xfId="0" applyNumberFormat="1" applyFont="1" applyFill="1" applyBorder="1" applyAlignment="1">
      <alignment horizontal="center" vertical="center"/>
    </xf>
    <xf numFmtId="164" fontId="9" fillId="0" borderId="7" xfId="5" applyNumberFormat="1" applyFont="1" applyFill="1" applyBorder="1" applyAlignment="1">
      <alignment horizontal="center" vertical="center" wrapText="1"/>
    </xf>
    <xf numFmtId="44" fontId="9" fillId="0" borderId="7" xfId="5" applyNumberFormat="1" applyFont="1" applyFill="1" applyBorder="1" applyAlignment="1">
      <alignment horizontal="center" vertical="center" wrapText="1"/>
    </xf>
    <xf numFmtId="0" fontId="9" fillId="0" borderId="0" xfId="5" applyFont="1" applyFill="1" applyAlignment="1">
      <alignment horizontal="center" vertical="center"/>
    </xf>
    <xf numFmtId="44" fontId="1" fillId="0" borderId="1" xfId="0" applyNumberFormat="1" applyFont="1" applyFill="1" applyBorder="1" applyAlignment="1">
      <alignment horizontal="center" vertical="center" wrapText="1"/>
    </xf>
    <xf numFmtId="14" fontId="1" fillId="0" borderId="1" xfId="5" applyNumberFormat="1" applyFont="1" applyFill="1" applyBorder="1" applyAlignment="1">
      <alignment horizontal="center" vertical="center"/>
    </xf>
    <xf numFmtId="3" fontId="1" fillId="0" borderId="1" xfId="7" applyNumberFormat="1" applyFont="1" applyFill="1" applyBorder="1" applyAlignment="1">
      <alignment horizontal="center" vertical="center" wrapText="1"/>
    </xf>
    <xf numFmtId="0" fontId="1" fillId="2" borderId="1" xfId="5" applyFont="1" applyFill="1" applyBorder="1" applyAlignment="1">
      <alignment horizontal="center" vertical="center"/>
    </xf>
    <xf numFmtId="0" fontId="1" fillId="2" borderId="1" xfId="5" applyFont="1" applyFill="1" applyBorder="1" applyAlignment="1">
      <alignment horizontal="center" vertical="center" wrapText="1"/>
    </xf>
    <xf numFmtId="164" fontId="1" fillId="0" borderId="9" xfId="5"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0" fontId="9" fillId="0" borderId="0" xfId="5" applyFont="1" applyFill="1" applyAlignment="1">
      <alignment vertical="center"/>
    </xf>
    <xf numFmtId="0" fontId="1" fillId="2" borderId="1" xfId="5" applyFont="1" applyFill="1" applyBorder="1" applyAlignment="1">
      <alignment horizontal="right" vertical="center"/>
    </xf>
    <xf numFmtId="164" fontId="1" fillId="2" borderId="1" xfId="5" applyNumberFormat="1" applyFont="1" applyFill="1" applyBorder="1" applyAlignment="1">
      <alignment horizontal="center" vertical="center"/>
    </xf>
    <xf numFmtId="0" fontId="9" fillId="0" borderId="0" xfId="0" applyFont="1" applyFill="1" applyBorder="1" applyAlignment="1">
      <alignment horizontal="left" vertical="center"/>
    </xf>
    <xf numFmtId="0" fontId="9" fillId="0" borderId="0" xfId="5" applyFont="1" applyFill="1" applyBorder="1" applyAlignment="1">
      <alignment horizontal="right" vertical="center" wrapText="1"/>
    </xf>
    <xf numFmtId="164" fontId="9" fillId="0" borderId="0" xfId="0" applyNumberFormat="1" applyFont="1" applyFill="1" applyBorder="1" applyAlignment="1">
      <alignment horizontal="center" vertical="center"/>
    </xf>
    <xf numFmtId="164" fontId="9" fillId="0" borderId="0" xfId="5" applyNumberFormat="1" applyFont="1" applyFill="1" applyBorder="1" applyAlignment="1">
      <alignment horizontal="center" vertical="center" wrapText="1"/>
    </xf>
    <xf numFmtId="44" fontId="9" fillId="0" borderId="0" xfId="5" applyNumberFormat="1" applyFont="1" applyFill="1" applyBorder="1" applyAlignment="1">
      <alignment horizontal="center" vertical="center" wrapText="1"/>
    </xf>
    <xf numFmtId="164" fontId="1" fillId="0" borderId="1" xfId="0" applyNumberFormat="1" applyFont="1" applyBorder="1" applyAlignment="1">
      <alignment horizontal="left" vertical="center" wrapText="1"/>
    </xf>
    <xf numFmtId="164" fontId="1" fillId="0" borderId="0" xfId="5" applyNumberFormat="1" applyFont="1" applyAlignment="1">
      <alignment horizontal="left" vertical="center" wrapText="1"/>
    </xf>
    <xf numFmtId="0" fontId="1" fillId="0" borderId="5" xfId="0" applyFont="1" applyBorder="1" applyAlignment="1">
      <alignment horizontal="left" vertical="center" wrapText="1"/>
    </xf>
    <xf numFmtId="164" fontId="1" fillId="2" borderId="1" xfId="5" applyNumberFormat="1" applyFont="1" applyFill="1" applyBorder="1" applyAlignment="1">
      <alignment horizontal="right" vertical="center"/>
    </xf>
    <xf numFmtId="44" fontId="1" fillId="2" borderId="1" xfId="5" applyNumberFormat="1" applyFont="1" applyFill="1" applyBorder="1" applyAlignment="1">
      <alignment horizontal="left" vertical="center" wrapText="1"/>
    </xf>
    <xf numFmtId="164" fontId="1" fillId="0" borderId="1" xfId="7" applyNumberFormat="1" applyFont="1" applyBorder="1" applyAlignment="1">
      <alignment horizontal="center" vertical="center" wrapText="1"/>
    </xf>
    <xf numFmtId="3" fontId="1" fillId="0" borderId="1" xfId="7" applyNumberFormat="1" applyFont="1" applyBorder="1" applyAlignment="1">
      <alignment horizontal="center" vertical="center" wrapText="1"/>
    </xf>
    <xf numFmtId="0" fontId="1" fillId="0" borderId="5" xfId="0" applyFont="1" applyBorder="1" applyAlignment="1">
      <alignment horizontal="center" vertical="center" wrapText="1"/>
    </xf>
    <xf numFmtId="44" fontId="1" fillId="0" borderId="0" xfId="7" applyFont="1" applyFill="1" applyAlignment="1">
      <alignment horizontal="left" vertical="center" wrapText="1"/>
    </xf>
    <xf numFmtId="164" fontId="0" fillId="0" borderId="0" xfId="0" applyNumberFormat="1" applyAlignment="1">
      <alignment horizontal="center" vertical="center"/>
    </xf>
    <xf numFmtId="44" fontId="1" fillId="0" borderId="0" xfId="7" applyNumberFormat="1" applyFont="1" applyFill="1" applyAlignment="1">
      <alignment horizontal="center" vertical="center" wrapText="1"/>
    </xf>
    <xf numFmtId="164" fontId="1" fillId="0" borderId="0" xfId="7" applyNumberFormat="1" applyFont="1" applyFill="1" applyAlignment="1">
      <alignment horizontal="center" vertical="center"/>
    </xf>
    <xf numFmtId="0" fontId="1" fillId="0" borderId="0" xfId="5" applyFont="1" applyAlignment="1">
      <alignment horizontal="center" vertical="center" wrapText="1"/>
    </xf>
    <xf numFmtId="0" fontId="9" fillId="2" borderId="1" xfId="5" applyFont="1" applyFill="1" applyBorder="1" applyAlignment="1">
      <alignment horizontal="left" vertical="center"/>
    </xf>
    <xf numFmtId="0" fontId="9" fillId="2" borderId="1" xfId="5" applyFont="1" applyFill="1" applyBorder="1" applyAlignment="1">
      <alignment horizontal="left" vertical="center" wrapText="1"/>
    </xf>
    <xf numFmtId="164" fontId="9" fillId="2" borderId="1" xfId="5" applyNumberFormat="1" applyFont="1" applyFill="1" applyBorder="1" applyAlignment="1">
      <alignment horizontal="center" vertical="center" wrapText="1"/>
    </xf>
    <xf numFmtId="44" fontId="9" fillId="2" borderId="1" xfId="5" applyNumberFormat="1" applyFont="1" applyFill="1" applyBorder="1" applyAlignment="1">
      <alignment horizontal="center" vertical="center" wrapText="1"/>
    </xf>
    <xf numFmtId="0" fontId="9" fillId="0" borderId="1" xfId="0" applyFont="1" applyFill="1" applyBorder="1" applyAlignment="1">
      <alignment horizontal="left" vertical="center"/>
    </xf>
    <xf numFmtId="0" fontId="9" fillId="0" borderId="1" xfId="0" applyFont="1" applyBorder="1" applyAlignment="1">
      <alignment horizontal="left" vertical="center" wrapText="1"/>
    </xf>
    <xf numFmtId="164" fontId="9" fillId="0" borderId="1" xfId="7" applyNumberFormat="1" applyFont="1" applyFill="1" applyBorder="1" applyAlignment="1">
      <alignment horizontal="center" vertical="center"/>
    </xf>
    <xf numFmtId="164" fontId="9" fillId="0" borderId="1" xfId="0" applyNumberFormat="1" applyFont="1" applyFill="1" applyBorder="1" applyAlignment="1">
      <alignment horizontal="center" vertical="center" wrapText="1"/>
    </xf>
    <xf numFmtId="164" fontId="9" fillId="0" borderId="1" xfId="0" applyNumberFormat="1" applyFont="1" applyBorder="1" applyAlignment="1">
      <alignment horizontal="center" vertical="center" wrapText="1"/>
    </xf>
    <xf numFmtId="164" fontId="9" fillId="0" borderId="1" xfId="0" applyNumberFormat="1" applyFont="1" applyFill="1" applyBorder="1" applyAlignment="1">
      <alignment horizontal="center" vertical="center"/>
    </xf>
    <xf numFmtId="44" fontId="9" fillId="0" borderId="1" xfId="0" applyNumberFormat="1" applyFont="1" applyBorder="1" applyAlignment="1">
      <alignment horizontal="center" vertical="center" wrapText="1"/>
    </xf>
    <xf numFmtId="14" fontId="9" fillId="0" borderId="1" xfId="0" applyNumberFormat="1" applyFont="1" applyBorder="1" applyAlignment="1">
      <alignment horizontal="center" vertical="center" wrapText="1"/>
    </xf>
    <xf numFmtId="0" fontId="9" fillId="0" borderId="0" xfId="5" applyFont="1" applyAlignment="1">
      <alignment horizontal="center" vertical="center" wrapText="1"/>
    </xf>
    <xf numFmtId="0" fontId="9" fillId="0" borderId="1" xfId="0" applyFont="1" applyFill="1" applyBorder="1" applyAlignment="1">
      <alignment horizontal="left" vertical="center" wrapText="1"/>
    </xf>
    <xf numFmtId="0" fontId="9" fillId="0" borderId="1" xfId="5" applyFont="1" applyBorder="1" applyAlignment="1">
      <alignment horizontal="center" vertical="center" wrapText="1"/>
    </xf>
    <xf numFmtId="164" fontId="9" fillId="0" borderId="1" xfId="7" applyNumberFormat="1" applyFont="1" applyFill="1" applyBorder="1" applyAlignment="1">
      <alignment horizontal="center" vertical="center" wrapText="1"/>
    </xf>
    <xf numFmtId="44" fontId="9" fillId="0" borderId="1" xfId="5" applyNumberFormat="1" applyFont="1" applyBorder="1" applyAlignment="1">
      <alignment horizontal="center" vertical="center" wrapText="1"/>
    </xf>
    <xf numFmtId="14" fontId="9" fillId="0" borderId="1" xfId="5" applyNumberFormat="1" applyFont="1" applyBorder="1" applyAlignment="1">
      <alignment horizontal="center" vertical="center" wrapText="1"/>
    </xf>
    <xf numFmtId="0" fontId="9" fillId="0" borderId="1" xfId="5" applyFont="1" applyBorder="1" applyAlignment="1">
      <alignment horizontal="left" vertical="center" wrapText="1"/>
    </xf>
    <xf numFmtId="164" fontId="9" fillId="0" borderId="1" xfId="5" applyNumberFormat="1" applyFont="1" applyBorder="1" applyAlignment="1">
      <alignment horizontal="center" vertical="center" wrapText="1"/>
    </xf>
    <xf numFmtId="0" fontId="9" fillId="2" borderId="1" xfId="0" applyFont="1" applyFill="1" applyBorder="1" applyAlignment="1">
      <alignment horizontal="left" vertical="center"/>
    </xf>
    <xf numFmtId="164" fontId="9" fillId="2" borderId="1" xfId="0" applyNumberFormat="1" applyFont="1" applyFill="1" applyBorder="1" applyAlignment="1">
      <alignment horizontal="center" vertical="center"/>
    </xf>
    <xf numFmtId="0" fontId="0" fillId="0" borderId="0" xfId="0" applyFill="1" applyAlignment="1">
      <alignment horizontal="left" vertical="center"/>
    </xf>
    <xf numFmtId="0" fontId="9" fillId="0" borderId="0" xfId="0" applyFont="1"/>
    <xf numFmtId="0" fontId="9" fillId="0" borderId="0" xfId="0" applyFont="1" applyAlignment="1">
      <alignment horizontal="center" vertical="center" wrapText="1"/>
    </xf>
    <xf numFmtId="0" fontId="9" fillId="0" borderId="0" xfId="0" applyFont="1" applyAlignment="1">
      <alignment horizontal="center" vertical="center"/>
    </xf>
    <xf numFmtId="164" fontId="9" fillId="0" borderId="0" xfId="0" applyNumberFormat="1" applyFont="1"/>
    <xf numFmtId="0" fontId="9" fillId="0" borderId="0" xfId="0" applyFont="1" applyAlignment="1">
      <alignment horizontal="center" wrapText="1"/>
    </xf>
    <xf numFmtId="0" fontId="9" fillId="0" borderId="0" xfId="0" applyFont="1" applyAlignment="1">
      <alignment wrapText="1"/>
    </xf>
    <xf numFmtId="0" fontId="9" fillId="0" borderId="0" xfId="0" applyFont="1" applyAlignment="1">
      <alignment horizontal="left" vertical="center"/>
    </xf>
    <xf numFmtId="164" fontId="15" fillId="0" borderId="0" xfId="0" applyNumberFormat="1" applyFont="1"/>
    <xf numFmtId="164" fontId="8" fillId="0" borderId="0" xfId="0" applyNumberFormat="1" applyFont="1"/>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164" fontId="8" fillId="0" borderId="1" xfId="0" applyNumberFormat="1" applyFont="1" applyBorder="1" applyAlignment="1">
      <alignment vertical="center"/>
    </xf>
    <xf numFmtId="164" fontId="9" fillId="0" borderId="1" xfId="0" applyNumberFormat="1" applyFont="1" applyBorder="1" applyAlignment="1">
      <alignment vertical="center"/>
    </xf>
    <xf numFmtId="0" fontId="8" fillId="0" borderId="1" xfId="0" applyFont="1" applyBorder="1" applyAlignment="1">
      <alignment vertical="center"/>
    </xf>
    <xf numFmtId="0" fontId="9" fillId="0" borderId="1" xfId="0" applyFont="1" applyBorder="1" applyAlignment="1">
      <alignment vertical="center" wrapText="1"/>
    </xf>
    <xf numFmtId="0" fontId="9" fillId="0" borderId="1" xfId="0" applyFont="1" applyBorder="1" applyAlignment="1">
      <alignment horizontal="left" vertical="center"/>
    </xf>
    <xf numFmtId="14" fontId="9" fillId="0" borderId="1" xfId="2" applyNumberFormat="1" applyFont="1" applyBorder="1" applyAlignment="1">
      <alignment vertical="center" wrapText="1"/>
    </xf>
    <xf numFmtId="164" fontId="9" fillId="0" borderId="1" xfId="2" applyNumberFormat="1" applyFont="1" applyBorder="1" applyAlignment="1">
      <alignment horizontal="right" vertical="center"/>
    </xf>
    <xf numFmtId="6" fontId="9" fillId="0" borderId="5" xfId="2" applyNumberFormat="1" applyFont="1" applyBorder="1" applyAlignment="1">
      <alignment vertical="center"/>
    </xf>
    <xf numFmtId="164" fontId="9" fillId="0" borderId="1" xfId="2" applyNumberFormat="1" applyFont="1" applyBorder="1" applyAlignment="1">
      <alignment vertical="center"/>
    </xf>
    <xf numFmtId="6" fontId="9" fillId="0" borderId="1" xfId="0" applyNumberFormat="1" applyFont="1" applyFill="1" applyBorder="1" applyAlignment="1">
      <alignment horizontal="center" vertical="center" wrapText="1"/>
    </xf>
    <xf numFmtId="6" fontId="9" fillId="0" borderId="1" xfId="2" applyNumberFormat="1" applyFont="1" applyBorder="1" applyAlignment="1">
      <alignment vertical="center"/>
    </xf>
    <xf numFmtId="0" fontId="9" fillId="0" borderId="1" xfId="2" applyFont="1" applyBorder="1" applyAlignment="1">
      <alignment vertical="center" wrapText="1"/>
    </xf>
    <xf numFmtId="0" fontId="9" fillId="0" borderId="1" xfId="2" applyFont="1" applyBorder="1" applyAlignment="1">
      <alignment horizontal="left" vertical="center"/>
    </xf>
    <xf numFmtId="14" fontId="9" fillId="0" borderId="1" xfId="0" applyNumberFormat="1" applyFont="1" applyFill="1" applyBorder="1" applyAlignment="1">
      <alignment vertical="center"/>
    </xf>
    <xf numFmtId="6" fontId="9" fillId="0" borderId="1" xfId="0" applyNumberFormat="1" applyFont="1" applyBorder="1" applyAlignment="1">
      <alignment vertical="center"/>
    </xf>
    <xf numFmtId="14"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164" fontId="9" fillId="0" borderId="1" xfId="0" applyNumberFormat="1" applyFont="1" applyFill="1" applyBorder="1" applyAlignment="1">
      <alignment vertical="center"/>
    </xf>
    <xf numFmtId="0" fontId="9" fillId="0" borderId="1" xfId="0" applyFont="1" applyFill="1" applyBorder="1" applyAlignment="1">
      <alignment vertical="center"/>
    </xf>
    <xf numFmtId="0" fontId="9" fillId="0" borderId="1" xfId="0" quotePrefix="1" applyFont="1" applyFill="1" applyBorder="1" applyAlignment="1">
      <alignment horizontal="left" vertical="center"/>
    </xf>
    <xf numFmtId="14" fontId="9" fillId="0"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14" fontId="9" fillId="0" borderId="6" xfId="0" applyNumberFormat="1" applyFont="1" applyBorder="1" applyAlignment="1">
      <alignment horizontal="center" vertical="center" wrapText="1"/>
    </xf>
    <xf numFmtId="14" fontId="9" fillId="0" borderId="6" xfId="0" applyNumberFormat="1" applyFont="1" applyBorder="1" applyAlignment="1">
      <alignment horizontal="center" vertical="center"/>
    </xf>
    <xf numFmtId="0" fontId="9" fillId="0" borderId="6" xfId="0" applyFont="1" applyBorder="1" applyAlignment="1">
      <alignment horizontal="center" vertical="center" wrapText="1"/>
    </xf>
    <xf numFmtId="164" fontId="9" fillId="0" borderId="6" xfId="0" applyNumberFormat="1" applyFont="1" applyBorder="1" applyAlignment="1">
      <alignment vertical="center"/>
    </xf>
    <xf numFmtId="6" fontId="9" fillId="0" borderId="6" xfId="0" applyNumberFormat="1" applyFont="1" applyFill="1" applyBorder="1" applyAlignment="1">
      <alignment horizontal="center" vertical="center" wrapText="1"/>
    </xf>
    <xf numFmtId="0" fontId="9" fillId="0" borderId="6" xfId="0" applyFont="1" applyBorder="1" applyAlignment="1">
      <alignment vertical="center" wrapText="1"/>
    </xf>
    <xf numFmtId="0" fontId="9" fillId="0" borderId="6" xfId="0" applyFont="1" applyBorder="1" applyAlignment="1">
      <alignment horizontal="left" vertical="center" wrapText="1"/>
    </xf>
    <xf numFmtId="0" fontId="9" fillId="0" borderId="6" xfId="0" quotePrefix="1" applyFont="1" applyBorder="1" applyAlignment="1">
      <alignment horizontal="left" vertical="center"/>
    </xf>
    <xf numFmtId="0" fontId="9" fillId="0" borderId="1" xfId="0" applyFont="1" applyFill="1" applyBorder="1" applyAlignment="1">
      <alignment horizontal="center" vertical="center"/>
    </xf>
    <xf numFmtId="6" fontId="16" fillId="0" borderId="1" xfId="0" applyNumberFormat="1" applyFont="1" applyFill="1" applyBorder="1" applyAlignment="1">
      <alignment horizontal="center" vertical="center" wrapText="1"/>
    </xf>
    <xf numFmtId="164" fontId="16" fillId="0" borderId="1" xfId="0" applyNumberFormat="1" applyFont="1" applyFill="1" applyBorder="1" applyAlignment="1">
      <alignment vertical="center"/>
    </xf>
    <xf numFmtId="0" fontId="16" fillId="0" borderId="1" xfId="0" applyFont="1" applyFill="1" applyBorder="1" applyAlignment="1">
      <alignment vertical="center" wrapText="1"/>
    </xf>
    <xf numFmtId="0" fontId="16" fillId="0" borderId="1" xfId="0" applyFont="1" applyFill="1" applyBorder="1" applyAlignment="1">
      <alignment horizontal="left" vertical="center" wrapText="1"/>
    </xf>
    <xf numFmtId="0" fontId="16" fillId="0" borderId="1" xfId="0" quotePrefix="1" applyFont="1" applyFill="1" applyBorder="1" applyAlignment="1">
      <alignment horizontal="left" vertical="center"/>
    </xf>
    <xf numFmtId="0" fontId="9" fillId="0" borderId="0" xfId="0" applyFont="1" applyFill="1" applyAlignment="1">
      <alignment vertical="center"/>
    </xf>
    <xf numFmtId="0" fontId="8" fillId="5" borderId="1" xfId="0" applyFont="1" applyFill="1" applyBorder="1" applyAlignment="1">
      <alignment horizontal="center" vertical="center" wrapText="1"/>
    </xf>
    <xf numFmtId="164" fontId="8" fillId="5" borderId="1" xfId="0" applyNumberFormat="1" applyFont="1" applyFill="1" applyBorder="1" applyAlignment="1">
      <alignment horizontal="center" vertical="center" wrapText="1"/>
    </xf>
    <xf numFmtId="0" fontId="8" fillId="5" borderId="1" xfId="0" applyFont="1" applyFill="1" applyBorder="1" applyAlignment="1">
      <alignment horizontal="left" vertical="center" wrapText="1"/>
    </xf>
    <xf numFmtId="0" fontId="9" fillId="6" borderId="0" xfId="0" applyFont="1" applyFill="1" applyAlignment="1">
      <alignment horizontal="center" vertical="center" wrapText="1"/>
    </xf>
    <xf numFmtId="0" fontId="9" fillId="6" borderId="0" xfId="0" applyFont="1" applyFill="1" applyAlignment="1">
      <alignment horizontal="center" vertical="center"/>
    </xf>
    <xf numFmtId="164" fontId="9" fillId="6" borderId="0" xfId="0" applyNumberFormat="1" applyFont="1" applyFill="1" applyAlignment="1">
      <alignment vertical="center"/>
    </xf>
    <xf numFmtId="0" fontId="9" fillId="6" borderId="1" xfId="0" applyFont="1" applyFill="1" applyBorder="1" applyAlignment="1">
      <alignment horizontal="left" vertical="center"/>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164" fontId="9" fillId="0" borderId="0" xfId="0" applyNumberFormat="1" applyFont="1" applyFill="1" applyAlignment="1">
      <alignment vertical="center"/>
    </xf>
    <xf numFmtId="6" fontId="9" fillId="0" borderId="0" xfId="0" applyNumberFormat="1" applyFont="1" applyFill="1" applyAlignment="1">
      <alignment horizontal="center" vertical="center" wrapText="1"/>
    </xf>
    <xf numFmtId="6" fontId="9" fillId="0" borderId="0" xfId="0" applyNumberFormat="1" applyFont="1" applyFill="1" applyAlignment="1">
      <alignment vertical="center" wrapText="1"/>
    </xf>
    <xf numFmtId="0" fontId="9" fillId="0" borderId="0" xfId="0" applyFont="1" applyFill="1" applyAlignment="1">
      <alignment horizontal="left" vertical="center"/>
    </xf>
    <xf numFmtId="164" fontId="8" fillId="0" borderId="1" xfId="0" applyNumberFormat="1" applyFont="1" applyFill="1" applyBorder="1" applyAlignment="1">
      <alignment vertical="center"/>
    </xf>
    <xf numFmtId="164" fontId="9" fillId="0" borderId="1" xfId="0" applyNumberFormat="1" applyFont="1" applyFill="1" applyBorder="1" applyAlignment="1">
      <alignment vertical="center" wrapText="1"/>
    </xf>
    <xf numFmtId="0" fontId="9" fillId="0" borderId="1" xfId="0" quotePrefix="1" applyFont="1" applyBorder="1" applyAlignment="1">
      <alignment horizontal="left" vertical="center"/>
    </xf>
    <xf numFmtId="0" fontId="8" fillId="0" borderId="0" xfId="0" applyFont="1" applyFill="1" applyAlignment="1">
      <alignment vertical="center" wrapText="1"/>
    </xf>
    <xf numFmtId="0" fontId="9" fillId="6" borderId="0" xfId="0" applyFont="1" applyFill="1" applyBorder="1" applyAlignment="1">
      <alignment horizontal="center" vertical="center" wrapText="1"/>
    </xf>
    <xf numFmtId="164" fontId="9" fillId="6" borderId="0" xfId="0" applyNumberFormat="1" applyFont="1" applyFill="1" applyBorder="1" applyAlignment="1">
      <alignment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164" fontId="9" fillId="0" borderId="0" xfId="0" applyNumberFormat="1" applyFont="1" applyBorder="1" applyAlignment="1">
      <alignment vertical="center"/>
    </xf>
    <xf numFmtId="164" fontId="9" fillId="0" borderId="0" xfId="0" applyNumberFormat="1" applyFont="1" applyBorder="1"/>
    <xf numFmtId="0" fontId="9" fillId="0" borderId="0" xfId="0" applyFont="1" applyBorder="1" applyAlignment="1">
      <alignment horizontal="center" wrapText="1"/>
    </xf>
    <xf numFmtId="0" fontId="9" fillId="0" borderId="0" xfId="0" applyFont="1" applyBorder="1"/>
    <xf numFmtId="0" fontId="9" fillId="0" borderId="0" xfId="0" applyFont="1" applyBorder="1" applyAlignment="1">
      <alignment wrapText="1"/>
    </xf>
    <xf numFmtId="0" fontId="9" fillId="0" borderId="0" xfId="0" applyFont="1" applyBorder="1" applyAlignment="1">
      <alignment horizontal="left" vertical="center"/>
    </xf>
    <xf numFmtId="164" fontId="9" fillId="0" borderId="1" xfId="0" applyNumberFormat="1" applyFont="1" applyBorder="1"/>
    <xf numFmtId="0" fontId="9" fillId="0" borderId="1" xfId="0" applyFont="1" applyBorder="1" applyAlignment="1">
      <alignment horizontal="center" wrapText="1"/>
    </xf>
    <xf numFmtId="0" fontId="8" fillId="0" borderId="1" xfId="0" applyFont="1" applyBorder="1" applyAlignment="1">
      <alignment vertical="center" wrapText="1"/>
    </xf>
    <xf numFmtId="0" fontId="9" fillId="0" borderId="1" xfId="0" applyFont="1" applyBorder="1" applyAlignment="1">
      <alignment wrapText="1"/>
    </xf>
    <xf numFmtId="14" fontId="9" fillId="0" borderId="1" xfId="2" applyNumberFormat="1" applyFont="1" applyBorder="1" applyAlignment="1">
      <alignment horizontal="right" vertical="center" wrapText="1"/>
    </xf>
    <xf numFmtId="0" fontId="9" fillId="0" borderId="5" xfId="0" applyFont="1" applyBorder="1" applyAlignment="1">
      <alignment horizontal="center" vertical="center" wrapText="1"/>
    </xf>
    <xf numFmtId="14" fontId="9" fillId="0" borderId="5" xfId="0" applyNumberFormat="1" applyFont="1" applyFill="1" applyBorder="1" applyAlignment="1">
      <alignment horizontal="right" vertical="center"/>
    </xf>
    <xf numFmtId="164" fontId="9" fillId="0" borderId="5" xfId="0" applyNumberFormat="1" applyFont="1" applyBorder="1" applyAlignment="1">
      <alignment vertical="center"/>
    </xf>
    <xf numFmtId="6" fontId="9" fillId="0" borderId="5" xfId="0" applyNumberFormat="1" applyFont="1" applyFill="1" applyBorder="1" applyAlignment="1">
      <alignment horizontal="center" vertical="center" wrapText="1"/>
    </xf>
    <xf numFmtId="164" fontId="9" fillId="0" borderId="5" xfId="0" applyNumberFormat="1" applyFont="1" applyFill="1" applyBorder="1" applyAlignment="1">
      <alignment vertical="center"/>
    </xf>
    <xf numFmtId="0" fontId="9" fillId="0" borderId="1" xfId="8" applyFont="1" applyFill="1" applyBorder="1" applyAlignment="1">
      <alignment vertical="center" wrapText="1"/>
    </xf>
    <xf numFmtId="0" fontId="9" fillId="0" borderId="1" xfId="8" applyFont="1" applyFill="1" applyBorder="1" applyAlignment="1">
      <alignment horizontal="left" vertical="center"/>
    </xf>
    <xf numFmtId="0" fontId="9" fillId="0" borderId="5" xfId="0" applyFont="1" applyFill="1" applyBorder="1" applyAlignment="1">
      <alignment horizontal="center" vertical="center" wrapText="1"/>
    </xf>
    <xf numFmtId="0" fontId="9" fillId="0" borderId="5" xfId="0" applyFont="1" applyBorder="1" applyAlignment="1">
      <alignment vertical="center" wrapText="1"/>
    </xf>
    <xf numFmtId="0" fontId="9" fillId="0" borderId="5" xfId="0" applyFont="1" applyFill="1" applyBorder="1" applyAlignment="1">
      <alignment horizontal="left" vertical="center" wrapText="1"/>
    </xf>
    <xf numFmtId="14" fontId="9" fillId="0" borderId="1" xfId="0" applyNumberFormat="1" applyFont="1" applyFill="1" applyBorder="1" applyAlignment="1">
      <alignment horizontal="right" vertical="center" wrapText="1"/>
    </xf>
    <xf numFmtId="0" fontId="9" fillId="0" borderId="1" xfId="0" applyFont="1" applyBorder="1" applyAlignment="1">
      <alignment vertical="center"/>
    </xf>
    <xf numFmtId="14" fontId="9" fillId="0" borderId="1" xfId="0" applyNumberFormat="1" applyFont="1" applyFill="1" applyBorder="1" applyAlignment="1">
      <alignment horizontal="right" vertical="center"/>
    </xf>
    <xf numFmtId="6" fontId="9" fillId="0" borderId="1" xfId="0" applyNumberFormat="1" applyFont="1" applyFill="1" applyBorder="1" applyAlignment="1">
      <alignment vertical="center"/>
    </xf>
    <xf numFmtId="0" fontId="9" fillId="0" borderId="1" xfId="0" applyFont="1" applyFill="1" applyBorder="1" applyAlignment="1">
      <alignment horizontal="right" vertical="center" wrapText="1"/>
    </xf>
    <xf numFmtId="49" fontId="16" fillId="0" borderId="1" xfId="0" applyNumberFormat="1" applyFont="1" applyFill="1" applyBorder="1" applyAlignment="1">
      <alignment horizontal="right" vertical="center"/>
    </xf>
    <xf numFmtId="0" fontId="16" fillId="0" borderId="1" xfId="0" applyFont="1" applyFill="1" applyBorder="1" applyAlignment="1">
      <alignment vertical="center"/>
    </xf>
    <xf numFmtId="0" fontId="8" fillId="0" borderId="0" xfId="0" applyFont="1" applyFill="1" applyBorder="1" applyAlignment="1">
      <alignment vertical="center" wrapText="1"/>
    </xf>
    <xf numFmtId="0" fontId="9" fillId="0" borderId="0" xfId="0" applyFont="1" applyBorder="1" applyAlignment="1">
      <alignment vertical="center"/>
    </xf>
    <xf numFmtId="0" fontId="16" fillId="0" borderId="1" xfId="0" applyFont="1" applyFill="1" applyBorder="1" applyAlignment="1">
      <alignment horizontal="center" vertical="center" wrapText="1"/>
    </xf>
    <xf numFmtId="14" fontId="16" fillId="0" borderId="1" xfId="0" applyNumberFormat="1" applyFont="1" applyFill="1" applyBorder="1" applyAlignment="1">
      <alignment horizontal="right" vertical="center" wrapText="1"/>
    </xf>
    <xf numFmtId="164" fontId="16" fillId="0" borderId="1" xfId="0" applyNumberFormat="1" applyFont="1" applyBorder="1" applyAlignment="1">
      <alignment vertical="center"/>
    </xf>
    <xf numFmtId="6" fontId="16" fillId="0" borderId="1" xfId="0" applyNumberFormat="1" applyFont="1" applyBorder="1" applyAlignment="1">
      <alignment vertical="center"/>
    </xf>
    <xf numFmtId="0" fontId="16"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horizontal="left" vertical="center"/>
    </xf>
    <xf numFmtId="49" fontId="16" fillId="0" borderId="1" xfId="0" applyNumberFormat="1" applyFont="1" applyBorder="1" applyAlignment="1">
      <alignment horizontal="right" vertical="center"/>
    </xf>
    <xf numFmtId="164" fontId="8" fillId="6" borderId="0" xfId="0" applyNumberFormat="1" applyFont="1" applyFill="1" applyAlignment="1">
      <alignment horizontal="center" vertical="center" wrapText="1"/>
    </xf>
    <xf numFmtId="14" fontId="9" fillId="0" borderId="0" xfId="0" applyNumberFormat="1" applyFont="1" applyFill="1" applyBorder="1" applyAlignment="1">
      <alignment horizontal="center" vertical="center"/>
    </xf>
    <xf numFmtId="6" fontId="9" fillId="0" borderId="0" xfId="0" applyNumberFormat="1" applyFont="1" applyFill="1" applyBorder="1" applyAlignment="1">
      <alignment horizontal="center" vertical="center" wrapText="1"/>
    </xf>
    <xf numFmtId="6" fontId="9" fillId="0" borderId="0" xfId="0" applyNumberFormat="1" applyFont="1" applyBorder="1" applyAlignment="1">
      <alignment vertical="center"/>
    </xf>
    <xf numFmtId="0" fontId="9" fillId="0" borderId="0" xfId="0" applyFont="1" applyBorder="1" applyAlignment="1">
      <alignment vertical="center" wrapText="1"/>
    </xf>
    <xf numFmtId="6" fontId="8" fillId="0" borderId="1" xfId="0" applyNumberFormat="1" applyFont="1" applyBorder="1" applyAlignment="1">
      <alignment vertical="center"/>
    </xf>
    <xf numFmtId="6" fontId="9" fillId="0" borderId="5" xfId="0" applyNumberFormat="1" applyFont="1" applyBorder="1" applyAlignment="1">
      <alignment vertical="center"/>
    </xf>
    <xf numFmtId="0" fontId="9" fillId="0" borderId="5" xfId="0" applyFont="1" applyFill="1" applyBorder="1" applyAlignment="1">
      <alignment vertical="center" wrapText="1"/>
    </xf>
    <xf numFmtId="0" fontId="9" fillId="0" borderId="5" xfId="0" applyFont="1" applyFill="1" applyBorder="1" applyAlignment="1">
      <alignment horizontal="left" vertical="center"/>
    </xf>
    <xf numFmtId="6" fontId="9" fillId="0" borderId="5" xfId="0" applyNumberFormat="1" applyFont="1" applyFill="1" applyBorder="1" applyAlignment="1">
      <alignment vertical="center"/>
    </xf>
    <xf numFmtId="0" fontId="9" fillId="0" borderId="0" xfId="8" applyFont="1" applyFill="1" applyAlignment="1">
      <alignment vertical="center" wrapText="1"/>
    </xf>
    <xf numFmtId="0" fontId="9" fillId="0" borderId="0" xfId="8" applyFont="1" applyFill="1" applyAlignment="1">
      <alignment horizontal="left" vertical="center"/>
    </xf>
    <xf numFmtId="14" fontId="9" fillId="0" borderId="5" xfId="0" applyNumberFormat="1" applyFont="1" applyFill="1" applyBorder="1" applyAlignment="1">
      <alignment horizontal="center" vertical="center" wrapText="1"/>
    </xf>
    <xf numFmtId="0" fontId="9" fillId="0" borderId="5" xfId="0" applyFont="1" applyBorder="1" applyAlignment="1">
      <alignment horizontal="left" vertical="center" wrapText="1"/>
    </xf>
    <xf numFmtId="0" fontId="9" fillId="0" borderId="5" xfId="0" applyFont="1" applyBorder="1" applyAlignment="1">
      <alignment horizontal="left" vertical="center"/>
    </xf>
    <xf numFmtId="0" fontId="17" fillId="0" borderId="0" xfId="0" applyFont="1" applyFill="1" applyAlignment="1">
      <alignment vertical="center" wrapText="1"/>
    </xf>
    <xf numFmtId="0" fontId="9" fillId="0" borderId="0" xfId="0" applyFont="1" applyAlignment="1">
      <alignment vertical="center" wrapText="1"/>
    </xf>
    <xf numFmtId="0" fontId="9" fillId="0" borderId="0" xfId="0" applyFont="1" applyFill="1" applyBorder="1" applyAlignment="1">
      <alignment vertical="center"/>
    </xf>
    <xf numFmtId="164" fontId="9" fillId="6" borderId="0" xfId="0" applyNumberFormat="1" applyFont="1" applyFill="1"/>
    <xf numFmtId="6" fontId="9" fillId="0" borderId="4" xfId="0" applyNumberFormat="1" applyFont="1" applyBorder="1" applyAlignment="1">
      <alignment vertical="center"/>
    </xf>
    <xf numFmtId="0" fontId="8" fillId="0" borderId="0" xfId="0" applyFont="1"/>
    <xf numFmtId="6" fontId="8" fillId="0" borderId="6" xfId="0" applyNumberFormat="1" applyFont="1" applyBorder="1" applyAlignment="1">
      <alignment vertical="center"/>
    </xf>
    <xf numFmtId="164" fontId="9" fillId="0" borderId="1" xfId="0" applyNumberFormat="1" applyFont="1" applyBorder="1" applyAlignment="1">
      <alignment horizontal="right" vertical="center"/>
    </xf>
    <xf numFmtId="6" fontId="9" fillId="0" borderId="1" xfId="0" applyNumberFormat="1" applyFont="1" applyFill="1" applyBorder="1" applyAlignment="1">
      <alignment horizontal="right" vertical="center" wrapText="1"/>
    </xf>
    <xf numFmtId="6" fontId="9" fillId="0" borderId="1" xfId="0" applyNumberFormat="1" applyFont="1" applyBorder="1" applyAlignment="1">
      <alignment horizontal="right" vertical="center"/>
    </xf>
    <xf numFmtId="164" fontId="9" fillId="0" borderId="1" xfId="0" applyNumberFormat="1" applyFont="1" applyBorder="1" applyAlignment="1">
      <alignment horizontal="right"/>
    </xf>
    <xf numFmtId="164" fontId="9" fillId="0" borderId="0" xfId="0" applyNumberFormat="1" applyFont="1" applyAlignment="1">
      <alignment horizontal="right"/>
    </xf>
    <xf numFmtId="164" fontId="9" fillId="0" borderId="6" xfId="0" applyNumberFormat="1" applyFont="1" applyBorder="1" applyAlignment="1">
      <alignment horizontal="right" vertical="center"/>
    </xf>
    <xf numFmtId="0" fontId="9" fillId="6" borderId="6" xfId="0" applyFont="1" applyFill="1" applyBorder="1" applyAlignment="1">
      <alignment horizontal="center" vertical="center" wrapText="1"/>
    </xf>
    <xf numFmtId="0" fontId="9" fillId="6" borderId="6" xfId="0" applyFont="1" applyFill="1" applyBorder="1" applyAlignment="1">
      <alignment horizontal="left" vertical="center"/>
    </xf>
    <xf numFmtId="0" fontId="9" fillId="4" borderId="0" xfId="0" applyFont="1" applyFill="1" applyBorder="1" applyAlignment="1">
      <alignment horizontal="center" vertical="center"/>
    </xf>
    <xf numFmtId="0" fontId="9" fillId="4" borderId="0" xfId="0" applyFont="1" applyFill="1" applyBorder="1" applyAlignment="1">
      <alignment horizontal="left" vertical="center" wrapText="1"/>
    </xf>
    <xf numFmtId="164" fontId="9" fillId="4" borderId="0" xfId="0" applyNumberFormat="1" applyFont="1" applyFill="1" applyBorder="1" applyAlignment="1">
      <alignment horizontal="center"/>
    </xf>
    <xf numFmtId="6" fontId="9" fillId="4" borderId="0" xfId="0" applyNumberFormat="1" applyFont="1" applyFill="1" applyBorder="1" applyAlignment="1">
      <alignment vertical="center"/>
    </xf>
    <xf numFmtId="0" fontId="9" fillId="4" borderId="0" xfId="0" applyFont="1" applyFill="1" applyBorder="1"/>
    <xf numFmtId="0" fontId="9" fillId="4" borderId="0" xfId="0" applyFont="1" applyFill="1" applyBorder="1" applyAlignment="1">
      <alignment horizontal="center" wrapText="1"/>
    </xf>
    <xf numFmtId="164" fontId="9" fillId="4" borderId="0" xfId="0" applyNumberFormat="1" applyFont="1" applyFill="1" applyBorder="1" applyAlignment="1">
      <alignment vertical="center"/>
    </xf>
    <xf numFmtId="0" fontId="8" fillId="4" borderId="0" xfId="0" applyFont="1" applyFill="1" applyBorder="1" applyAlignment="1">
      <alignment vertical="center"/>
    </xf>
    <xf numFmtId="0" fontId="9" fillId="4" borderId="0" xfId="0" applyFont="1" applyFill="1" applyBorder="1" applyAlignment="1">
      <alignment vertical="center" wrapText="1"/>
    </xf>
    <xf numFmtId="0" fontId="8" fillId="0" borderId="1" xfId="0" applyFont="1" applyBorder="1" applyAlignment="1">
      <alignment horizontal="center" vertical="center"/>
    </xf>
    <xf numFmtId="0" fontId="8" fillId="0" borderId="1" xfId="0" applyFont="1" applyBorder="1" applyAlignment="1">
      <alignment horizontal="left" vertical="center" wrapText="1"/>
    </xf>
    <xf numFmtId="164" fontId="8" fillId="0" borderId="1" xfId="0" applyNumberFormat="1" applyFont="1" applyBorder="1" applyAlignment="1">
      <alignment horizontal="center"/>
    </xf>
    <xf numFmtId="0" fontId="8" fillId="0" borderId="1" xfId="0" applyFont="1" applyBorder="1"/>
    <xf numFmtId="0" fontId="8" fillId="0" borderId="1" xfId="0" applyFont="1" applyBorder="1" applyAlignment="1">
      <alignment horizontal="center" wrapText="1"/>
    </xf>
    <xf numFmtId="6" fontId="9" fillId="0" borderId="1" xfId="0" applyNumberFormat="1" applyFont="1" applyFill="1" applyBorder="1" applyAlignment="1">
      <alignment horizontal="center" wrapText="1"/>
    </xf>
    <xf numFmtId="0" fontId="9" fillId="4" borderId="0" xfId="0" applyFont="1" applyFill="1" applyBorder="1" applyAlignment="1">
      <alignment horizontal="center" vertical="center" wrapText="1"/>
    </xf>
    <xf numFmtId="0" fontId="8" fillId="5" borderId="1" xfId="0" applyFont="1" applyFill="1" applyBorder="1" applyAlignment="1">
      <alignment horizontal="center" wrapText="1"/>
    </xf>
    <xf numFmtId="0" fontId="8" fillId="0" borderId="0" xfId="0" applyFont="1" applyAlignment="1">
      <alignment horizontal="center" vertical="center" wrapText="1"/>
    </xf>
    <xf numFmtId="164" fontId="9" fillId="0" borderId="1" xfId="8" applyNumberFormat="1" applyFont="1" applyFill="1" applyBorder="1" applyAlignment="1">
      <alignment horizontal="right" vertical="center"/>
    </xf>
    <xf numFmtId="6" fontId="9" fillId="0" borderId="1" xfId="2" applyNumberFormat="1" applyFont="1" applyFill="1" applyBorder="1" applyAlignment="1">
      <alignment horizontal="right" vertical="center"/>
    </xf>
    <xf numFmtId="6" fontId="1" fillId="0" borderId="1" xfId="0" applyNumberFormat="1" applyFont="1" applyFill="1" applyBorder="1" applyAlignment="1">
      <alignment horizontal="center" wrapText="1"/>
    </xf>
    <xf numFmtId="6" fontId="1" fillId="0" borderId="1" xfId="0" applyNumberFormat="1" applyFont="1" applyFill="1" applyBorder="1" applyAlignment="1">
      <alignment horizontal="center" vertical="center" wrapText="1"/>
    </xf>
    <xf numFmtId="0" fontId="9" fillId="0" borderId="1" xfId="8" applyFont="1" applyFill="1" applyBorder="1" applyAlignment="1">
      <alignment vertical="center"/>
    </xf>
    <xf numFmtId="0" fontId="3" fillId="2" borderId="2" xfId="3" applyFont="1" applyFill="1" applyBorder="1" applyAlignment="1">
      <alignment horizontal="center" wrapText="1"/>
    </xf>
    <xf numFmtId="0" fontId="3" fillId="2" borderId="3" xfId="3" applyFont="1" applyFill="1" applyBorder="1" applyAlignment="1">
      <alignment horizontal="center" wrapText="1"/>
    </xf>
    <xf numFmtId="0" fontId="1" fillId="0" borderId="0" xfId="0" applyFont="1" applyAlignment="1">
      <alignment horizontal="left" wrapText="1"/>
    </xf>
    <xf numFmtId="0" fontId="1" fillId="0" borderId="0" xfId="0" applyFont="1" applyFill="1" applyBorder="1" applyAlignment="1">
      <alignment horizontal="left" wrapText="1"/>
    </xf>
    <xf numFmtId="0" fontId="0" fillId="0" borderId="0" xfId="0" applyAlignment="1">
      <alignment horizontal="left" wrapText="1"/>
    </xf>
    <xf numFmtId="0" fontId="8" fillId="0" borderId="4" xfId="0" applyFont="1" applyBorder="1" applyAlignment="1">
      <alignment horizontal="center" vertical="center"/>
    </xf>
    <xf numFmtId="0" fontId="14" fillId="0" borderId="10" xfId="5" applyFont="1" applyBorder="1" applyAlignment="1">
      <alignment horizontal="center" vertical="center" wrapText="1"/>
    </xf>
    <xf numFmtId="0" fontId="14" fillId="0" borderId="6" xfId="5" applyFont="1" applyBorder="1" applyAlignment="1">
      <alignment horizontal="center" vertical="center" wrapText="1"/>
    </xf>
    <xf numFmtId="0" fontId="8" fillId="0" borderId="4" xfId="5" applyFont="1" applyBorder="1" applyAlignment="1">
      <alignment horizontal="center" vertical="center" wrapText="1"/>
    </xf>
    <xf numFmtId="0" fontId="8" fillId="0" borderId="4" xfId="0" applyFont="1" applyBorder="1" applyAlignment="1">
      <alignment horizontal="center" vertical="center" wrapText="1"/>
    </xf>
    <xf numFmtId="0" fontId="8" fillId="6" borderId="2"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9" fillId="6" borderId="9" xfId="0" applyFont="1" applyFill="1" applyBorder="1" applyAlignment="1">
      <alignment vertical="center" wrapText="1"/>
    </xf>
    <xf numFmtId="0" fontId="9" fillId="6" borderId="3" xfId="0" applyFont="1" applyFill="1" applyBorder="1" applyAlignment="1">
      <alignment vertical="center" wrapText="1"/>
    </xf>
    <xf numFmtId="49" fontId="1" fillId="0" borderId="0" xfId="0" applyNumberFormat="1" applyFont="1" applyAlignment="1">
      <alignment horizontal="center"/>
    </xf>
    <xf numFmtId="49" fontId="1" fillId="0" borderId="0" xfId="0" applyNumberFormat="1" applyFont="1"/>
    <xf numFmtId="0" fontId="8" fillId="0" borderId="0" xfId="0" applyFont="1" applyAlignment="1">
      <alignment horizontal="center"/>
    </xf>
    <xf numFmtId="14" fontId="1" fillId="0" borderId="0" xfId="0" applyNumberFormat="1" applyFont="1" applyAlignment="1">
      <alignment horizontal="center"/>
    </xf>
    <xf numFmtId="164" fontId="1" fillId="0" borderId="0" xfId="0" applyNumberFormat="1" applyFont="1"/>
    <xf numFmtId="7" fontId="1" fillId="0" borderId="0" xfId="0" applyNumberFormat="1" applyFont="1"/>
    <xf numFmtId="166" fontId="1" fillId="0" borderId="0" xfId="0" applyNumberFormat="1" applyFont="1"/>
    <xf numFmtId="14" fontId="1" fillId="0" borderId="0" xfId="0" applyNumberFormat="1" applyFont="1" applyFill="1" applyAlignment="1">
      <alignment horizontal="center"/>
    </xf>
    <xf numFmtId="0" fontId="18" fillId="0" borderId="0" xfId="0" applyFont="1" applyAlignment="1">
      <alignment horizontal="center" vertical="center"/>
    </xf>
    <xf numFmtId="166" fontId="1" fillId="0" borderId="11" xfId="0" applyNumberFormat="1" applyFont="1" applyBorder="1"/>
    <xf numFmtId="166" fontId="2" fillId="0" borderId="12" xfId="6" applyNumberFormat="1" applyFont="1" applyBorder="1" applyAlignment="1">
      <alignment horizontal="center" vertical="center" wrapText="1"/>
    </xf>
    <xf numFmtId="166" fontId="2" fillId="0" borderId="13" xfId="6" applyNumberFormat="1" applyFont="1" applyBorder="1" applyAlignment="1">
      <alignment horizontal="center" vertical="center" wrapText="1"/>
    </xf>
    <xf numFmtId="166" fontId="2" fillId="0" borderId="14" xfId="6"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2" fillId="0" borderId="0" xfId="0" applyNumberFormat="1" applyFont="1" applyAlignment="1">
      <alignment horizontal="center" vertical="center"/>
    </xf>
    <xf numFmtId="14" fontId="2" fillId="0" borderId="0" xfId="0" applyNumberFormat="1" applyFont="1" applyAlignment="1">
      <alignment horizontal="center" vertical="center"/>
    </xf>
    <xf numFmtId="14" fontId="2" fillId="0" borderId="0" xfId="0" applyNumberFormat="1" applyFont="1" applyAlignment="1">
      <alignment horizontal="center" vertical="center" wrapText="1"/>
    </xf>
    <xf numFmtId="164" fontId="2" fillId="0" borderId="0" xfId="0" applyNumberFormat="1" applyFont="1" applyAlignment="1">
      <alignment horizontal="center" vertical="center" wrapText="1"/>
    </xf>
    <xf numFmtId="7" fontId="2" fillId="0" borderId="0" xfId="0" applyNumberFormat="1" applyFont="1" applyAlignment="1">
      <alignment horizontal="center" vertical="center" wrapText="1"/>
    </xf>
    <xf numFmtId="166" fontId="2" fillId="0" borderId="15" xfId="0" applyNumberFormat="1" applyFont="1" applyBorder="1" applyAlignment="1">
      <alignment horizontal="center" vertical="center"/>
    </xf>
    <xf numFmtId="166" fontId="2" fillId="0" borderId="16" xfId="0" applyNumberFormat="1"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17" xfId="0" applyNumberFormat="1" applyFont="1" applyBorder="1" applyAlignment="1">
      <alignment horizontal="center" vertical="center" wrapText="1"/>
    </xf>
    <xf numFmtId="14" fontId="2" fillId="0" borderId="0" xfId="0" applyNumberFormat="1" applyFont="1" applyFill="1" applyAlignment="1">
      <alignment horizontal="center" vertical="center" wrapText="1"/>
    </xf>
    <xf numFmtId="0" fontId="2" fillId="0" borderId="0" xfId="0" applyNumberFormat="1" applyFont="1" applyAlignment="1" applyProtection="1">
      <alignment horizontal="center" vertical="center"/>
      <protection locked="0"/>
    </xf>
    <xf numFmtId="166" fontId="2" fillId="0" borderId="16" xfId="0" applyNumberFormat="1" applyFont="1" applyBorder="1" applyAlignment="1">
      <alignment horizontal="center" vertical="center"/>
    </xf>
    <xf numFmtId="166" fontId="2" fillId="0" borderId="0" xfId="0" applyNumberFormat="1" applyFont="1" applyBorder="1" applyAlignment="1">
      <alignment horizontal="center" vertical="center"/>
    </xf>
    <xf numFmtId="166" fontId="2" fillId="0" borderId="17" xfId="0" applyNumberFormat="1" applyFont="1" applyBorder="1" applyAlignment="1">
      <alignment horizontal="center" vertical="center"/>
    </xf>
    <xf numFmtId="49" fontId="1" fillId="0" borderId="0" xfId="0" applyNumberFormat="1" applyFont="1" applyFill="1" applyAlignment="1">
      <alignment horizontal="center"/>
    </xf>
    <xf numFmtId="166" fontId="1" fillId="0" borderId="15" xfId="0" applyNumberFormat="1" applyFont="1" applyFill="1" applyBorder="1"/>
    <xf numFmtId="166" fontId="1" fillId="0" borderId="16" xfId="0" applyNumberFormat="1" applyFont="1" applyFill="1" applyBorder="1"/>
    <xf numFmtId="166" fontId="1" fillId="0" borderId="0" xfId="0" applyNumberFormat="1" applyFont="1" applyFill="1" applyBorder="1"/>
    <xf numFmtId="166" fontId="1" fillId="0" borderId="17" xfId="0" applyNumberFormat="1" applyFont="1" applyFill="1" applyBorder="1"/>
    <xf numFmtId="14" fontId="1" fillId="0" borderId="0" xfId="10" applyNumberFormat="1" applyFont="1" applyFill="1" applyAlignment="1">
      <alignment horizontal="center"/>
    </xf>
    <xf numFmtId="0" fontId="1" fillId="0" borderId="15" xfId="0" applyFont="1" applyFill="1" applyBorder="1"/>
    <xf numFmtId="0" fontId="1" fillId="0" borderId="0" xfId="10" applyFont="1" applyFill="1" applyAlignment="1">
      <alignment horizontal="center"/>
    </xf>
    <xf numFmtId="0" fontId="1" fillId="0" borderId="0" xfId="0" applyNumberFormat="1" applyFont="1" applyAlignment="1">
      <alignment horizontal="center"/>
    </xf>
    <xf numFmtId="49" fontId="1" fillId="0" borderId="0" xfId="0" applyNumberFormat="1" applyFont="1" applyFill="1"/>
    <xf numFmtId="164" fontId="1" fillId="0" borderId="0" xfId="0" applyNumberFormat="1" applyFont="1" applyFill="1"/>
    <xf numFmtId="7" fontId="1" fillId="0" borderId="0" xfId="0" applyNumberFormat="1" applyFont="1" applyFill="1"/>
    <xf numFmtId="166" fontId="1" fillId="0" borderId="15" xfId="0" applyNumberFormat="1" applyFont="1" applyBorder="1"/>
    <xf numFmtId="49" fontId="1" fillId="0" borderId="0" xfId="10" applyNumberFormat="1" applyFont="1"/>
    <xf numFmtId="7" fontId="1" fillId="0" borderId="0" xfId="0" applyNumberFormat="1" applyFont="1" applyFill="1" applyBorder="1"/>
    <xf numFmtId="0" fontId="1" fillId="0" borderId="0" xfId="10" applyFont="1"/>
    <xf numFmtId="49" fontId="1" fillId="0" borderId="0" xfId="10" applyNumberFormat="1" applyFont="1" applyAlignment="1">
      <alignment horizontal="center"/>
    </xf>
    <xf numFmtId="7" fontId="1" fillId="0" borderId="0" xfId="0" applyNumberFormat="1" applyFont="1" applyFill="1" applyAlignment="1"/>
    <xf numFmtId="49" fontId="1" fillId="0" borderId="0" xfId="0" applyNumberFormat="1" applyFont="1" applyBorder="1" applyAlignment="1">
      <alignment horizontal="center"/>
    </xf>
    <xf numFmtId="49" fontId="1" fillId="0" borderId="0" xfId="0" applyNumberFormat="1" applyFont="1" applyFill="1" applyBorder="1" applyAlignment="1">
      <alignment horizontal="center"/>
    </xf>
    <xf numFmtId="49" fontId="1" fillId="0" borderId="0" xfId="0" applyNumberFormat="1" applyFont="1" applyBorder="1"/>
    <xf numFmtId="14" fontId="1" fillId="0" borderId="0" xfId="0" applyNumberFormat="1" applyFont="1" applyBorder="1" applyAlignment="1">
      <alignment horizontal="center"/>
    </xf>
    <xf numFmtId="164" fontId="1" fillId="0" borderId="0" xfId="0" applyNumberFormat="1" applyFont="1" applyBorder="1"/>
    <xf numFmtId="7" fontId="1" fillId="0" borderId="0" xfId="0" applyNumberFormat="1" applyFont="1" applyBorder="1"/>
    <xf numFmtId="14" fontId="1" fillId="0" borderId="0" xfId="0" applyNumberFormat="1" applyFont="1" applyFill="1" applyBorder="1" applyAlignment="1">
      <alignment horizontal="center"/>
    </xf>
    <xf numFmtId="7" fontId="1" fillId="0" borderId="0" xfId="10" applyNumberFormat="1" applyFont="1"/>
    <xf numFmtId="0" fontId="1" fillId="0" borderId="0" xfId="0" applyNumberFormat="1" applyFont="1" applyFill="1" applyAlignment="1">
      <alignment horizontal="center"/>
    </xf>
    <xf numFmtId="166" fontId="1" fillId="0" borderId="16" xfId="0" applyNumberFormat="1" applyFont="1" applyBorder="1"/>
    <xf numFmtId="166" fontId="1" fillId="0" borderId="0" xfId="0" applyNumberFormat="1" applyFont="1" applyBorder="1"/>
    <xf numFmtId="166" fontId="1" fillId="0" borderId="17" xfId="0" applyNumberFormat="1" applyFont="1" applyBorder="1"/>
    <xf numFmtId="49" fontId="1" fillId="7" borderId="0" xfId="0" applyNumberFormat="1" applyFont="1" applyFill="1" applyAlignment="1">
      <alignment horizontal="center"/>
    </xf>
    <xf numFmtId="49" fontId="1" fillId="7" borderId="0" xfId="0" applyNumberFormat="1" applyFont="1" applyFill="1" applyAlignment="1">
      <alignment horizontal="center"/>
    </xf>
    <xf numFmtId="164" fontId="1" fillId="7" borderId="0" xfId="0" applyNumberFormat="1" applyFont="1" applyFill="1"/>
    <xf numFmtId="7" fontId="1" fillId="7" borderId="0" xfId="0" applyNumberFormat="1" applyFont="1" applyFill="1"/>
    <xf numFmtId="166" fontId="1" fillId="7" borderId="18" xfId="0" applyNumberFormat="1" applyFont="1" applyFill="1" applyBorder="1"/>
    <xf numFmtId="166" fontId="1" fillId="7" borderId="19" xfId="0" applyNumberFormat="1" applyFont="1" applyFill="1" applyBorder="1"/>
    <xf numFmtId="166" fontId="1" fillId="7" borderId="20" xfId="0" applyNumberFormat="1" applyFont="1" applyFill="1" applyBorder="1"/>
    <xf numFmtId="166" fontId="1" fillId="7" borderId="21" xfId="0" applyNumberFormat="1" applyFont="1" applyFill="1" applyBorder="1"/>
    <xf numFmtId="14" fontId="1" fillId="7" borderId="0" xfId="0" applyNumberFormat="1" applyFont="1" applyFill="1" applyAlignment="1">
      <alignment horizontal="center"/>
    </xf>
    <xf numFmtId="14" fontId="1" fillId="8" borderId="0" xfId="0" applyNumberFormat="1" applyFont="1" applyFill="1" applyAlignment="1">
      <alignment horizontal="center"/>
    </xf>
    <xf numFmtId="0" fontId="6" fillId="0" borderId="0" xfId="0" applyFont="1" applyAlignment="1">
      <alignment horizontal="center"/>
    </xf>
    <xf numFmtId="0" fontId="8" fillId="0" borderId="0" xfId="0" quotePrefix="1" applyFont="1" applyAlignment="1">
      <alignment horizontal="center"/>
    </xf>
    <xf numFmtId="0" fontId="19" fillId="9" borderId="1" xfId="0" applyFont="1" applyFill="1" applyBorder="1" applyAlignment="1" applyProtection="1">
      <alignment horizontal="center" vertical="center"/>
    </xf>
    <xf numFmtId="0" fontId="20" fillId="0" borderId="22" xfId="0" applyFont="1" applyFill="1" applyBorder="1" applyAlignment="1" applyProtection="1">
      <alignment horizontal="left" vertical="center" wrapText="1"/>
    </xf>
    <xf numFmtId="0" fontId="20" fillId="0" borderId="23" xfId="0" applyFont="1" applyFill="1" applyBorder="1" applyAlignment="1" applyProtection="1">
      <alignment vertical="center" wrapText="1"/>
    </xf>
    <xf numFmtId="167" fontId="20" fillId="0" borderId="22" xfId="0" applyNumberFormat="1" applyFont="1" applyFill="1" applyBorder="1" applyAlignment="1" applyProtection="1">
      <alignment horizontal="right" vertical="center" wrapText="1"/>
    </xf>
    <xf numFmtId="167" fontId="20" fillId="0" borderId="23" xfId="0" applyNumberFormat="1" applyFont="1" applyFill="1" applyBorder="1" applyAlignment="1" applyProtection="1">
      <alignment horizontal="right" vertical="center" wrapText="1"/>
    </xf>
    <xf numFmtId="168" fontId="20" fillId="0" borderId="23" xfId="0" applyNumberFormat="1" applyFont="1" applyFill="1" applyBorder="1" applyAlignment="1" applyProtection="1">
      <alignment horizontal="right" vertical="center" wrapText="1"/>
    </xf>
    <xf numFmtId="0" fontId="20" fillId="0" borderId="24" xfId="0" applyFont="1" applyFill="1" applyBorder="1" applyAlignment="1" applyProtection="1">
      <alignment horizontal="left" vertical="center" wrapText="1"/>
    </xf>
    <xf numFmtId="167" fontId="20" fillId="0" borderId="24" xfId="0" applyNumberFormat="1" applyFont="1" applyFill="1" applyBorder="1" applyAlignment="1" applyProtection="1">
      <alignment horizontal="right" vertical="center" wrapText="1"/>
    </xf>
    <xf numFmtId="0" fontId="20" fillId="0" borderId="25" xfId="0" applyFont="1" applyFill="1" applyBorder="1" applyAlignment="1" applyProtection="1">
      <alignment horizontal="left" vertical="center" wrapText="1"/>
    </xf>
    <xf numFmtId="167" fontId="20" fillId="0" borderId="25" xfId="0" applyNumberFormat="1" applyFont="1" applyFill="1" applyBorder="1" applyAlignment="1" applyProtection="1">
      <alignment horizontal="right" vertical="center" wrapText="1"/>
    </xf>
    <xf numFmtId="0" fontId="20" fillId="0" borderId="26" xfId="0" applyFont="1" applyFill="1" applyBorder="1" applyAlignment="1" applyProtection="1">
      <alignment horizontal="left" vertical="center" wrapText="1"/>
    </xf>
    <xf numFmtId="167" fontId="20" fillId="0" borderId="26" xfId="0" applyNumberFormat="1" applyFont="1" applyFill="1" applyBorder="1" applyAlignment="1" applyProtection="1">
      <alignment horizontal="right" vertical="center" wrapText="1"/>
    </xf>
    <xf numFmtId="0" fontId="20" fillId="0" borderId="26" xfId="0" applyFont="1" applyFill="1" applyBorder="1" applyAlignment="1" applyProtection="1">
      <alignment vertical="center" wrapText="1"/>
    </xf>
    <xf numFmtId="0" fontId="20" fillId="0" borderId="25" xfId="0" applyFont="1" applyFill="1" applyBorder="1" applyAlignment="1" applyProtection="1">
      <alignment vertical="center" wrapText="1"/>
    </xf>
    <xf numFmtId="0" fontId="20" fillId="0" borderId="26" xfId="0" applyFont="1" applyFill="1" applyBorder="1" applyAlignment="1" applyProtection="1">
      <alignment horizontal="center" vertical="center" wrapText="1"/>
    </xf>
    <xf numFmtId="0" fontId="20" fillId="0" borderId="25" xfId="0" applyFont="1" applyFill="1" applyBorder="1" applyAlignment="1" applyProtection="1">
      <alignment horizontal="center" vertical="center" wrapText="1"/>
    </xf>
    <xf numFmtId="0" fontId="20" fillId="0" borderId="24" xfId="0" applyFont="1" applyFill="1" applyBorder="1" applyAlignment="1" applyProtection="1">
      <alignment vertical="center" wrapText="1"/>
    </xf>
    <xf numFmtId="167" fontId="20" fillId="0" borderId="26" xfId="0" applyNumberFormat="1" applyFont="1" applyFill="1" applyBorder="1" applyAlignment="1" applyProtection="1">
      <alignment horizontal="center" vertical="center" wrapText="1"/>
    </xf>
    <xf numFmtId="167" fontId="20" fillId="0" borderId="25" xfId="0" applyNumberFormat="1" applyFont="1" applyFill="1" applyBorder="1" applyAlignment="1" applyProtection="1">
      <alignment horizontal="center"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2" fillId="0" borderId="4" xfId="0" applyFont="1" applyBorder="1" applyAlignment="1">
      <alignment horizontal="center"/>
    </xf>
    <xf numFmtId="0" fontId="0" fillId="0" borderId="4" xfId="0" applyBorder="1"/>
    <xf numFmtId="0" fontId="9" fillId="2" borderId="6" xfId="5" applyFont="1" applyFill="1" applyBorder="1" applyAlignment="1">
      <alignment horizontal="center" vertical="center"/>
    </xf>
    <xf numFmtId="0" fontId="9" fillId="2" borderId="6" xfId="5" applyFont="1" applyFill="1" applyBorder="1" applyAlignment="1">
      <alignment horizontal="center" vertical="center" wrapText="1"/>
    </xf>
    <xf numFmtId="164" fontId="9" fillId="2" borderId="6" xfId="5" applyNumberFormat="1" applyFont="1" applyFill="1" applyBorder="1" applyAlignment="1">
      <alignment horizontal="center" vertical="center" wrapText="1"/>
    </xf>
    <xf numFmtId="44" fontId="9" fillId="2" borderId="6" xfId="5" applyNumberFormat="1" applyFont="1" applyFill="1" applyBorder="1" applyAlignment="1">
      <alignment horizontal="center" vertical="center" wrapText="1"/>
    </xf>
    <xf numFmtId="44" fontId="0" fillId="0" borderId="1" xfId="9" applyFont="1" applyBorder="1"/>
    <xf numFmtId="169" fontId="0" fillId="0" borderId="1" xfId="9" applyNumberFormat="1" applyFont="1" applyBorder="1"/>
    <xf numFmtId="0" fontId="0" fillId="0" borderId="1" xfId="0" applyBorder="1"/>
    <xf numFmtId="6" fontId="0" fillId="0" borderId="1" xfId="0" applyNumberFormat="1" applyBorder="1"/>
    <xf numFmtId="165" fontId="0" fillId="0" borderId="1" xfId="9" applyNumberFormat="1" applyFont="1" applyBorder="1"/>
    <xf numFmtId="14" fontId="0" fillId="0" borderId="1" xfId="0" applyNumberFormat="1" applyBorder="1"/>
    <xf numFmtId="0" fontId="0" fillId="10" borderId="1" xfId="0" applyFill="1" applyBorder="1"/>
    <xf numFmtId="165" fontId="0" fillId="10" borderId="1" xfId="0" applyNumberFormat="1" applyFill="1" applyBorder="1"/>
    <xf numFmtId="165" fontId="1" fillId="10" borderId="1" xfId="9" applyNumberFormat="1" applyFont="1" applyFill="1" applyBorder="1"/>
    <xf numFmtId="0" fontId="1" fillId="0" borderId="0" xfId="0" applyFont="1"/>
    <xf numFmtId="0" fontId="0" fillId="0" borderId="0" xfId="0" applyAlignment="1">
      <alignment horizontal="center"/>
    </xf>
    <xf numFmtId="0" fontId="8" fillId="0" borderId="0" xfId="0" applyFont="1" applyFill="1" applyAlignment="1">
      <alignment horizontal="center" vertical="center" wrapText="1"/>
    </xf>
    <xf numFmtId="0" fontId="0" fillId="0" borderId="0" xfId="0" applyAlignment="1">
      <alignment horizontal="center" vertical="center"/>
    </xf>
    <xf numFmtId="0" fontId="9" fillId="2" borderId="1" xfId="5" applyFont="1" applyFill="1" applyBorder="1" applyAlignment="1">
      <alignment horizontal="center" vertical="center" wrapText="1"/>
    </xf>
    <xf numFmtId="166" fontId="0" fillId="0" borderId="1" xfId="7" applyNumberFormat="1" applyFont="1" applyBorder="1"/>
    <xf numFmtId="166" fontId="1" fillId="0" borderId="1" xfId="7" applyNumberFormat="1" applyFont="1" applyBorder="1"/>
    <xf numFmtId="14" fontId="0" fillId="0" borderId="1" xfId="0" applyNumberFormat="1" applyBorder="1" applyAlignment="1">
      <alignment horizontal="center"/>
    </xf>
    <xf numFmtId="0" fontId="1" fillId="0" borderId="1" xfId="0" applyFont="1" applyBorder="1"/>
    <xf numFmtId="14" fontId="1" fillId="0" borderId="1" xfId="0" applyNumberFormat="1" applyFont="1" applyBorder="1" applyAlignment="1">
      <alignment horizontal="center"/>
    </xf>
    <xf numFmtId="0" fontId="0" fillId="10" borderId="1" xfId="0" applyFill="1" applyBorder="1" applyAlignment="1">
      <alignment wrapText="1"/>
    </xf>
    <xf numFmtId="166" fontId="0" fillId="10" borderId="1" xfId="0" applyNumberFormat="1" applyFill="1" applyBorder="1"/>
    <xf numFmtId="6" fontId="0" fillId="10" borderId="1" xfId="0" applyNumberFormat="1" applyFill="1" applyBorder="1"/>
    <xf numFmtId="164" fontId="0" fillId="0" borderId="1" xfId="7" applyNumberFormat="1" applyFont="1" applyBorder="1"/>
    <xf numFmtId="165" fontId="0" fillId="0" borderId="1" xfId="7" applyNumberFormat="1" applyFont="1" applyBorder="1"/>
    <xf numFmtId="169" fontId="0" fillId="0" borderId="1" xfId="7" applyNumberFormat="1" applyFont="1" applyBorder="1"/>
    <xf numFmtId="164" fontId="0" fillId="0" borderId="0" xfId="0" applyNumberFormat="1"/>
    <xf numFmtId="164" fontId="1" fillId="0" borderId="1" xfId="7" applyNumberFormat="1" applyFont="1" applyBorder="1"/>
    <xf numFmtId="169" fontId="1" fillId="0" borderId="1" xfId="7" applyNumberFormat="1" applyFont="1" applyBorder="1"/>
    <xf numFmtId="164" fontId="0" fillId="10" borderId="1" xfId="0" applyNumberFormat="1" applyFill="1" applyBorder="1"/>
    <xf numFmtId="44" fontId="0" fillId="0" borderId="1" xfId="7" applyFont="1" applyBorder="1"/>
    <xf numFmtId="5" fontId="0" fillId="0" borderId="1" xfId="7" applyNumberFormat="1" applyFont="1" applyBorder="1"/>
    <xf numFmtId="6" fontId="1" fillId="0" borderId="1" xfId="0" applyNumberFormat="1" applyFont="1" applyBorder="1"/>
    <xf numFmtId="165" fontId="1" fillId="0" borderId="1" xfId="7" applyNumberFormat="1" applyFont="1" applyBorder="1"/>
    <xf numFmtId="165" fontId="1" fillId="10" borderId="1" xfId="7" applyNumberFormat="1" applyFont="1" applyFill="1" applyBorder="1"/>
    <xf numFmtId="0" fontId="14" fillId="0" borderId="4" xfId="5" applyFont="1" applyBorder="1" applyAlignment="1">
      <alignment horizontal="center" vertical="center" wrapText="1"/>
    </xf>
    <xf numFmtId="0" fontId="2" fillId="0" borderId="4" xfId="0" applyFont="1" applyBorder="1" applyAlignment="1">
      <alignment horizontal="center" vertical="center" wrapText="1"/>
    </xf>
    <xf numFmtId="0" fontId="9" fillId="2" borderId="1" xfId="5" applyFont="1" applyFill="1" applyBorder="1" applyAlignment="1">
      <alignment horizontal="center" vertical="center"/>
    </xf>
    <xf numFmtId="164" fontId="9" fillId="0" borderId="1" xfId="7" applyNumberFormat="1" applyFont="1" applyFill="1" applyBorder="1" applyAlignment="1">
      <alignment vertical="center"/>
    </xf>
    <xf numFmtId="164" fontId="9" fillId="0" borderId="1" xfId="7" applyNumberFormat="1" applyFont="1" applyBorder="1" applyAlignment="1">
      <alignment horizontal="right" vertical="center" wrapText="1"/>
    </xf>
    <xf numFmtId="164" fontId="9" fillId="0" borderId="1" xfId="0" applyNumberFormat="1" applyFont="1" applyBorder="1" applyAlignment="1">
      <alignment horizontal="right" vertical="center" wrapText="1"/>
    </xf>
    <xf numFmtId="164" fontId="9" fillId="0" borderId="0" xfId="5" applyNumberFormat="1" applyFont="1" applyAlignment="1">
      <alignment horizontal="center" vertical="center" wrapText="1"/>
    </xf>
    <xf numFmtId="0" fontId="9" fillId="2" borderId="0" xfId="5" applyFont="1" applyFill="1" applyAlignment="1">
      <alignment horizontal="center" vertical="center"/>
    </xf>
    <xf numFmtId="164" fontId="9" fillId="2" borderId="1" xfId="5" applyNumberFormat="1" applyFont="1" applyFill="1" applyBorder="1" applyAlignment="1">
      <alignment vertical="center"/>
    </xf>
    <xf numFmtId="164" fontId="9" fillId="2" borderId="1" xfId="5" applyNumberFormat="1" applyFont="1" applyFill="1" applyBorder="1" applyAlignment="1">
      <alignment horizontal="right" vertical="center"/>
    </xf>
    <xf numFmtId="44" fontId="9" fillId="2" borderId="1" xfId="5" applyNumberFormat="1" applyFont="1" applyFill="1" applyBorder="1" applyAlignment="1">
      <alignment horizontal="left" vertical="center" wrapText="1"/>
    </xf>
    <xf numFmtId="164" fontId="9" fillId="2" borderId="1" xfId="5" applyNumberFormat="1" applyFont="1" applyFill="1" applyBorder="1" applyAlignment="1">
      <alignment vertical="center" wrapText="1"/>
    </xf>
    <xf numFmtId="164" fontId="1" fillId="0" borderId="0" xfId="5" applyNumberFormat="1" applyFont="1" applyAlignment="1">
      <alignment vertical="center"/>
    </xf>
    <xf numFmtId="164" fontId="1" fillId="0" borderId="0" xfId="5" applyNumberFormat="1" applyFont="1" applyAlignment="1">
      <alignment horizontal="right" vertical="center"/>
    </xf>
    <xf numFmtId="44" fontId="1" fillId="0" borderId="0" xfId="5" applyNumberFormat="1" applyFont="1" applyAlignment="1">
      <alignment horizontal="left" vertical="center" wrapText="1"/>
    </xf>
    <xf numFmtId="0" fontId="14" fillId="0" borderId="4" xfId="0" applyFont="1" applyBorder="1" applyAlignment="1">
      <alignment horizontal="center" wrapText="1"/>
    </xf>
    <xf numFmtId="0" fontId="14" fillId="0" borderId="4" xfId="0" applyFont="1" applyBorder="1" applyAlignment="1">
      <alignment horizontal="center"/>
    </xf>
    <xf numFmtId="0" fontId="0" fillId="2" borderId="1" xfId="0" applyFill="1" applyBorder="1" applyAlignment="1">
      <alignment horizontal="center" wrapText="1"/>
    </xf>
    <xf numFmtId="164" fontId="0" fillId="2" borderId="1" xfId="0" applyNumberFormat="1" applyFill="1" applyBorder="1" applyAlignment="1">
      <alignment horizontal="center" wrapText="1"/>
    </xf>
    <xf numFmtId="0" fontId="0" fillId="0" borderId="1" xfId="0" applyBorder="1" applyAlignment="1">
      <alignment vertical="center" wrapText="1"/>
    </xf>
    <xf numFmtId="164" fontId="0" fillId="0" borderId="1" xfId="0" applyNumberFormat="1" applyBorder="1" applyAlignment="1">
      <alignment vertical="center"/>
    </xf>
    <xf numFmtId="164" fontId="0" fillId="0" borderId="1" xfId="0" applyNumberFormat="1" applyBorder="1" applyAlignment="1">
      <alignment horizontal="center" vertical="center" wrapText="1"/>
    </xf>
    <xf numFmtId="164" fontId="1" fillId="0" borderId="1" xfId="0" applyNumberFormat="1" applyFont="1" applyBorder="1" applyAlignment="1">
      <alignment vertical="center"/>
    </xf>
    <xf numFmtId="0" fontId="1" fillId="0" borderId="1" xfId="0" applyFont="1" applyFill="1" applyBorder="1" applyAlignment="1">
      <alignment vertical="center"/>
    </xf>
    <xf numFmtId="164" fontId="1" fillId="0" borderId="1" xfId="0" applyNumberFormat="1" applyFont="1" applyFill="1" applyBorder="1" applyAlignment="1">
      <alignment horizontal="right" vertical="center" wrapText="1"/>
    </xf>
    <xf numFmtId="164" fontId="0" fillId="0" borderId="1" xfId="0" applyNumberFormat="1" applyFill="1" applyBorder="1" applyAlignment="1">
      <alignment vertical="center"/>
    </xf>
    <xf numFmtId="164" fontId="1" fillId="2" borderId="1" xfId="5" applyNumberFormat="1" applyFont="1" applyFill="1" applyBorder="1" applyAlignment="1">
      <alignment vertical="center"/>
    </xf>
    <xf numFmtId="164" fontId="0" fillId="0" borderId="0" xfId="0" applyNumberFormat="1" applyAlignment="1">
      <alignment horizontal="center" wrapText="1"/>
    </xf>
    <xf numFmtId="14" fontId="0" fillId="0" borderId="0" xfId="0" applyNumberFormat="1"/>
    <xf numFmtId="14" fontId="0" fillId="0" borderId="27" xfId="0" applyNumberFormat="1" applyBorder="1" applyAlignment="1">
      <alignment horizontal="center" vertical="center"/>
    </xf>
    <xf numFmtId="0" fontId="0" fillId="2" borderId="1" xfId="0" applyFill="1" applyBorder="1" applyAlignment="1">
      <alignment vertical="center" wrapText="1"/>
    </xf>
    <xf numFmtId="164" fontId="0" fillId="2" borderId="1" xfId="0" applyNumberFormat="1" applyFill="1" applyBorder="1" applyAlignment="1">
      <alignment vertical="center"/>
    </xf>
    <xf numFmtId="164" fontId="0" fillId="2" borderId="1" xfId="0" applyNumberFormat="1" applyFill="1" applyBorder="1" applyAlignment="1">
      <alignment horizontal="center" vertical="center" wrapText="1"/>
    </xf>
    <xf numFmtId="14" fontId="0" fillId="2" borderId="1" xfId="0" applyNumberFormat="1" applyFill="1" applyBorder="1" applyAlignment="1">
      <alignment vertical="center"/>
    </xf>
    <xf numFmtId="0" fontId="22" fillId="0" borderId="4" xfId="0" applyFont="1" applyBorder="1" applyAlignment="1">
      <alignment horizontal="center" vertical="center" wrapText="1"/>
    </xf>
    <xf numFmtId="164" fontId="9" fillId="2" borderId="1" xfId="5" applyNumberFormat="1" applyFont="1" applyFill="1" applyBorder="1" applyAlignment="1">
      <alignment horizontal="right" vertical="center" wrapText="1"/>
    </xf>
    <xf numFmtId="0" fontId="9" fillId="2" borderId="1" xfId="11" applyFont="1" applyFill="1" applyBorder="1" applyAlignment="1">
      <alignment horizontal="center" vertical="center" wrapText="1"/>
    </xf>
    <xf numFmtId="164" fontId="9" fillId="2" borderId="1" xfId="11" applyNumberFormat="1" applyFont="1" applyFill="1" applyBorder="1" applyAlignment="1">
      <alignment horizontal="center" vertical="center" wrapText="1"/>
    </xf>
    <xf numFmtId="44" fontId="9" fillId="2" borderId="1" xfId="11" applyNumberFormat="1" applyFont="1" applyFill="1" applyBorder="1" applyAlignment="1">
      <alignment horizontal="center" vertical="center" wrapText="1"/>
    </xf>
    <xf numFmtId="0" fontId="9" fillId="4" borderId="1" xfId="0" applyFont="1" applyFill="1" applyBorder="1" applyAlignment="1">
      <alignment horizontal="left" vertical="center" wrapText="1"/>
    </xf>
    <xf numFmtId="42" fontId="9" fillId="4" borderId="1" xfId="1" applyNumberFormat="1" applyFont="1" applyFill="1" applyBorder="1" applyAlignment="1">
      <alignment horizontal="right" vertical="center"/>
    </xf>
    <xf numFmtId="42" fontId="9" fillId="4" borderId="1" xfId="0" applyNumberFormat="1" applyFont="1" applyFill="1" applyBorder="1" applyAlignment="1">
      <alignment vertical="center"/>
    </xf>
    <xf numFmtId="164" fontId="9" fillId="4" borderId="1" xfId="0" applyNumberFormat="1" applyFont="1" applyFill="1" applyBorder="1" applyAlignment="1">
      <alignment horizontal="center" vertical="center" wrapText="1"/>
    </xf>
    <xf numFmtId="42" fontId="9" fillId="4" borderId="1" xfId="1" applyNumberFormat="1" applyFont="1" applyFill="1" applyBorder="1" applyAlignment="1">
      <alignment horizontal="right" vertical="center" wrapText="1"/>
    </xf>
    <xf numFmtId="42" fontId="9" fillId="4" borderId="1" xfId="0" applyNumberFormat="1" applyFont="1" applyFill="1" applyBorder="1" applyAlignment="1">
      <alignment horizontal="right" vertical="center" wrapText="1"/>
    </xf>
    <xf numFmtId="44" fontId="9" fillId="4" borderId="1" xfId="0" applyNumberFormat="1" applyFont="1" applyFill="1" applyBorder="1" applyAlignment="1">
      <alignment horizontal="center" vertical="center" wrapText="1"/>
    </xf>
    <xf numFmtId="14" fontId="9" fillId="4" borderId="1" xfId="0" applyNumberFormat="1" applyFont="1" applyFill="1" applyBorder="1" applyAlignment="1">
      <alignment horizontal="center" vertical="center" wrapText="1"/>
    </xf>
    <xf numFmtId="0" fontId="9" fillId="2" borderId="1" xfId="11" applyFont="1" applyFill="1" applyBorder="1" applyAlignment="1">
      <alignment horizontal="center" vertical="center"/>
    </xf>
    <xf numFmtId="42" fontId="9" fillId="2" borderId="1" xfId="11" applyNumberFormat="1" applyFont="1" applyFill="1" applyBorder="1" applyAlignment="1">
      <alignment vertical="center"/>
    </xf>
    <xf numFmtId="42" fontId="9" fillId="2" borderId="1" xfId="11" applyNumberFormat="1" applyFont="1" applyFill="1" applyBorder="1" applyAlignment="1">
      <alignment horizontal="right" vertical="center"/>
    </xf>
    <xf numFmtId="44" fontId="9" fillId="2" borderId="1" xfId="11" applyNumberFormat="1" applyFont="1" applyFill="1" applyBorder="1" applyAlignment="1">
      <alignment horizontal="left" vertical="center" wrapText="1"/>
    </xf>
    <xf numFmtId="0" fontId="9" fillId="4" borderId="4" xfId="11" applyFont="1" applyFill="1" applyBorder="1" applyAlignment="1">
      <alignment horizontal="center" vertical="center"/>
    </xf>
    <xf numFmtId="42" fontId="9" fillId="4" borderId="4" xfId="11" applyNumberFormat="1" applyFont="1" applyFill="1" applyBorder="1" applyAlignment="1">
      <alignment vertical="center"/>
    </xf>
    <xf numFmtId="164" fontId="9" fillId="4" borderId="4" xfId="11" applyNumberFormat="1" applyFont="1" applyFill="1" applyBorder="1" applyAlignment="1">
      <alignment horizontal="center" vertical="center" wrapText="1"/>
    </xf>
    <xf numFmtId="42" fontId="9" fillId="4" borderId="4" xfId="11" applyNumberFormat="1" applyFont="1" applyFill="1" applyBorder="1" applyAlignment="1">
      <alignment horizontal="right" vertical="center"/>
    </xf>
    <xf numFmtId="44" fontId="9" fillId="4" borderId="4" xfId="11" applyNumberFormat="1" applyFont="1" applyFill="1" applyBorder="1" applyAlignment="1">
      <alignment horizontal="left" vertical="center" wrapText="1"/>
    </xf>
    <xf numFmtId="44" fontId="9" fillId="4" borderId="4" xfId="11" applyNumberFormat="1" applyFont="1" applyFill="1" applyBorder="1" applyAlignment="1">
      <alignment horizontal="center" vertical="center" wrapText="1"/>
    </xf>
    <xf numFmtId="0" fontId="1" fillId="4" borderId="0" xfId="5" applyFont="1" applyFill="1" applyAlignment="1">
      <alignment horizontal="center" vertical="center"/>
    </xf>
    <xf numFmtId="42" fontId="9" fillId="0" borderId="1" xfId="1" applyNumberFormat="1" applyFont="1" applyFill="1" applyBorder="1" applyAlignment="1">
      <alignment horizontal="right" vertical="center"/>
    </xf>
    <xf numFmtId="42" fontId="9" fillId="0" borderId="1" xfId="0" applyNumberFormat="1" applyFont="1" applyBorder="1" applyAlignment="1">
      <alignment vertical="center"/>
    </xf>
    <xf numFmtId="42" fontId="9" fillId="0" borderId="1" xfId="1" applyNumberFormat="1" applyFont="1" applyBorder="1" applyAlignment="1">
      <alignment horizontal="right" vertical="center" wrapText="1"/>
    </xf>
    <xf numFmtId="42" fontId="9" fillId="0" borderId="1" xfId="0" applyNumberFormat="1" applyFont="1" applyBorder="1" applyAlignment="1">
      <alignment horizontal="right" vertical="center" wrapText="1"/>
    </xf>
  </cellXfs>
  <cellStyles count="12">
    <cellStyle name="Currency" xfId="9" builtinId="4"/>
    <cellStyle name="Currency 2" xfId="1"/>
    <cellStyle name="Currency 3" xfId="7"/>
    <cellStyle name="Normal" xfId="0" builtinId="0"/>
    <cellStyle name="Normal 2" xfId="2"/>
    <cellStyle name="Normal 3" xfId="8"/>
    <cellStyle name="Normal_FY 2002 Project Summary" xfId="5"/>
    <cellStyle name="Normal_FY 2002 Project Summary 2" xfId="11"/>
    <cellStyle name="Normal_Sheet1" xfId="6"/>
    <cellStyle name="Normal_Sheet1 2" xfId="3"/>
    <cellStyle name="Normal_Sheet1_SRT" xfId="4"/>
    <cellStyle name="Normal_UPDATED List" xfId="1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K58"/>
  <sheetViews>
    <sheetView tabSelected="1" workbookViewId="0">
      <selection sqref="A1:I1"/>
    </sheetView>
  </sheetViews>
  <sheetFormatPr defaultRowHeight="12.75"/>
  <cols>
    <col min="1" max="1" width="18.28515625" style="116" customWidth="1"/>
    <col min="2" max="2" width="32.140625" style="117" customWidth="1"/>
    <col min="3" max="3" width="14.7109375" style="118" customWidth="1"/>
    <col min="4" max="4" width="14.28515625" style="118" customWidth="1"/>
    <col min="5" max="5" width="22.7109375" style="119" customWidth="1"/>
    <col min="6" max="6" width="12.5703125" style="118" customWidth="1"/>
    <col min="7" max="7" width="15" style="118" customWidth="1"/>
    <col min="8" max="8" width="24" style="120" customWidth="1"/>
    <col min="9" max="9" width="17.28515625" style="120" customWidth="1"/>
    <col min="10" max="10" width="10.85546875" style="121" bestFit="1" customWidth="1"/>
    <col min="11" max="256" width="9.140625" style="121"/>
    <col min="257" max="257" width="18.28515625" style="121" customWidth="1"/>
    <col min="258" max="258" width="48.5703125" style="121" customWidth="1"/>
    <col min="259" max="259" width="14.7109375" style="121" customWidth="1"/>
    <col min="260" max="260" width="14.28515625" style="121" customWidth="1"/>
    <col min="261" max="261" width="30.7109375" style="121" customWidth="1"/>
    <col min="262" max="262" width="12.5703125" style="121" customWidth="1"/>
    <col min="263" max="263" width="15" style="121" customWidth="1"/>
    <col min="264" max="264" width="17.85546875" style="121" customWidth="1"/>
    <col min="265" max="265" width="17.28515625" style="121" customWidth="1"/>
    <col min="266" max="266" width="10.85546875" style="121" bestFit="1" customWidth="1"/>
    <col min="267" max="512" width="9.140625" style="121"/>
    <col min="513" max="513" width="18.28515625" style="121" customWidth="1"/>
    <col min="514" max="514" width="48.5703125" style="121" customWidth="1"/>
    <col min="515" max="515" width="14.7109375" style="121" customWidth="1"/>
    <col min="516" max="516" width="14.28515625" style="121" customWidth="1"/>
    <col min="517" max="517" width="30.7109375" style="121" customWidth="1"/>
    <col min="518" max="518" width="12.5703125" style="121" customWidth="1"/>
    <col min="519" max="519" width="15" style="121" customWidth="1"/>
    <col min="520" max="520" width="17.85546875" style="121" customWidth="1"/>
    <col min="521" max="521" width="17.28515625" style="121" customWidth="1"/>
    <col min="522" max="522" width="10.85546875" style="121" bestFit="1" customWidth="1"/>
    <col min="523" max="768" width="9.140625" style="121"/>
    <col min="769" max="769" width="18.28515625" style="121" customWidth="1"/>
    <col min="770" max="770" width="48.5703125" style="121" customWidth="1"/>
    <col min="771" max="771" width="14.7109375" style="121" customWidth="1"/>
    <col min="772" max="772" width="14.28515625" style="121" customWidth="1"/>
    <col min="773" max="773" width="30.7109375" style="121" customWidth="1"/>
    <col min="774" max="774" width="12.5703125" style="121" customWidth="1"/>
    <col min="775" max="775" width="15" style="121" customWidth="1"/>
    <col min="776" max="776" width="17.85546875" style="121" customWidth="1"/>
    <col min="777" max="777" width="17.28515625" style="121" customWidth="1"/>
    <col min="778" max="778" width="10.85546875" style="121" bestFit="1" customWidth="1"/>
    <col min="779" max="1024" width="9.140625" style="121"/>
    <col min="1025" max="1025" width="18.28515625" style="121" customWidth="1"/>
    <col min="1026" max="1026" width="48.5703125" style="121" customWidth="1"/>
    <col min="1027" max="1027" width="14.7109375" style="121" customWidth="1"/>
    <col min="1028" max="1028" width="14.28515625" style="121" customWidth="1"/>
    <col min="1029" max="1029" width="30.7109375" style="121" customWidth="1"/>
    <col min="1030" max="1030" width="12.5703125" style="121" customWidth="1"/>
    <col min="1031" max="1031" width="15" style="121" customWidth="1"/>
    <col min="1032" max="1032" width="17.85546875" style="121" customWidth="1"/>
    <col min="1033" max="1033" width="17.28515625" style="121" customWidth="1"/>
    <col min="1034" max="1034" width="10.85546875" style="121" bestFit="1" customWidth="1"/>
    <col min="1035" max="1280" width="9.140625" style="121"/>
    <col min="1281" max="1281" width="18.28515625" style="121" customWidth="1"/>
    <col min="1282" max="1282" width="48.5703125" style="121" customWidth="1"/>
    <col min="1283" max="1283" width="14.7109375" style="121" customWidth="1"/>
    <col min="1284" max="1284" width="14.28515625" style="121" customWidth="1"/>
    <col min="1285" max="1285" width="30.7109375" style="121" customWidth="1"/>
    <col min="1286" max="1286" width="12.5703125" style="121" customWidth="1"/>
    <col min="1287" max="1287" width="15" style="121" customWidth="1"/>
    <col min="1288" max="1288" width="17.85546875" style="121" customWidth="1"/>
    <col min="1289" max="1289" width="17.28515625" style="121" customWidth="1"/>
    <col min="1290" max="1290" width="10.85546875" style="121" bestFit="1" customWidth="1"/>
    <col min="1291" max="1536" width="9.140625" style="121"/>
    <col min="1537" max="1537" width="18.28515625" style="121" customWidth="1"/>
    <col min="1538" max="1538" width="48.5703125" style="121" customWidth="1"/>
    <col min="1539" max="1539" width="14.7109375" style="121" customWidth="1"/>
    <col min="1540" max="1540" width="14.28515625" style="121" customWidth="1"/>
    <col min="1541" max="1541" width="30.7109375" style="121" customWidth="1"/>
    <col min="1542" max="1542" width="12.5703125" style="121" customWidth="1"/>
    <col min="1543" max="1543" width="15" style="121" customWidth="1"/>
    <col min="1544" max="1544" width="17.85546875" style="121" customWidth="1"/>
    <col min="1545" max="1545" width="17.28515625" style="121" customWidth="1"/>
    <col min="1546" max="1546" width="10.85546875" style="121" bestFit="1" customWidth="1"/>
    <col min="1547" max="1792" width="9.140625" style="121"/>
    <col min="1793" max="1793" width="18.28515625" style="121" customWidth="1"/>
    <col min="1794" max="1794" width="48.5703125" style="121" customWidth="1"/>
    <col min="1795" max="1795" width="14.7109375" style="121" customWidth="1"/>
    <col min="1796" max="1796" width="14.28515625" style="121" customWidth="1"/>
    <col min="1797" max="1797" width="30.7109375" style="121" customWidth="1"/>
    <col min="1798" max="1798" width="12.5703125" style="121" customWidth="1"/>
    <col min="1799" max="1799" width="15" style="121" customWidth="1"/>
    <col min="1800" max="1800" width="17.85546875" style="121" customWidth="1"/>
    <col min="1801" max="1801" width="17.28515625" style="121" customWidth="1"/>
    <col min="1802" max="1802" width="10.85546875" style="121" bestFit="1" customWidth="1"/>
    <col min="1803" max="2048" width="9.140625" style="121"/>
    <col min="2049" max="2049" width="18.28515625" style="121" customWidth="1"/>
    <col min="2050" max="2050" width="48.5703125" style="121" customWidth="1"/>
    <col min="2051" max="2051" width="14.7109375" style="121" customWidth="1"/>
    <col min="2052" max="2052" width="14.28515625" style="121" customWidth="1"/>
    <col min="2053" max="2053" width="30.7109375" style="121" customWidth="1"/>
    <col min="2054" max="2054" width="12.5703125" style="121" customWidth="1"/>
    <col min="2055" max="2055" width="15" style="121" customWidth="1"/>
    <col min="2056" max="2056" width="17.85546875" style="121" customWidth="1"/>
    <col min="2057" max="2057" width="17.28515625" style="121" customWidth="1"/>
    <col min="2058" max="2058" width="10.85546875" style="121" bestFit="1" customWidth="1"/>
    <col min="2059" max="2304" width="9.140625" style="121"/>
    <col min="2305" max="2305" width="18.28515625" style="121" customWidth="1"/>
    <col min="2306" max="2306" width="48.5703125" style="121" customWidth="1"/>
    <col min="2307" max="2307" width="14.7109375" style="121" customWidth="1"/>
    <col min="2308" max="2308" width="14.28515625" style="121" customWidth="1"/>
    <col min="2309" max="2309" width="30.7109375" style="121" customWidth="1"/>
    <col min="2310" max="2310" width="12.5703125" style="121" customWidth="1"/>
    <col min="2311" max="2311" width="15" style="121" customWidth="1"/>
    <col min="2312" max="2312" width="17.85546875" style="121" customWidth="1"/>
    <col min="2313" max="2313" width="17.28515625" style="121" customWidth="1"/>
    <col min="2314" max="2314" width="10.85546875" style="121" bestFit="1" customWidth="1"/>
    <col min="2315" max="2560" width="9.140625" style="121"/>
    <col min="2561" max="2561" width="18.28515625" style="121" customWidth="1"/>
    <col min="2562" max="2562" width="48.5703125" style="121" customWidth="1"/>
    <col min="2563" max="2563" width="14.7109375" style="121" customWidth="1"/>
    <col min="2564" max="2564" width="14.28515625" style="121" customWidth="1"/>
    <col min="2565" max="2565" width="30.7109375" style="121" customWidth="1"/>
    <col min="2566" max="2566" width="12.5703125" style="121" customWidth="1"/>
    <col min="2567" max="2567" width="15" style="121" customWidth="1"/>
    <col min="2568" max="2568" width="17.85546875" style="121" customWidth="1"/>
    <col min="2569" max="2569" width="17.28515625" style="121" customWidth="1"/>
    <col min="2570" max="2570" width="10.85546875" style="121" bestFit="1" customWidth="1"/>
    <col min="2571" max="2816" width="9.140625" style="121"/>
    <col min="2817" max="2817" width="18.28515625" style="121" customWidth="1"/>
    <col min="2818" max="2818" width="48.5703125" style="121" customWidth="1"/>
    <col min="2819" max="2819" width="14.7109375" style="121" customWidth="1"/>
    <col min="2820" max="2820" width="14.28515625" style="121" customWidth="1"/>
    <col min="2821" max="2821" width="30.7109375" style="121" customWidth="1"/>
    <col min="2822" max="2822" width="12.5703125" style="121" customWidth="1"/>
    <col min="2823" max="2823" width="15" style="121" customWidth="1"/>
    <col min="2824" max="2824" width="17.85546875" style="121" customWidth="1"/>
    <col min="2825" max="2825" width="17.28515625" style="121" customWidth="1"/>
    <col min="2826" max="2826" width="10.85546875" style="121" bestFit="1" customWidth="1"/>
    <col min="2827" max="3072" width="9.140625" style="121"/>
    <col min="3073" max="3073" width="18.28515625" style="121" customWidth="1"/>
    <col min="3074" max="3074" width="48.5703125" style="121" customWidth="1"/>
    <col min="3075" max="3075" width="14.7109375" style="121" customWidth="1"/>
    <col min="3076" max="3076" width="14.28515625" style="121" customWidth="1"/>
    <col min="3077" max="3077" width="30.7109375" style="121" customWidth="1"/>
    <col min="3078" max="3078" width="12.5703125" style="121" customWidth="1"/>
    <col min="3079" max="3079" width="15" style="121" customWidth="1"/>
    <col min="3080" max="3080" width="17.85546875" style="121" customWidth="1"/>
    <col min="3081" max="3081" width="17.28515625" style="121" customWidth="1"/>
    <col min="3082" max="3082" width="10.85546875" style="121" bestFit="1" customWidth="1"/>
    <col min="3083" max="3328" width="9.140625" style="121"/>
    <col min="3329" max="3329" width="18.28515625" style="121" customWidth="1"/>
    <col min="3330" max="3330" width="48.5703125" style="121" customWidth="1"/>
    <col min="3331" max="3331" width="14.7109375" style="121" customWidth="1"/>
    <col min="3332" max="3332" width="14.28515625" style="121" customWidth="1"/>
    <col min="3333" max="3333" width="30.7109375" style="121" customWidth="1"/>
    <col min="3334" max="3334" width="12.5703125" style="121" customWidth="1"/>
    <col min="3335" max="3335" width="15" style="121" customWidth="1"/>
    <col min="3336" max="3336" width="17.85546875" style="121" customWidth="1"/>
    <col min="3337" max="3337" width="17.28515625" style="121" customWidth="1"/>
    <col min="3338" max="3338" width="10.85546875" style="121" bestFit="1" customWidth="1"/>
    <col min="3339" max="3584" width="9.140625" style="121"/>
    <col min="3585" max="3585" width="18.28515625" style="121" customWidth="1"/>
    <col min="3586" max="3586" width="48.5703125" style="121" customWidth="1"/>
    <col min="3587" max="3587" width="14.7109375" style="121" customWidth="1"/>
    <col min="3588" max="3588" width="14.28515625" style="121" customWidth="1"/>
    <col min="3589" max="3589" width="30.7109375" style="121" customWidth="1"/>
    <col min="3590" max="3590" width="12.5703125" style="121" customWidth="1"/>
    <col min="3591" max="3591" width="15" style="121" customWidth="1"/>
    <col min="3592" max="3592" width="17.85546875" style="121" customWidth="1"/>
    <col min="3593" max="3593" width="17.28515625" style="121" customWidth="1"/>
    <col min="3594" max="3594" width="10.85546875" style="121" bestFit="1" customWidth="1"/>
    <col min="3595" max="3840" width="9.140625" style="121"/>
    <col min="3841" max="3841" width="18.28515625" style="121" customWidth="1"/>
    <col min="3842" max="3842" width="48.5703125" style="121" customWidth="1"/>
    <col min="3843" max="3843" width="14.7109375" style="121" customWidth="1"/>
    <col min="3844" max="3844" width="14.28515625" style="121" customWidth="1"/>
    <col min="3845" max="3845" width="30.7109375" style="121" customWidth="1"/>
    <col min="3846" max="3846" width="12.5703125" style="121" customWidth="1"/>
    <col min="3847" max="3847" width="15" style="121" customWidth="1"/>
    <col min="3848" max="3848" width="17.85546875" style="121" customWidth="1"/>
    <col min="3849" max="3849" width="17.28515625" style="121" customWidth="1"/>
    <col min="3850" max="3850" width="10.85546875" style="121" bestFit="1" customWidth="1"/>
    <col min="3851" max="4096" width="9.140625" style="121"/>
    <col min="4097" max="4097" width="18.28515625" style="121" customWidth="1"/>
    <col min="4098" max="4098" width="48.5703125" style="121" customWidth="1"/>
    <col min="4099" max="4099" width="14.7109375" style="121" customWidth="1"/>
    <col min="4100" max="4100" width="14.28515625" style="121" customWidth="1"/>
    <col min="4101" max="4101" width="30.7109375" style="121" customWidth="1"/>
    <col min="4102" max="4102" width="12.5703125" style="121" customWidth="1"/>
    <col min="4103" max="4103" width="15" style="121" customWidth="1"/>
    <col min="4104" max="4104" width="17.85546875" style="121" customWidth="1"/>
    <col min="4105" max="4105" width="17.28515625" style="121" customWidth="1"/>
    <col min="4106" max="4106" width="10.85546875" style="121" bestFit="1" customWidth="1"/>
    <col min="4107" max="4352" width="9.140625" style="121"/>
    <col min="4353" max="4353" width="18.28515625" style="121" customWidth="1"/>
    <col min="4354" max="4354" width="48.5703125" style="121" customWidth="1"/>
    <col min="4355" max="4355" width="14.7109375" style="121" customWidth="1"/>
    <col min="4356" max="4356" width="14.28515625" style="121" customWidth="1"/>
    <col min="4357" max="4357" width="30.7109375" style="121" customWidth="1"/>
    <col min="4358" max="4358" width="12.5703125" style="121" customWidth="1"/>
    <col min="4359" max="4359" width="15" style="121" customWidth="1"/>
    <col min="4360" max="4360" width="17.85546875" style="121" customWidth="1"/>
    <col min="4361" max="4361" width="17.28515625" style="121" customWidth="1"/>
    <col min="4362" max="4362" width="10.85546875" style="121" bestFit="1" customWidth="1"/>
    <col min="4363" max="4608" width="9.140625" style="121"/>
    <col min="4609" max="4609" width="18.28515625" style="121" customWidth="1"/>
    <col min="4610" max="4610" width="48.5703125" style="121" customWidth="1"/>
    <col min="4611" max="4611" width="14.7109375" style="121" customWidth="1"/>
    <col min="4612" max="4612" width="14.28515625" style="121" customWidth="1"/>
    <col min="4613" max="4613" width="30.7109375" style="121" customWidth="1"/>
    <col min="4614" max="4614" width="12.5703125" style="121" customWidth="1"/>
    <col min="4615" max="4615" width="15" style="121" customWidth="1"/>
    <col min="4616" max="4616" width="17.85546875" style="121" customWidth="1"/>
    <col min="4617" max="4617" width="17.28515625" style="121" customWidth="1"/>
    <col min="4618" max="4618" width="10.85546875" style="121" bestFit="1" customWidth="1"/>
    <col min="4619" max="4864" width="9.140625" style="121"/>
    <col min="4865" max="4865" width="18.28515625" style="121" customWidth="1"/>
    <col min="4866" max="4866" width="48.5703125" style="121" customWidth="1"/>
    <col min="4867" max="4867" width="14.7109375" style="121" customWidth="1"/>
    <col min="4868" max="4868" width="14.28515625" style="121" customWidth="1"/>
    <col min="4869" max="4869" width="30.7109375" style="121" customWidth="1"/>
    <col min="4870" max="4870" width="12.5703125" style="121" customWidth="1"/>
    <col min="4871" max="4871" width="15" style="121" customWidth="1"/>
    <col min="4872" max="4872" width="17.85546875" style="121" customWidth="1"/>
    <col min="4873" max="4873" width="17.28515625" style="121" customWidth="1"/>
    <col min="4874" max="4874" width="10.85546875" style="121" bestFit="1" customWidth="1"/>
    <col min="4875" max="5120" width="9.140625" style="121"/>
    <col min="5121" max="5121" width="18.28515625" style="121" customWidth="1"/>
    <col min="5122" max="5122" width="48.5703125" style="121" customWidth="1"/>
    <col min="5123" max="5123" width="14.7109375" style="121" customWidth="1"/>
    <col min="5124" max="5124" width="14.28515625" style="121" customWidth="1"/>
    <col min="5125" max="5125" width="30.7109375" style="121" customWidth="1"/>
    <col min="5126" max="5126" width="12.5703125" style="121" customWidth="1"/>
    <col min="5127" max="5127" width="15" style="121" customWidth="1"/>
    <col min="5128" max="5128" width="17.85546875" style="121" customWidth="1"/>
    <col min="5129" max="5129" width="17.28515625" style="121" customWidth="1"/>
    <col min="5130" max="5130" width="10.85546875" style="121" bestFit="1" customWidth="1"/>
    <col min="5131" max="5376" width="9.140625" style="121"/>
    <col min="5377" max="5377" width="18.28515625" style="121" customWidth="1"/>
    <col min="5378" max="5378" width="48.5703125" style="121" customWidth="1"/>
    <col min="5379" max="5379" width="14.7109375" style="121" customWidth="1"/>
    <col min="5380" max="5380" width="14.28515625" style="121" customWidth="1"/>
    <col min="5381" max="5381" width="30.7109375" style="121" customWidth="1"/>
    <col min="5382" max="5382" width="12.5703125" style="121" customWidth="1"/>
    <col min="5383" max="5383" width="15" style="121" customWidth="1"/>
    <col min="5384" max="5384" width="17.85546875" style="121" customWidth="1"/>
    <col min="5385" max="5385" width="17.28515625" style="121" customWidth="1"/>
    <col min="5386" max="5386" width="10.85546875" style="121" bestFit="1" customWidth="1"/>
    <col min="5387" max="5632" width="9.140625" style="121"/>
    <col min="5633" max="5633" width="18.28515625" style="121" customWidth="1"/>
    <col min="5634" max="5634" width="48.5703125" style="121" customWidth="1"/>
    <col min="5635" max="5635" width="14.7109375" style="121" customWidth="1"/>
    <col min="5636" max="5636" width="14.28515625" style="121" customWidth="1"/>
    <col min="5637" max="5637" width="30.7109375" style="121" customWidth="1"/>
    <col min="5638" max="5638" width="12.5703125" style="121" customWidth="1"/>
    <col min="5639" max="5639" width="15" style="121" customWidth="1"/>
    <col min="5640" max="5640" width="17.85546875" style="121" customWidth="1"/>
    <col min="5641" max="5641" width="17.28515625" style="121" customWidth="1"/>
    <col min="5642" max="5642" width="10.85546875" style="121" bestFit="1" customWidth="1"/>
    <col min="5643" max="5888" width="9.140625" style="121"/>
    <col min="5889" max="5889" width="18.28515625" style="121" customWidth="1"/>
    <col min="5890" max="5890" width="48.5703125" style="121" customWidth="1"/>
    <col min="5891" max="5891" width="14.7109375" style="121" customWidth="1"/>
    <col min="5892" max="5892" width="14.28515625" style="121" customWidth="1"/>
    <col min="5893" max="5893" width="30.7109375" style="121" customWidth="1"/>
    <col min="5894" max="5894" width="12.5703125" style="121" customWidth="1"/>
    <col min="5895" max="5895" width="15" style="121" customWidth="1"/>
    <col min="5896" max="5896" width="17.85546875" style="121" customWidth="1"/>
    <col min="5897" max="5897" width="17.28515625" style="121" customWidth="1"/>
    <col min="5898" max="5898" width="10.85546875" style="121" bestFit="1" customWidth="1"/>
    <col min="5899" max="6144" width="9.140625" style="121"/>
    <col min="6145" max="6145" width="18.28515625" style="121" customWidth="1"/>
    <col min="6146" max="6146" width="48.5703125" style="121" customWidth="1"/>
    <col min="6147" max="6147" width="14.7109375" style="121" customWidth="1"/>
    <col min="6148" max="6148" width="14.28515625" style="121" customWidth="1"/>
    <col min="6149" max="6149" width="30.7109375" style="121" customWidth="1"/>
    <col min="6150" max="6150" width="12.5703125" style="121" customWidth="1"/>
    <col min="6151" max="6151" width="15" style="121" customWidth="1"/>
    <col min="6152" max="6152" width="17.85546875" style="121" customWidth="1"/>
    <col min="6153" max="6153" width="17.28515625" style="121" customWidth="1"/>
    <col min="6154" max="6154" width="10.85546875" style="121" bestFit="1" customWidth="1"/>
    <col min="6155" max="6400" width="9.140625" style="121"/>
    <col min="6401" max="6401" width="18.28515625" style="121" customWidth="1"/>
    <col min="6402" max="6402" width="48.5703125" style="121" customWidth="1"/>
    <col min="6403" max="6403" width="14.7109375" style="121" customWidth="1"/>
    <col min="6404" max="6404" width="14.28515625" style="121" customWidth="1"/>
    <col min="6405" max="6405" width="30.7109375" style="121" customWidth="1"/>
    <col min="6406" max="6406" width="12.5703125" style="121" customWidth="1"/>
    <col min="6407" max="6407" width="15" style="121" customWidth="1"/>
    <col min="6408" max="6408" width="17.85546875" style="121" customWidth="1"/>
    <col min="6409" max="6409" width="17.28515625" style="121" customWidth="1"/>
    <col min="6410" max="6410" width="10.85546875" style="121" bestFit="1" customWidth="1"/>
    <col min="6411" max="6656" width="9.140625" style="121"/>
    <col min="6657" max="6657" width="18.28515625" style="121" customWidth="1"/>
    <col min="6658" max="6658" width="48.5703125" style="121" customWidth="1"/>
    <col min="6659" max="6659" width="14.7109375" style="121" customWidth="1"/>
    <col min="6660" max="6660" width="14.28515625" style="121" customWidth="1"/>
    <col min="6661" max="6661" width="30.7109375" style="121" customWidth="1"/>
    <col min="6662" max="6662" width="12.5703125" style="121" customWidth="1"/>
    <col min="6663" max="6663" width="15" style="121" customWidth="1"/>
    <col min="6664" max="6664" width="17.85546875" style="121" customWidth="1"/>
    <col min="6665" max="6665" width="17.28515625" style="121" customWidth="1"/>
    <col min="6666" max="6666" width="10.85546875" style="121" bestFit="1" customWidth="1"/>
    <col min="6667" max="6912" width="9.140625" style="121"/>
    <col min="6913" max="6913" width="18.28515625" style="121" customWidth="1"/>
    <col min="6914" max="6914" width="48.5703125" style="121" customWidth="1"/>
    <col min="6915" max="6915" width="14.7109375" style="121" customWidth="1"/>
    <col min="6916" max="6916" width="14.28515625" style="121" customWidth="1"/>
    <col min="6917" max="6917" width="30.7109375" style="121" customWidth="1"/>
    <col min="6918" max="6918" width="12.5703125" style="121" customWidth="1"/>
    <col min="6919" max="6919" width="15" style="121" customWidth="1"/>
    <col min="6920" max="6920" width="17.85546875" style="121" customWidth="1"/>
    <col min="6921" max="6921" width="17.28515625" style="121" customWidth="1"/>
    <col min="6922" max="6922" width="10.85546875" style="121" bestFit="1" customWidth="1"/>
    <col min="6923" max="7168" width="9.140625" style="121"/>
    <col min="7169" max="7169" width="18.28515625" style="121" customWidth="1"/>
    <col min="7170" max="7170" width="48.5703125" style="121" customWidth="1"/>
    <col min="7171" max="7171" width="14.7109375" style="121" customWidth="1"/>
    <col min="7172" max="7172" width="14.28515625" style="121" customWidth="1"/>
    <col min="7173" max="7173" width="30.7109375" style="121" customWidth="1"/>
    <col min="7174" max="7174" width="12.5703125" style="121" customWidth="1"/>
    <col min="7175" max="7175" width="15" style="121" customWidth="1"/>
    <col min="7176" max="7176" width="17.85546875" style="121" customWidth="1"/>
    <col min="7177" max="7177" width="17.28515625" style="121" customWidth="1"/>
    <col min="7178" max="7178" width="10.85546875" style="121" bestFit="1" customWidth="1"/>
    <col min="7179" max="7424" width="9.140625" style="121"/>
    <col min="7425" max="7425" width="18.28515625" style="121" customWidth="1"/>
    <col min="7426" max="7426" width="48.5703125" style="121" customWidth="1"/>
    <col min="7427" max="7427" width="14.7109375" style="121" customWidth="1"/>
    <col min="7428" max="7428" width="14.28515625" style="121" customWidth="1"/>
    <col min="7429" max="7429" width="30.7109375" style="121" customWidth="1"/>
    <col min="7430" max="7430" width="12.5703125" style="121" customWidth="1"/>
    <col min="7431" max="7431" width="15" style="121" customWidth="1"/>
    <col min="7432" max="7432" width="17.85546875" style="121" customWidth="1"/>
    <col min="7433" max="7433" width="17.28515625" style="121" customWidth="1"/>
    <col min="7434" max="7434" width="10.85546875" style="121" bestFit="1" customWidth="1"/>
    <col min="7435" max="7680" width="9.140625" style="121"/>
    <col min="7681" max="7681" width="18.28515625" style="121" customWidth="1"/>
    <col min="7682" max="7682" width="48.5703125" style="121" customWidth="1"/>
    <col min="7683" max="7683" width="14.7109375" style="121" customWidth="1"/>
    <col min="7684" max="7684" width="14.28515625" style="121" customWidth="1"/>
    <col min="7685" max="7685" width="30.7109375" style="121" customWidth="1"/>
    <col min="7686" max="7686" width="12.5703125" style="121" customWidth="1"/>
    <col min="7687" max="7687" width="15" style="121" customWidth="1"/>
    <col min="7688" max="7688" width="17.85546875" style="121" customWidth="1"/>
    <col min="7689" max="7689" width="17.28515625" style="121" customWidth="1"/>
    <col min="7690" max="7690" width="10.85546875" style="121" bestFit="1" customWidth="1"/>
    <col min="7691" max="7936" width="9.140625" style="121"/>
    <col min="7937" max="7937" width="18.28515625" style="121" customWidth="1"/>
    <col min="7938" max="7938" width="48.5703125" style="121" customWidth="1"/>
    <col min="7939" max="7939" width="14.7109375" style="121" customWidth="1"/>
    <col min="7940" max="7940" width="14.28515625" style="121" customWidth="1"/>
    <col min="7941" max="7941" width="30.7109375" style="121" customWidth="1"/>
    <col min="7942" max="7942" width="12.5703125" style="121" customWidth="1"/>
    <col min="7943" max="7943" width="15" style="121" customWidth="1"/>
    <col min="7944" max="7944" width="17.85546875" style="121" customWidth="1"/>
    <col min="7945" max="7945" width="17.28515625" style="121" customWidth="1"/>
    <col min="7946" max="7946" width="10.85546875" style="121" bestFit="1" customWidth="1"/>
    <col min="7947" max="8192" width="9.140625" style="121"/>
    <col min="8193" max="8193" width="18.28515625" style="121" customWidth="1"/>
    <col min="8194" max="8194" width="48.5703125" style="121" customWidth="1"/>
    <col min="8195" max="8195" width="14.7109375" style="121" customWidth="1"/>
    <col min="8196" max="8196" width="14.28515625" style="121" customWidth="1"/>
    <col min="8197" max="8197" width="30.7109375" style="121" customWidth="1"/>
    <col min="8198" max="8198" width="12.5703125" style="121" customWidth="1"/>
    <col min="8199" max="8199" width="15" style="121" customWidth="1"/>
    <col min="8200" max="8200" width="17.85546875" style="121" customWidth="1"/>
    <col min="8201" max="8201" width="17.28515625" style="121" customWidth="1"/>
    <col min="8202" max="8202" width="10.85546875" style="121" bestFit="1" customWidth="1"/>
    <col min="8203" max="8448" width="9.140625" style="121"/>
    <col min="8449" max="8449" width="18.28515625" style="121" customWidth="1"/>
    <col min="8450" max="8450" width="48.5703125" style="121" customWidth="1"/>
    <col min="8451" max="8451" width="14.7109375" style="121" customWidth="1"/>
    <col min="8452" max="8452" width="14.28515625" style="121" customWidth="1"/>
    <col min="8453" max="8453" width="30.7109375" style="121" customWidth="1"/>
    <col min="8454" max="8454" width="12.5703125" style="121" customWidth="1"/>
    <col min="8455" max="8455" width="15" style="121" customWidth="1"/>
    <col min="8456" max="8456" width="17.85546875" style="121" customWidth="1"/>
    <col min="8457" max="8457" width="17.28515625" style="121" customWidth="1"/>
    <col min="8458" max="8458" width="10.85546875" style="121" bestFit="1" customWidth="1"/>
    <col min="8459" max="8704" width="9.140625" style="121"/>
    <col min="8705" max="8705" width="18.28515625" style="121" customWidth="1"/>
    <col min="8706" max="8706" width="48.5703125" style="121" customWidth="1"/>
    <col min="8707" max="8707" width="14.7109375" style="121" customWidth="1"/>
    <col min="8708" max="8708" width="14.28515625" style="121" customWidth="1"/>
    <col min="8709" max="8709" width="30.7109375" style="121" customWidth="1"/>
    <col min="8710" max="8710" width="12.5703125" style="121" customWidth="1"/>
    <col min="8711" max="8711" width="15" style="121" customWidth="1"/>
    <col min="8712" max="8712" width="17.85546875" style="121" customWidth="1"/>
    <col min="8713" max="8713" width="17.28515625" style="121" customWidth="1"/>
    <col min="8714" max="8714" width="10.85546875" style="121" bestFit="1" customWidth="1"/>
    <col min="8715" max="8960" width="9.140625" style="121"/>
    <col min="8961" max="8961" width="18.28515625" style="121" customWidth="1"/>
    <col min="8962" max="8962" width="48.5703125" style="121" customWidth="1"/>
    <col min="8963" max="8963" width="14.7109375" style="121" customWidth="1"/>
    <col min="8964" max="8964" width="14.28515625" style="121" customWidth="1"/>
    <col min="8965" max="8965" width="30.7109375" style="121" customWidth="1"/>
    <col min="8966" max="8966" width="12.5703125" style="121" customWidth="1"/>
    <col min="8967" max="8967" width="15" style="121" customWidth="1"/>
    <col min="8968" max="8968" width="17.85546875" style="121" customWidth="1"/>
    <col min="8969" max="8969" width="17.28515625" style="121" customWidth="1"/>
    <col min="8970" max="8970" width="10.85546875" style="121" bestFit="1" customWidth="1"/>
    <col min="8971" max="9216" width="9.140625" style="121"/>
    <col min="9217" max="9217" width="18.28515625" style="121" customWidth="1"/>
    <col min="9218" max="9218" width="48.5703125" style="121" customWidth="1"/>
    <col min="9219" max="9219" width="14.7109375" style="121" customWidth="1"/>
    <col min="9220" max="9220" width="14.28515625" style="121" customWidth="1"/>
    <col min="9221" max="9221" width="30.7109375" style="121" customWidth="1"/>
    <col min="9222" max="9222" width="12.5703125" style="121" customWidth="1"/>
    <col min="9223" max="9223" width="15" style="121" customWidth="1"/>
    <col min="9224" max="9224" width="17.85546875" style="121" customWidth="1"/>
    <col min="9225" max="9225" width="17.28515625" style="121" customWidth="1"/>
    <col min="9226" max="9226" width="10.85546875" style="121" bestFit="1" customWidth="1"/>
    <col min="9227" max="9472" width="9.140625" style="121"/>
    <col min="9473" max="9473" width="18.28515625" style="121" customWidth="1"/>
    <col min="9474" max="9474" width="48.5703125" style="121" customWidth="1"/>
    <col min="9475" max="9475" width="14.7109375" style="121" customWidth="1"/>
    <col min="9476" max="9476" width="14.28515625" style="121" customWidth="1"/>
    <col min="9477" max="9477" width="30.7109375" style="121" customWidth="1"/>
    <col min="9478" max="9478" width="12.5703125" style="121" customWidth="1"/>
    <col min="9479" max="9479" width="15" style="121" customWidth="1"/>
    <col min="9480" max="9480" width="17.85546875" style="121" customWidth="1"/>
    <col min="9481" max="9481" width="17.28515625" style="121" customWidth="1"/>
    <col min="9482" max="9482" width="10.85546875" style="121" bestFit="1" customWidth="1"/>
    <col min="9483" max="9728" width="9.140625" style="121"/>
    <col min="9729" max="9729" width="18.28515625" style="121" customWidth="1"/>
    <col min="9730" max="9730" width="48.5703125" style="121" customWidth="1"/>
    <col min="9731" max="9731" width="14.7109375" style="121" customWidth="1"/>
    <col min="9732" max="9732" width="14.28515625" style="121" customWidth="1"/>
    <col min="9733" max="9733" width="30.7109375" style="121" customWidth="1"/>
    <col min="9734" max="9734" width="12.5703125" style="121" customWidth="1"/>
    <col min="9735" max="9735" width="15" style="121" customWidth="1"/>
    <col min="9736" max="9736" width="17.85546875" style="121" customWidth="1"/>
    <col min="9737" max="9737" width="17.28515625" style="121" customWidth="1"/>
    <col min="9738" max="9738" width="10.85546875" style="121" bestFit="1" customWidth="1"/>
    <col min="9739" max="9984" width="9.140625" style="121"/>
    <col min="9985" max="9985" width="18.28515625" style="121" customWidth="1"/>
    <col min="9986" max="9986" width="48.5703125" style="121" customWidth="1"/>
    <col min="9987" max="9987" width="14.7109375" style="121" customWidth="1"/>
    <col min="9988" max="9988" width="14.28515625" style="121" customWidth="1"/>
    <col min="9989" max="9989" width="30.7109375" style="121" customWidth="1"/>
    <col min="9990" max="9990" width="12.5703125" style="121" customWidth="1"/>
    <col min="9991" max="9991" width="15" style="121" customWidth="1"/>
    <col min="9992" max="9992" width="17.85546875" style="121" customWidth="1"/>
    <col min="9993" max="9993" width="17.28515625" style="121" customWidth="1"/>
    <col min="9994" max="9994" width="10.85546875" style="121" bestFit="1" customWidth="1"/>
    <col min="9995" max="10240" width="9.140625" style="121"/>
    <col min="10241" max="10241" width="18.28515625" style="121" customWidth="1"/>
    <col min="10242" max="10242" width="48.5703125" style="121" customWidth="1"/>
    <col min="10243" max="10243" width="14.7109375" style="121" customWidth="1"/>
    <col min="10244" max="10244" width="14.28515625" style="121" customWidth="1"/>
    <col min="10245" max="10245" width="30.7109375" style="121" customWidth="1"/>
    <col min="10246" max="10246" width="12.5703125" style="121" customWidth="1"/>
    <col min="10247" max="10247" width="15" style="121" customWidth="1"/>
    <col min="10248" max="10248" width="17.85546875" style="121" customWidth="1"/>
    <col min="10249" max="10249" width="17.28515625" style="121" customWidth="1"/>
    <col min="10250" max="10250" width="10.85546875" style="121" bestFit="1" customWidth="1"/>
    <col min="10251" max="10496" width="9.140625" style="121"/>
    <col min="10497" max="10497" width="18.28515625" style="121" customWidth="1"/>
    <col min="10498" max="10498" width="48.5703125" style="121" customWidth="1"/>
    <col min="10499" max="10499" width="14.7109375" style="121" customWidth="1"/>
    <col min="10500" max="10500" width="14.28515625" style="121" customWidth="1"/>
    <col min="10501" max="10501" width="30.7109375" style="121" customWidth="1"/>
    <col min="10502" max="10502" width="12.5703125" style="121" customWidth="1"/>
    <col min="10503" max="10503" width="15" style="121" customWidth="1"/>
    <col min="10504" max="10504" width="17.85546875" style="121" customWidth="1"/>
    <col min="10505" max="10505" width="17.28515625" style="121" customWidth="1"/>
    <col min="10506" max="10506" width="10.85546875" style="121" bestFit="1" customWidth="1"/>
    <col min="10507" max="10752" width="9.140625" style="121"/>
    <col min="10753" max="10753" width="18.28515625" style="121" customWidth="1"/>
    <col min="10754" max="10754" width="48.5703125" style="121" customWidth="1"/>
    <col min="10755" max="10755" width="14.7109375" style="121" customWidth="1"/>
    <col min="10756" max="10756" width="14.28515625" style="121" customWidth="1"/>
    <col min="10757" max="10757" width="30.7109375" style="121" customWidth="1"/>
    <col min="10758" max="10758" width="12.5703125" style="121" customWidth="1"/>
    <col min="10759" max="10759" width="15" style="121" customWidth="1"/>
    <col min="10760" max="10760" width="17.85546875" style="121" customWidth="1"/>
    <col min="10761" max="10761" width="17.28515625" style="121" customWidth="1"/>
    <col min="10762" max="10762" width="10.85546875" style="121" bestFit="1" customWidth="1"/>
    <col min="10763" max="11008" width="9.140625" style="121"/>
    <col min="11009" max="11009" width="18.28515625" style="121" customWidth="1"/>
    <col min="11010" max="11010" width="48.5703125" style="121" customWidth="1"/>
    <col min="11011" max="11011" width="14.7109375" style="121" customWidth="1"/>
    <col min="11012" max="11012" width="14.28515625" style="121" customWidth="1"/>
    <col min="11013" max="11013" width="30.7109375" style="121" customWidth="1"/>
    <col min="11014" max="11014" width="12.5703125" style="121" customWidth="1"/>
    <col min="11015" max="11015" width="15" style="121" customWidth="1"/>
    <col min="11016" max="11016" width="17.85546875" style="121" customWidth="1"/>
    <col min="11017" max="11017" width="17.28515625" style="121" customWidth="1"/>
    <col min="11018" max="11018" width="10.85546875" style="121" bestFit="1" customWidth="1"/>
    <col min="11019" max="11264" width="9.140625" style="121"/>
    <col min="11265" max="11265" width="18.28515625" style="121" customWidth="1"/>
    <col min="11266" max="11266" width="48.5703125" style="121" customWidth="1"/>
    <col min="11267" max="11267" width="14.7109375" style="121" customWidth="1"/>
    <col min="11268" max="11268" width="14.28515625" style="121" customWidth="1"/>
    <col min="11269" max="11269" width="30.7109375" style="121" customWidth="1"/>
    <col min="11270" max="11270" width="12.5703125" style="121" customWidth="1"/>
    <col min="11271" max="11271" width="15" style="121" customWidth="1"/>
    <col min="11272" max="11272" width="17.85546875" style="121" customWidth="1"/>
    <col min="11273" max="11273" width="17.28515625" style="121" customWidth="1"/>
    <col min="11274" max="11274" width="10.85546875" style="121" bestFit="1" customWidth="1"/>
    <col min="11275" max="11520" width="9.140625" style="121"/>
    <col min="11521" max="11521" width="18.28515625" style="121" customWidth="1"/>
    <col min="11522" max="11522" width="48.5703125" style="121" customWidth="1"/>
    <col min="11523" max="11523" width="14.7109375" style="121" customWidth="1"/>
    <col min="11524" max="11524" width="14.28515625" style="121" customWidth="1"/>
    <col min="11525" max="11525" width="30.7109375" style="121" customWidth="1"/>
    <col min="11526" max="11526" width="12.5703125" style="121" customWidth="1"/>
    <col min="11527" max="11527" width="15" style="121" customWidth="1"/>
    <col min="11528" max="11528" width="17.85546875" style="121" customWidth="1"/>
    <col min="11529" max="11529" width="17.28515625" style="121" customWidth="1"/>
    <col min="11530" max="11530" width="10.85546875" style="121" bestFit="1" customWidth="1"/>
    <col min="11531" max="11776" width="9.140625" style="121"/>
    <col min="11777" max="11777" width="18.28515625" style="121" customWidth="1"/>
    <col min="11778" max="11778" width="48.5703125" style="121" customWidth="1"/>
    <col min="11779" max="11779" width="14.7109375" style="121" customWidth="1"/>
    <col min="11780" max="11780" width="14.28515625" style="121" customWidth="1"/>
    <col min="11781" max="11781" width="30.7109375" style="121" customWidth="1"/>
    <col min="11782" max="11782" width="12.5703125" style="121" customWidth="1"/>
    <col min="11783" max="11783" width="15" style="121" customWidth="1"/>
    <col min="11784" max="11784" width="17.85546875" style="121" customWidth="1"/>
    <col min="11785" max="11785" width="17.28515625" style="121" customWidth="1"/>
    <col min="11786" max="11786" width="10.85546875" style="121" bestFit="1" customWidth="1"/>
    <col min="11787" max="12032" width="9.140625" style="121"/>
    <col min="12033" max="12033" width="18.28515625" style="121" customWidth="1"/>
    <col min="12034" max="12034" width="48.5703125" style="121" customWidth="1"/>
    <col min="12035" max="12035" width="14.7109375" style="121" customWidth="1"/>
    <col min="12036" max="12036" width="14.28515625" style="121" customWidth="1"/>
    <col min="12037" max="12037" width="30.7109375" style="121" customWidth="1"/>
    <col min="12038" max="12038" width="12.5703125" style="121" customWidth="1"/>
    <col min="12039" max="12039" width="15" style="121" customWidth="1"/>
    <col min="12040" max="12040" width="17.85546875" style="121" customWidth="1"/>
    <col min="12041" max="12041" width="17.28515625" style="121" customWidth="1"/>
    <col min="12042" max="12042" width="10.85546875" style="121" bestFit="1" customWidth="1"/>
    <col min="12043" max="12288" width="9.140625" style="121"/>
    <col min="12289" max="12289" width="18.28515625" style="121" customWidth="1"/>
    <col min="12290" max="12290" width="48.5703125" style="121" customWidth="1"/>
    <col min="12291" max="12291" width="14.7109375" style="121" customWidth="1"/>
    <col min="12292" max="12292" width="14.28515625" style="121" customWidth="1"/>
    <col min="12293" max="12293" width="30.7109375" style="121" customWidth="1"/>
    <col min="12294" max="12294" width="12.5703125" style="121" customWidth="1"/>
    <col min="12295" max="12295" width="15" style="121" customWidth="1"/>
    <col min="12296" max="12296" width="17.85546875" style="121" customWidth="1"/>
    <col min="12297" max="12297" width="17.28515625" style="121" customWidth="1"/>
    <col min="12298" max="12298" width="10.85546875" style="121" bestFit="1" customWidth="1"/>
    <col min="12299" max="12544" width="9.140625" style="121"/>
    <col min="12545" max="12545" width="18.28515625" style="121" customWidth="1"/>
    <col min="12546" max="12546" width="48.5703125" style="121" customWidth="1"/>
    <col min="12547" max="12547" width="14.7109375" style="121" customWidth="1"/>
    <col min="12548" max="12548" width="14.28515625" style="121" customWidth="1"/>
    <col min="12549" max="12549" width="30.7109375" style="121" customWidth="1"/>
    <col min="12550" max="12550" width="12.5703125" style="121" customWidth="1"/>
    <col min="12551" max="12551" width="15" style="121" customWidth="1"/>
    <col min="12552" max="12552" width="17.85546875" style="121" customWidth="1"/>
    <col min="12553" max="12553" width="17.28515625" style="121" customWidth="1"/>
    <col min="12554" max="12554" width="10.85546875" style="121" bestFit="1" customWidth="1"/>
    <col min="12555" max="12800" width="9.140625" style="121"/>
    <col min="12801" max="12801" width="18.28515625" style="121" customWidth="1"/>
    <col min="12802" max="12802" width="48.5703125" style="121" customWidth="1"/>
    <col min="12803" max="12803" width="14.7109375" style="121" customWidth="1"/>
    <col min="12804" max="12804" width="14.28515625" style="121" customWidth="1"/>
    <col min="12805" max="12805" width="30.7109375" style="121" customWidth="1"/>
    <col min="12806" max="12806" width="12.5703125" style="121" customWidth="1"/>
    <col min="12807" max="12807" width="15" style="121" customWidth="1"/>
    <col min="12808" max="12808" width="17.85546875" style="121" customWidth="1"/>
    <col min="12809" max="12809" width="17.28515625" style="121" customWidth="1"/>
    <col min="12810" max="12810" width="10.85546875" style="121" bestFit="1" customWidth="1"/>
    <col min="12811" max="13056" width="9.140625" style="121"/>
    <col min="13057" max="13057" width="18.28515625" style="121" customWidth="1"/>
    <col min="13058" max="13058" width="48.5703125" style="121" customWidth="1"/>
    <col min="13059" max="13059" width="14.7109375" style="121" customWidth="1"/>
    <col min="13060" max="13060" width="14.28515625" style="121" customWidth="1"/>
    <col min="13061" max="13061" width="30.7109375" style="121" customWidth="1"/>
    <col min="13062" max="13062" width="12.5703125" style="121" customWidth="1"/>
    <col min="13063" max="13063" width="15" style="121" customWidth="1"/>
    <col min="13064" max="13064" width="17.85546875" style="121" customWidth="1"/>
    <col min="13065" max="13065" width="17.28515625" style="121" customWidth="1"/>
    <col min="13066" max="13066" width="10.85546875" style="121" bestFit="1" customWidth="1"/>
    <col min="13067" max="13312" width="9.140625" style="121"/>
    <col min="13313" max="13313" width="18.28515625" style="121" customWidth="1"/>
    <col min="13314" max="13314" width="48.5703125" style="121" customWidth="1"/>
    <col min="13315" max="13315" width="14.7109375" style="121" customWidth="1"/>
    <col min="13316" max="13316" width="14.28515625" style="121" customWidth="1"/>
    <col min="13317" max="13317" width="30.7109375" style="121" customWidth="1"/>
    <col min="13318" max="13318" width="12.5703125" style="121" customWidth="1"/>
    <col min="13319" max="13319" width="15" style="121" customWidth="1"/>
    <col min="13320" max="13320" width="17.85546875" style="121" customWidth="1"/>
    <col min="13321" max="13321" width="17.28515625" style="121" customWidth="1"/>
    <col min="13322" max="13322" width="10.85546875" style="121" bestFit="1" customWidth="1"/>
    <col min="13323" max="13568" width="9.140625" style="121"/>
    <col min="13569" max="13569" width="18.28515625" style="121" customWidth="1"/>
    <col min="13570" max="13570" width="48.5703125" style="121" customWidth="1"/>
    <col min="13571" max="13571" width="14.7109375" style="121" customWidth="1"/>
    <col min="13572" max="13572" width="14.28515625" style="121" customWidth="1"/>
    <col min="13573" max="13573" width="30.7109375" style="121" customWidth="1"/>
    <col min="13574" max="13574" width="12.5703125" style="121" customWidth="1"/>
    <col min="13575" max="13575" width="15" style="121" customWidth="1"/>
    <col min="13576" max="13576" width="17.85546875" style="121" customWidth="1"/>
    <col min="13577" max="13577" width="17.28515625" style="121" customWidth="1"/>
    <col min="13578" max="13578" width="10.85546875" style="121" bestFit="1" customWidth="1"/>
    <col min="13579" max="13824" width="9.140625" style="121"/>
    <col min="13825" max="13825" width="18.28515625" style="121" customWidth="1"/>
    <col min="13826" max="13826" width="48.5703125" style="121" customWidth="1"/>
    <col min="13827" max="13827" width="14.7109375" style="121" customWidth="1"/>
    <col min="13828" max="13828" width="14.28515625" style="121" customWidth="1"/>
    <col min="13829" max="13829" width="30.7109375" style="121" customWidth="1"/>
    <col min="13830" max="13830" width="12.5703125" style="121" customWidth="1"/>
    <col min="13831" max="13831" width="15" style="121" customWidth="1"/>
    <col min="13832" max="13832" width="17.85546875" style="121" customWidth="1"/>
    <col min="13833" max="13833" width="17.28515625" style="121" customWidth="1"/>
    <col min="13834" max="13834" width="10.85546875" style="121" bestFit="1" customWidth="1"/>
    <col min="13835" max="14080" width="9.140625" style="121"/>
    <col min="14081" max="14081" width="18.28515625" style="121" customWidth="1"/>
    <col min="14082" max="14082" width="48.5703125" style="121" customWidth="1"/>
    <col min="14083" max="14083" width="14.7109375" style="121" customWidth="1"/>
    <col min="14084" max="14084" width="14.28515625" style="121" customWidth="1"/>
    <col min="14085" max="14085" width="30.7109375" style="121" customWidth="1"/>
    <col min="14086" max="14086" width="12.5703125" style="121" customWidth="1"/>
    <col min="14087" max="14087" width="15" style="121" customWidth="1"/>
    <col min="14088" max="14088" width="17.85546875" style="121" customWidth="1"/>
    <col min="14089" max="14089" width="17.28515625" style="121" customWidth="1"/>
    <col min="14090" max="14090" width="10.85546875" style="121" bestFit="1" customWidth="1"/>
    <col min="14091" max="14336" width="9.140625" style="121"/>
    <col min="14337" max="14337" width="18.28515625" style="121" customWidth="1"/>
    <col min="14338" max="14338" width="48.5703125" style="121" customWidth="1"/>
    <col min="14339" max="14339" width="14.7109375" style="121" customWidth="1"/>
    <col min="14340" max="14340" width="14.28515625" style="121" customWidth="1"/>
    <col min="14341" max="14341" width="30.7109375" style="121" customWidth="1"/>
    <col min="14342" max="14342" width="12.5703125" style="121" customWidth="1"/>
    <col min="14343" max="14343" width="15" style="121" customWidth="1"/>
    <col min="14344" max="14344" width="17.85546875" style="121" customWidth="1"/>
    <col min="14345" max="14345" width="17.28515625" style="121" customWidth="1"/>
    <col min="14346" max="14346" width="10.85546875" style="121" bestFit="1" customWidth="1"/>
    <col min="14347" max="14592" width="9.140625" style="121"/>
    <col min="14593" max="14593" width="18.28515625" style="121" customWidth="1"/>
    <col min="14594" max="14594" width="48.5703125" style="121" customWidth="1"/>
    <col min="14595" max="14595" width="14.7109375" style="121" customWidth="1"/>
    <col min="14596" max="14596" width="14.28515625" style="121" customWidth="1"/>
    <col min="14597" max="14597" width="30.7109375" style="121" customWidth="1"/>
    <col min="14598" max="14598" width="12.5703125" style="121" customWidth="1"/>
    <col min="14599" max="14599" width="15" style="121" customWidth="1"/>
    <col min="14600" max="14600" width="17.85546875" style="121" customWidth="1"/>
    <col min="14601" max="14601" width="17.28515625" style="121" customWidth="1"/>
    <col min="14602" max="14602" width="10.85546875" style="121" bestFit="1" customWidth="1"/>
    <col min="14603" max="14848" width="9.140625" style="121"/>
    <col min="14849" max="14849" width="18.28515625" style="121" customWidth="1"/>
    <col min="14850" max="14850" width="48.5703125" style="121" customWidth="1"/>
    <col min="14851" max="14851" width="14.7109375" style="121" customWidth="1"/>
    <col min="14852" max="14852" width="14.28515625" style="121" customWidth="1"/>
    <col min="14853" max="14853" width="30.7109375" style="121" customWidth="1"/>
    <col min="14854" max="14854" width="12.5703125" style="121" customWidth="1"/>
    <col min="14855" max="14855" width="15" style="121" customWidth="1"/>
    <col min="14856" max="14856" width="17.85546875" style="121" customWidth="1"/>
    <col min="14857" max="14857" width="17.28515625" style="121" customWidth="1"/>
    <col min="14858" max="14858" width="10.85546875" style="121" bestFit="1" customWidth="1"/>
    <col min="14859" max="15104" width="9.140625" style="121"/>
    <col min="15105" max="15105" width="18.28515625" style="121" customWidth="1"/>
    <col min="15106" max="15106" width="48.5703125" style="121" customWidth="1"/>
    <col min="15107" max="15107" width="14.7109375" style="121" customWidth="1"/>
    <col min="15108" max="15108" width="14.28515625" style="121" customWidth="1"/>
    <col min="15109" max="15109" width="30.7109375" style="121" customWidth="1"/>
    <col min="15110" max="15110" width="12.5703125" style="121" customWidth="1"/>
    <col min="15111" max="15111" width="15" style="121" customWidth="1"/>
    <col min="15112" max="15112" width="17.85546875" style="121" customWidth="1"/>
    <col min="15113" max="15113" width="17.28515625" style="121" customWidth="1"/>
    <col min="15114" max="15114" width="10.85546875" style="121" bestFit="1" customWidth="1"/>
    <col min="15115" max="15360" width="9.140625" style="121"/>
    <col min="15361" max="15361" width="18.28515625" style="121" customWidth="1"/>
    <col min="15362" max="15362" width="48.5703125" style="121" customWidth="1"/>
    <col min="15363" max="15363" width="14.7109375" style="121" customWidth="1"/>
    <col min="15364" max="15364" width="14.28515625" style="121" customWidth="1"/>
    <col min="15365" max="15365" width="30.7109375" style="121" customWidth="1"/>
    <col min="15366" max="15366" width="12.5703125" style="121" customWidth="1"/>
    <col min="15367" max="15367" width="15" style="121" customWidth="1"/>
    <col min="15368" max="15368" width="17.85546875" style="121" customWidth="1"/>
    <col min="15369" max="15369" width="17.28515625" style="121" customWidth="1"/>
    <col min="15370" max="15370" width="10.85546875" style="121" bestFit="1" customWidth="1"/>
    <col min="15371" max="15616" width="9.140625" style="121"/>
    <col min="15617" max="15617" width="18.28515625" style="121" customWidth="1"/>
    <col min="15618" max="15618" width="48.5703125" style="121" customWidth="1"/>
    <col min="15619" max="15619" width="14.7109375" style="121" customWidth="1"/>
    <col min="15620" max="15620" width="14.28515625" style="121" customWidth="1"/>
    <col min="15621" max="15621" width="30.7109375" style="121" customWidth="1"/>
    <col min="15622" max="15622" width="12.5703125" style="121" customWidth="1"/>
    <col min="15623" max="15623" width="15" style="121" customWidth="1"/>
    <col min="15624" max="15624" width="17.85546875" style="121" customWidth="1"/>
    <col min="15625" max="15625" width="17.28515625" style="121" customWidth="1"/>
    <col min="15626" max="15626" width="10.85546875" style="121" bestFit="1" customWidth="1"/>
    <col min="15627" max="15872" width="9.140625" style="121"/>
    <col min="15873" max="15873" width="18.28515625" style="121" customWidth="1"/>
    <col min="15874" max="15874" width="48.5703125" style="121" customWidth="1"/>
    <col min="15875" max="15875" width="14.7109375" style="121" customWidth="1"/>
    <col min="15876" max="15876" width="14.28515625" style="121" customWidth="1"/>
    <col min="15877" max="15877" width="30.7109375" style="121" customWidth="1"/>
    <col min="15878" max="15878" width="12.5703125" style="121" customWidth="1"/>
    <col min="15879" max="15879" width="15" style="121" customWidth="1"/>
    <col min="15880" max="15880" width="17.85546875" style="121" customWidth="1"/>
    <col min="15881" max="15881" width="17.28515625" style="121" customWidth="1"/>
    <col min="15882" max="15882" width="10.85546875" style="121" bestFit="1" customWidth="1"/>
    <col min="15883" max="16128" width="9.140625" style="121"/>
    <col min="16129" max="16129" width="18.28515625" style="121" customWidth="1"/>
    <col min="16130" max="16130" width="48.5703125" style="121" customWidth="1"/>
    <col min="16131" max="16131" width="14.7109375" style="121" customWidth="1"/>
    <col min="16132" max="16132" width="14.28515625" style="121" customWidth="1"/>
    <col min="16133" max="16133" width="30.7109375" style="121" customWidth="1"/>
    <col min="16134" max="16134" width="12.5703125" style="121" customWidth="1"/>
    <col min="16135" max="16135" width="15" style="121" customWidth="1"/>
    <col min="16136" max="16136" width="17.85546875" style="121" customWidth="1"/>
    <col min="16137" max="16137" width="17.28515625" style="121" customWidth="1"/>
    <col min="16138" max="16138" width="10.85546875" style="121" bestFit="1" customWidth="1"/>
    <col min="16139" max="16384" width="9.140625" style="121"/>
  </cols>
  <sheetData>
    <row r="1" spans="1:9" s="70" customFormat="1" ht="33.75" customHeight="1">
      <c r="A1" s="353" t="s">
        <v>334</v>
      </c>
      <c r="B1" s="353"/>
      <c r="C1" s="353"/>
      <c r="D1" s="353"/>
      <c r="E1" s="353"/>
      <c r="F1" s="353"/>
      <c r="G1" s="353"/>
      <c r="H1" s="353"/>
      <c r="I1" s="353"/>
    </row>
    <row r="2" spans="1:9" s="75" customFormat="1" ht="57" customHeight="1">
      <c r="A2" s="71" t="s">
        <v>335</v>
      </c>
      <c r="B2" s="72" t="s">
        <v>0</v>
      </c>
      <c r="C2" s="73" t="s">
        <v>1</v>
      </c>
      <c r="D2" s="73" t="s">
        <v>336</v>
      </c>
      <c r="E2" s="73" t="s">
        <v>337</v>
      </c>
      <c r="F2" s="73" t="s">
        <v>338</v>
      </c>
      <c r="G2" s="73" t="s">
        <v>339</v>
      </c>
      <c r="H2" s="74" t="s">
        <v>340</v>
      </c>
      <c r="I2" s="74" t="s">
        <v>341</v>
      </c>
    </row>
    <row r="3" spans="1:9" s="84" customFormat="1" ht="38.25">
      <c r="A3" s="76" t="s">
        <v>342</v>
      </c>
      <c r="B3" s="77" t="s">
        <v>343</v>
      </c>
      <c r="C3" s="78">
        <v>187500</v>
      </c>
      <c r="D3" s="79">
        <v>150000</v>
      </c>
      <c r="E3" s="80" t="s">
        <v>344</v>
      </c>
      <c r="F3" s="81">
        <v>0</v>
      </c>
      <c r="G3" s="79">
        <f>D3-F3</f>
        <v>150000</v>
      </c>
      <c r="H3" s="82" t="s">
        <v>345</v>
      </c>
      <c r="I3" s="83">
        <v>41455</v>
      </c>
    </row>
    <row r="4" spans="1:9" s="84" customFormat="1" ht="28.5" customHeight="1">
      <c r="A4" s="85" t="s">
        <v>346</v>
      </c>
      <c r="B4" s="86" t="s">
        <v>347</v>
      </c>
      <c r="C4" s="87">
        <v>600000</v>
      </c>
      <c r="D4" s="87">
        <v>150000</v>
      </c>
      <c r="E4" s="80" t="s">
        <v>344</v>
      </c>
      <c r="F4" s="87">
        <v>0</v>
      </c>
      <c r="G4" s="87">
        <f>D4-F4</f>
        <v>150000</v>
      </c>
      <c r="H4" s="88" t="s">
        <v>348</v>
      </c>
      <c r="I4" s="89">
        <v>41638</v>
      </c>
    </row>
    <row r="5" spans="1:9" s="84" customFormat="1" ht="25.5">
      <c r="A5" s="85" t="s">
        <v>349</v>
      </c>
      <c r="B5" s="86" t="s">
        <v>343</v>
      </c>
      <c r="C5" s="87">
        <v>326760</v>
      </c>
      <c r="D5" s="87">
        <v>150000</v>
      </c>
      <c r="E5" s="80" t="s">
        <v>344</v>
      </c>
      <c r="F5" s="87">
        <v>0</v>
      </c>
      <c r="G5" s="87">
        <f>D5-F5</f>
        <v>150000</v>
      </c>
      <c r="H5" s="88" t="s">
        <v>350</v>
      </c>
      <c r="I5" s="89">
        <v>41547</v>
      </c>
    </row>
    <row r="6" spans="1:9" s="84" customFormat="1" ht="25.5">
      <c r="A6" s="85" t="s">
        <v>351</v>
      </c>
      <c r="B6" s="86" t="s">
        <v>343</v>
      </c>
      <c r="C6" s="87">
        <v>210000</v>
      </c>
      <c r="D6" s="87">
        <v>150000</v>
      </c>
      <c r="E6" s="80" t="s">
        <v>344</v>
      </c>
      <c r="F6" s="87">
        <v>24815</v>
      </c>
      <c r="G6" s="87">
        <f>D6-F6</f>
        <v>125185</v>
      </c>
      <c r="H6" s="88" t="s">
        <v>352</v>
      </c>
      <c r="I6" s="90">
        <v>41409</v>
      </c>
    </row>
    <row r="7" spans="1:9" s="84" customFormat="1" ht="44.25" customHeight="1">
      <c r="A7" s="91" t="s">
        <v>353</v>
      </c>
      <c r="B7" s="92" t="s">
        <v>343</v>
      </c>
      <c r="C7" s="87">
        <v>271000</v>
      </c>
      <c r="D7" s="87">
        <v>150000</v>
      </c>
      <c r="E7" s="80" t="s">
        <v>344</v>
      </c>
      <c r="F7" s="87">
        <v>0</v>
      </c>
      <c r="G7" s="87">
        <f>D7-F7</f>
        <v>150000</v>
      </c>
      <c r="H7" s="93" t="s">
        <v>354</v>
      </c>
      <c r="I7" s="94">
        <v>41547</v>
      </c>
    </row>
    <row r="8" spans="1:9" s="84" customFormat="1" ht="18.75" customHeight="1">
      <c r="A8" s="95"/>
      <c r="B8" s="96" t="s">
        <v>355</v>
      </c>
      <c r="C8" s="97">
        <f>SUM(C3:C7)</f>
        <v>1595260</v>
      </c>
      <c r="D8" s="97">
        <f>SUM(D3:D7)</f>
        <v>750000</v>
      </c>
      <c r="E8" s="98"/>
      <c r="F8" s="97">
        <f>SUM(F3:F7)</f>
        <v>24815</v>
      </c>
      <c r="G8" s="97">
        <f>SUM(G3:G7)</f>
        <v>725185</v>
      </c>
      <c r="H8" s="99"/>
      <c r="I8" s="100"/>
    </row>
    <row r="9" spans="1:9" s="70" customFormat="1" ht="33.75" customHeight="1">
      <c r="A9" s="353" t="s">
        <v>356</v>
      </c>
      <c r="B9" s="353"/>
      <c r="C9" s="353"/>
      <c r="D9" s="353"/>
      <c r="E9" s="353"/>
      <c r="F9" s="353"/>
      <c r="G9" s="353"/>
      <c r="H9" s="353"/>
      <c r="I9" s="353"/>
    </row>
    <row r="10" spans="1:9" s="75" customFormat="1" ht="57" customHeight="1">
      <c r="A10" s="71" t="s">
        <v>335</v>
      </c>
      <c r="B10" s="72" t="s">
        <v>0</v>
      </c>
      <c r="C10" s="73" t="s">
        <v>1</v>
      </c>
      <c r="D10" s="73" t="s">
        <v>336</v>
      </c>
      <c r="E10" s="73" t="s">
        <v>337</v>
      </c>
      <c r="F10" s="73" t="s">
        <v>338</v>
      </c>
      <c r="G10" s="73" t="s">
        <v>339</v>
      </c>
      <c r="H10" s="74" t="s">
        <v>340</v>
      </c>
      <c r="I10" s="74" t="s">
        <v>341</v>
      </c>
    </row>
    <row r="11" spans="1:9" s="84" customFormat="1" ht="25.5">
      <c r="A11" s="76" t="s">
        <v>357</v>
      </c>
      <c r="B11" s="77" t="s">
        <v>358</v>
      </c>
      <c r="C11" s="101">
        <v>35000</v>
      </c>
      <c r="D11" s="79">
        <v>7649</v>
      </c>
      <c r="E11" s="80" t="s">
        <v>359</v>
      </c>
      <c r="F11" s="81">
        <v>7649</v>
      </c>
      <c r="G11" s="102">
        <v>0</v>
      </c>
      <c r="H11" s="103" t="s">
        <v>360</v>
      </c>
      <c r="I11" s="83">
        <v>40925</v>
      </c>
    </row>
    <row r="12" spans="1:9" s="84" customFormat="1" ht="42" customHeight="1">
      <c r="A12" s="85" t="s">
        <v>346</v>
      </c>
      <c r="B12" s="86" t="s">
        <v>361</v>
      </c>
      <c r="C12" s="87">
        <v>63600</v>
      </c>
      <c r="D12" s="104">
        <v>54060</v>
      </c>
      <c r="E12" s="80" t="s">
        <v>344</v>
      </c>
      <c r="F12" s="87">
        <v>17350</v>
      </c>
      <c r="G12" s="87">
        <f>D12-F12</f>
        <v>36710</v>
      </c>
      <c r="H12" s="88" t="s">
        <v>362</v>
      </c>
      <c r="I12" s="89" t="s">
        <v>363</v>
      </c>
    </row>
    <row r="13" spans="1:9" s="84" customFormat="1" ht="51">
      <c r="A13" s="85" t="s">
        <v>364</v>
      </c>
      <c r="B13" s="86" t="s">
        <v>365</v>
      </c>
      <c r="C13" s="87">
        <v>75000</v>
      </c>
      <c r="D13" s="104">
        <v>63750</v>
      </c>
      <c r="E13" s="80" t="s">
        <v>344</v>
      </c>
      <c r="F13" s="87">
        <v>0</v>
      </c>
      <c r="G13" s="87">
        <f>D13-F13</f>
        <v>63750</v>
      </c>
      <c r="H13" s="105" t="s">
        <v>366</v>
      </c>
      <c r="I13" s="89">
        <v>41455</v>
      </c>
    </row>
    <row r="14" spans="1:9" s="84" customFormat="1" ht="25.5">
      <c r="A14" s="85" t="s">
        <v>367</v>
      </c>
      <c r="B14" s="86" t="s">
        <v>368</v>
      </c>
      <c r="C14" s="87">
        <v>118000</v>
      </c>
      <c r="D14" s="104">
        <v>100300</v>
      </c>
      <c r="E14" s="80" t="s">
        <v>344</v>
      </c>
      <c r="F14" s="87">
        <v>100300</v>
      </c>
      <c r="G14" s="87">
        <f>D14-F14</f>
        <v>0</v>
      </c>
      <c r="H14" s="88" t="s">
        <v>360</v>
      </c>
      <c r="I14" s="90">
        <v>41150</v>
      </c>
    </row>
    <row r="15" spans="1:9" s="84" customFormat="1" ht="43.5" customHeight="1">
      <c r="A15" s="91" t="s">
        <v>369</v>
      </c>
      <c r="B15" s="92" t="s">
        <v>370</v>
      </c>
      <c r="C15" s="106">
        <v>42962</v>
      </c>
      <c r="D15" s="107">
        <v>36518</v>
      </c>
      <c r="E15" s="80" t="s">
        <v>344</v>
      </c>
      <c r="F15" s="87">
        <v>0</v>
      </c>
      <c r="G15" s="87">
        <f>D15-F15</f>
        <v>36518</v>
      </c>
      <c r="H15" s="88" t="s">
        <v>371</v>
      </c>
      <c r="I15" s="89">
        <v>41183</v>
      </c>
    </row>
    <row r="16" spans="1:9" s="84" customFormat="1" ht="25.5">
      <c r="A16" s="85" t="s">
        <v>372</v>
      </c>
      <c r="B16" s="86" t="s">
        <v>373</v>
      </c>
      <c r="C16" s="87">
        <v>103124</v>
      </c>
      <c r="D16" s="104">
        <v>65999</v>
      </c>
      <c r="E16" s="80" t="s">
        <v>344</v>
      </c>
      <c r="F16" s="87">
        <v>65999</v>
      </c>
      <c r="G16" s="87">
        <f>D16-F16</f>
        <v>0</v>
      </c>
      <c r="H16" s="88" t="s">
        <v>360</v>
      </c>
      <c r="I16" s="89">
        <v>41065</v>
      </c>
    </row>
    <row r="17" spans="1:11" s="84" customFormat="1" ht="25.5">
      <c r="A17" s="85" t="s">
        <v>374</v>
      </c>
      <c r="B17" s="86" t="s">
        <v>375</v>
      </c>
      <c r="C17" s="87">
        <v>64630</v>
      </c>
      <c r="D17" s="104">
        <v>45241</v>
      </c>
      <c r="E17" s="80" t="s">
        <v>344</v>
      </c>
      <c r="F17" s="87">
        <v>43962</v>
      </c>
      <c r="G17" s="87">
        <v>0</v>
      </c>
      <c r="H17" s="88" t="s">
        <v>360</v>
      </c>
      <c r="I17" s="89">
        <v>41197</v>
      </c>
    </row>
    <row r="18" spans="1:11" s="84" customFormat="1" ht="25.5">
      <c r="A18" s="85" t="s">
        <v>376</v>
      </c>
      <c r="B18" s="86" t="s">
        <v>377</v>
      </c>
      <c r="C18" s="87">
        <v>169000</v>
      </c>
      <c r="D18" s="104">
        <v>135200</v>
      </c>
      <c r="E18" s="80" t="s">
        <v>344</v>
      </c>
      <c r="F18" s="87">
        <v>0</v>
      </c>
      <c r="G18" s="87">
        <f>D18-F18</f>
        <v>135200</v>
      </c>
      <c r="H18" s="88" t="s">
        <v>352</v>
      </c>
      <c r="I18" s="89">
        <v>41305</v>
      </c>
    </row>
    <row r="19" spans="1:11" s="84" customFormat="1" ht="38.25">
      <c r="A19" s="85" t="s">
        <v>378</v>
      </c>
      <c r="B19" s="86" t="s">
        <v>379</v>
      </c>
      <c r="C19" s="87">
        <v>200000</v>
      </c>
      <c r="D19" s="104">
        <v>150000</v>
      </c>
      <c r="E19" s="80" t="s">
        <v>344</v>
      </c>
      <c r="F19" s="87">
        <v>138072</v>
      </c>
      <c r="G19" s="87">
        <f>D19-F19</f>
        <v>11928</v>
      </c>
      <c r="H19" s="88" t="s">
        <v>380</v>
      </c>
      <c r="I19" s="89">
        <v>41274</v>
      </c>
      <c r="K19" s="84">
        <f>162556.56*0.8</f>
        <v>130045.24800000001</v>
      </c>
    </row>
    <row r="20" spans="1:11" s="84" customFormat="1" ht="25.5">
      <c r="A20" s="85" t="s">
        <v>367</v>
      </c>
      <c r="B20" s="86" t="s">
        <v>381</v>
      </c>
      <c r="C20" s="87">
        <v>118000</v>
      </c>
      <c r="D20" s="104">
        <v>75000</v>
      </c>
      <c r="E20" s="80" t="s">
        <v>344</v>
      </c>
      <c r="F20" s="87">
        <v>0</v>
      </c>
      <c r="G20" s="87">
        <f>D20-F20</f>
        <v>75000</v>
      </c>
      <c r="H20" s="88" t="s">
        <v>382</v>
      </c>
      <c r="I20" s="90">
        <v>41486</v>
      </c>
    </row>
    <row r="21" spans="1:11" s="84" customFormat="1" ht="38.25">
      <c r="A21" s="85" t="s">
        <v>376</v>
      </c>
      <c r="B21" s="86" t="s">
        <v>383</v>
      </c>
      <c r="C21" s="87">
        <v>65000</v>
      </c>
      <c r="D21" s="104">
        <v>16283</v>
      </c>
      <c r="E21" s="80" t="s">
        <v>384</v>
      </c>
      <c r="F21" s="87">
        <v>0</v>
      </c>
      <c r="G21" s="87">
        <f>D21-F21</f>
        <v>16283</v>
      </c>
      <c r="H21" s="88" t="s">
        <v>385</v>
      </c>
      <c r="I21" s="89">
        <v>41425</v>
      </c>
    </row>
    <row r="22" spans="1:11" s="84" customFormat="1" ht="18.75" customHeight="1">
      <c r="A22" s="95"/>
      <c r="B22" s="96" t="s">
        <v>355</v>
      </c>
      <c r="C22" s="97">
        <f>SUM(C11:C19)</f>
        <v>871316</v>
      </c>
      <c r="D22" s="97">
        <f>SUM(D11:D21)</f>
        <v>750000</v>
      </c>
      <c r="E22" s="98"/>
      <c r="F22" s="97">
        <f>SUM(F11:F21)</f>
        <v>373332</v>
      </c>
      <c r="G22" s="97">
        <f>SUM(G11:G21)</f>
        <v>375389</v>
      </c>
      <c r="H22" s="99"/>
      <c r="I22" s="100"/>
    </row>
    <row r="23" spans="1:11" s="70" customFormat="1" ht="33.75" customHeight="1">
      <c r="A23" s="353" t="s">
        <v>386</v>
      </c>
      <c r="B23" s="353"/>
      <c r="C23" s="353"/>
      <c r="D23" s="353"/>
      <c r="E23" s="353"/>
      <c r="F23" s="353"/>
      <c r="G23" s="353"/>
      <c r="H23" s="353"/>
      <c r="I23" s="353"/>
    </row>
    <row r="24" spans="1:11" s="75" customFormat="1" ht="38.25">
      <c r="A24" s="71" t="s">
        <v>335</v>
      </c>
      <c r="B24" s="72" t="s">
        <v>0</v>
      </c>
      <c r="C24" s="73" t="s">
        <v>1</v>
      </c>
      <c r="D24" s="73" t="s">
        <v>336</v>
      </c>
      <c r="E24" s="73" t="s">
        <v>337</v>
      </c>
      <c r="F24" s="73" t="s">
        <v>338</v>
      </c>
      <c r="G24" s="73" t="s">
        <v>339</v>
      </c>
      <c r="H24" s="74" t="s">
        <v>340</v>
      </c>
      <c r="I24" s="74" t="s">
        <v>341</v>
      </c>
    </row>
    <row r="25" spans="1:11" s="84" customFormat="1" ht="25.5">
      <c r="A25" s="85" t="s">
        <v>387</v>
      </c>
      <c r="B25" s="86" t="s">
        <v>388</v>
      </c>
      <c r="C25" s="81">
        <v>226000</v>
      </c>
      <c r="D25" s="102">
        <v>93275</v>
      </c>
      <c r="E25" s="80" t="s">
        <v>389</v>
      </c>
      <c r="F25" s="102">
        <v>93275</v>
      </c>
      <c r="G25" s="108">
        <v>0</v>
      </c>
      <c r="H25" s="103" t="s">
        <v>360</v>
      </c>
      <c r="I25" s="83">
        <v>40887</v>
      </c>
    </row>
    <row r="26" spans="1:11" s="84" customFormat="1" ht="28.5" customHeight="1">
      <c r="A26" s="85" t="s">
        <v>390</v>
      </c>
      <c r="B26" s="86" t="s">
        <v>391</v>
      </c>
      <c r="C26" s="104">
        <v>416474</v>
      </c>
      <c r="D26" s="104">
        <v>196000</v>
      </c>
      <c r="E26" s="102" t="s">
        <v>392</v>
      </c>
      <c r="F26" s="104">
        <v>196000</v>
      </c>
      <c r="G26" s="109">
        <f>D26-F26</f>
        <v>0</v>
      </c>
      <c r="H26" s="103" t="s">
        <v>360</v>
      </c>
      <c r="I26" s="83">
        <v>41212</v>
      </c>
    </row>
    <row r="27" spans="1:11" s="84" customFormat="1" ht="25.5">
      <c r="A27" s="76" t="s">
        <v>393</v>
      </c>
      <c r="B27" s="77" t="s">
        <v>394</v>
      </c>
      <c r="C27" s="104">
        <v>500000</v>
      </c>
      <c r="D27" s="104">
        <v>150000</v>
      </c>
      <c r="E27" s="102" t="s">
        <v>395</v>
      </c>
      <c r="F27" s="110">
        <v>150000</v>
      </c>
      <c r="G27" s="109">
        <f>D27-F27</f>
        <v>0</v>
      </c>
      <c r="H27" s="103" t="s">
        <v>360</v>
      </c>
      <c r="I27" s="83">
        <v>40623</v>
      </c>
    </row>
    <row r="28" spans="1:11" s="84" customFormat="1" ht="25.5">
      <c r="A28" s="76" t="s">
        <v>367</v>
      </c>
      <c r="B28" s="77" t="s">
        <v>396</v>
      </c>
      <c r="C28" s="104">
        <v>900000</v>
      </c>
      <c r="D28" s="104">
        <v>200000</v>
      </c>
      <c r="E28" s="102" t="s">
        <v>397</v>
      </c>
      <c r="F28" s="110">
        <v>164581</v>
      </c>
      <c r="G28" s="109">
        <f>D28-F28</f>
        <v>35419</v>
      </c>
      <c r="H28" s="103" t="s">
        <v>352</v>
      </c>
      <c r="I28" s="83">
        <v>41305</v>
      </c>
    </row>
    <row r="29" spans="1:11" s="84" customFormat="1" ht="33.75" customHeight="1">
      <c r="A29" s="76" t="s">
        <v>398</v>
      </c>
      <c r="B29" s="77" t="s">
        <v>399</v>
      </c>
      <c r="C29" s="87">
        <v>140000</v>
      </c>
      <c r="D29" s="104">
        <v>91000</v>
      </c>
      <c r="E29" s="102" t="s">
        <v>359</v>
      </c>
      <c r="F29" s="104">
        <v>91000</v>
      </c>
      <c r="G29" s="109">
        <f>D29-F29</f>
        <v>0</v>
      </c>
      <c r="H29" s="103" t="s">
        <v>360</v>
      </c>
      <c r="I29" s="111">
        <v>40887</v>
      </c>
    </row>
    <row r="30" spans="1:11" s="84" customFormat="1" ht="38.25">
      <c r="A30" s="85" t="s">
        <v>376</v>
      </c>
      <c r="B30" s="86" t="s">
        <v>383</v>
      </c>
      <c r="C30" s="87">
        <v>65000</v>
      </c>
      <c r="D30" s="104">
        <v>30000</v>
      </c>
      <c r="E30" s="80" t="s">
        <v>384</v>
      </c>
      <c r="F30" s="87">
        <v>0</v>
      </c>
      <c r="G30" s="87">
        <f>D30-F30</f>
        <v>30000</v>
      </c>
      <c r="H30" s="88" t="s">
        <v>385</v>
      </c>
      <c r="I30" s="89">
        <v>41425</v>
      </c>
    </row>
    <row r="31" spans="1:11" s="84" customFormat="1" ht="18.75" customHeight="1">
      <c r="A31" s="95"/>
      <c r="B31" s="96" t="s">
        <v>355</v>
      </c>
      <c r="C31" s="97">
        <f>SUM(C25:C30)</f>
        <v>2247474</v>
      </c>
      <c r="D31" s="97">
        <f>SUM(D25:D30)</f>
        <v>760275</v>
      </c>
      <c r="E31" s="98"/>
      <c r="F31" s="97">
        <f>SUM(F24:F29)</f>
        <v>694856</v>
      </c>
      <c r="G31" s="97">
        <f>SUM(G25:G29)</f>
        <v>35419</v>
      </c>
      <c r="H31" s="99"/>
      <c r="I31" s="100"/>
    </row>
    <row r="32" spans="1:11" s="70" customFormat="1" ht="33.75" customHeight="1">
      <c r="A32" s="353" t="s">
        <v>400</v>
      </c>
      <c r="B32" s="353"/>
      <c r="C32" s="353"/>
      <c r="D32" s="353"/>
      <c r="E32" s="353"/>
      <c r="F32" s="353"/>
      <c r="G32" s="353"/>
      <c r="H32" s="353"/>
      <c r="I32" s="353"/>
    </row>
    <row r="33" spans="1:10" s="75" customFormat="1" ht="38.25">
      <c r="A33" s="71" t="s">
        <v>335</v>
      </c>
      <c r="B33" s="72" t="s">
        <v>0</v>
      </c>
      <c r="C33" s="73" t="s">
        <v>1</v>
      </c>
      <c r="D33" s="73" t="s">
        <v>336</v>
      </c>
      <c r="E33" s="73" t="s">
        <v>337</v>
      </c>
      <c r="F33" s="73" t="s">
        <v>338</v>
      </c>
      <c r="G33" s="73" t="s">
        <v>339</v>
      </c>
      <c r="H33" s="74" t="s">
        <v>340</v>
      </c>
      <c r="I33" s="74" t="s">
        <v>341</v>
      </c>
    </row>
    <row r="34" spans="1:10" s="84" customFormat="1" ht="30" customHeight="1">
      <c r="A34" s="76" t="s">
        <v>357</v>
      </c>
      <c r="B34" s="77" t="s">
        <v>401</v>
      </c>
      <c r="C34" s="101">
        <v>174700</v>
      </c>
      <c r="D34" s="79">
        <v>127441</v>
      </c>
      <c r="E34" s="80" t="s">
        <v>402</v>
      </c>
      <c r="F34" s="81">
        <v>127441</v>
      </c>
      <c r="G34" s="102">
        <v>0</v>
      </c>
      <c r="H34" s="103" t="s">
        <v>360</v>
      </c>
      <c r="I34" s="83">
        <v>40361</v>
      </c>
    </row>
    <row r="35" spans="1:10" s="84" customFormat="1" ht="30" customHeight="1">
      <c r="A35" s="76" t="s">
        <v>403</v>
      </c>
      <c r="B35" s="77" t="s">
        <v>404</v>
      </c>
      <c r="C35" s="112">
        <v>177166</v>
      </c>
      <c r="D35" s="104">
        <v>141733</v>
      </c>
      <c r="E35" s="102" t="s">
        <v>405</v>
      </c>
      <c r="F35" s="87">
        <f>141733</f>
        <v>141733</v>
      </c>
      <c r="G35" s="104">
        <f>D35-F35</f>
        <v>0</v>
      </c>
      <c r="H35" s="103" t="s">
        <v>360</v>
      </c>
      <c r="I35" s="83">
        <v>40359</v>
      </c>
    </row>
    <row r="36" spans="1:10" s="84" customFormat="1" ht="30" customHeight="1">
      <c r="A36" s="85" t="s">
        <v>406</v>
      </c>
      <c r="B36" s="86" t="s">
        <v>407</v>
      </c>
      <c r="C36" s="87">
        <v>152000</v>
      </c>
      <c r="D36" s="110">
        <v>76706</v>
      </c>
      <c r="E36" s="102" t="s">
        <v>344</v>
      </c>
      <c r="F36" s="87">
        <v>76706</v>
      </c>
      <c r="G36" s="104">
        <v>0</v>
      </c>
      <c r="H36" s="103" t="s">
        <v>360</v>
      </c>
      <c r="I36" s="83">
        <v>40350</v>
      </c>
    </row>
    <row r="37" spans="1:10" s="84" customFormat="1" ht="30" customHeight="1">
      <c r="A37" s="85" t="s">
        <v>408</v>
      </c>
      <c r="B37" s="86" t="s">
        <v>409</v>
      </c>
      <c r="C37" s="87">
        <v>140000</v>
      </c>
      <c r="D37" s="104">
        <v>85449</v>
      </c>
      <c r="E37" s="102" t="s">
        <v>410</v>
      </c>
      <c r="F37" s="87">
        <v>85449</v>
      </c>
      <c r="G37" s="104">
        <v>0</v>
      </c>
      <c r="H37" s="103" t="s">
        <v>360</v>
      </c>
      <c r="I37" s="83">
        <v>40339</v>
      </c>
    </row>
    <row r="38" spans="1:10" s="84" customFormat="1" ht="30" customHeight="1">
      <c r="A38" s="85" t="s">
        <v>411</v>
      </c>
      <c r="B38" s="86" t="s">
        <v>358</v>
      </c>
      <c r="C38" s="87">
        <v>80000</v>
      </c>
      <c r="D38" s="104">
        <v>55914</v>
      </c>
      <c r="E38" s="102" t="s">
        <v>412</v>
      </c>
      <c r="F38" s="87">
        <f>55914</f>
        <v>55914</v>
      </c>
      <c r="G38" s="104">
        <v>0</v>
      </c>
      <c r="H38" s="103" t="s">
        <v>360</v>
      </c>
      <c r="I38" s="83">
        <v>40374</v>
      </c>
    </row>
    <row r="39" spans="1:10" s="84" customFormat="1" ht="30" customHeight="1">
      <c r="A39" s="85" t="s">
        <v>413</v>
      </c>
      <c r="B39" s="86" t="s">
        <v>358</v>
      </c>
      <c r="C39" s="87">
        <v>26053</v>
      </c>
      <c r="D39" s="104">
        <v>22145</v>
      </c>
      <c r="E39" s="102" t="s">
        <v>402</v>
      </c>
      <c r="F39" s="87">
        <v>22145</v>
      </c>
      <c r="G39" s="104">
        <f>D39-F39</f>
        <v>0</v>
      </c>
      <c r="H39" s="103" t="s">
        <v>360</v>
      </c>
      <c r="I39" s="83">
        <v>40347</v>
      </c>
    </row>
    <row r="40" spans="1:10" s="84" customFormat="1" ht="30" customHeight="1">
      <c r="A40" s="85" t="s">
        <v>414</v>
      </c>
      <c r="B40" s="86" t="s">
        <v>415</v>
      </c>
      <c r="C40" s="87">
        <v>75000</v>
      </c>
      <c r="D40" s="104">
        <v>60000</v>
      </c>
      <c r="E40" s="102" t="s">
        <v>402</v>
      </c>
      <c r="F40" s="87">
        <f>4387+36084+19529</f>
        <v>60000</v>
      </c>
      <c r="G40" s="104">
        <f>D40-F40</f>
        <v>0</v>
      </c>
      <c r="H40" s="103" t="s">
        <v>360</v>
      </c>
      <c r="I40" s="83">
        <v>40428</v>
      </c>
    </row>
    <row r="41" spans="1:10" s="84" customFormat="1" ht="30" customHeight="1">
      <c r="A41" s="85" t="s">
        <v>416</v>
      </c>
      <c r="B41" s="86" t="s">
        <v>417</v>
      </c>
      <c r="C41" s="87">
        <v>35000</v>
      </c>
      <c r="D41" s="104">
        <v>25252</v>
      </c>
      <c r="E41" s="102" t="s">
        <v>344</v>
      </c>
      <c r="F41" s="87">
        <f>24828+424</f>
        <v>25252</v>
      </c>
      <c r="G41" s="104">
        <v>0</v>
      </c>
      <c r="H41" s="103" t="s">
        <v>360</v>
      </c>
      <c r="I41" s="83">
        <v>40382</v>
      </c>
    </row>
    <row r="42" spans="1:10" s="84" customFormat="1" ht="30" customHeight="1">
      <c r="A42" s="85" t="s">
        <v>418</v>
      </c>
      <c r="B42" s="86" t="s">
        <v>419</v>
      </c>
      <c r="C42" s="87">
        <v>29400</v>
      </c>
      <c r="D42" s="87">
        <v>18600</v>
      </c>
      <c r="E42" s="102" t="s">
        <v>344</v>
      </c>
      <c r="F42" s="87">
        <f>18600</f>
        <v>18600</v>
      </c>
      <c r="G42" s="104">
        <v>0</v>
      </c>
      <c r="H42" s="103" t="s">
        <v>360</v>
      </c>
      <c r="I42" s="83">
        <v>40382</v>
      </c>
    </row>
    <row r="43" spans="1:10" s="84" customFormat="1" ht="41.45" customHeight="1">
      <c r="A43" s="85" t="s">
        <v>420</v>
      </c>
      <c r="B43" s="86" t="s">
        <v>343</v>
      </c>
      <c r="C43" s="87">
        <v>140000</v>
      </c>
      <c r="D43" s="87">
        <v>91000</v>
      </c>
      <c r="E43" s="102" t="s">
        <v>402</v>
      </c>
      <c r="F43" s="87">
        <v>87214</v>
      </c>
      <c r="G43" s="104">
        <v>0</v>
      </c>
      <c r="H43" s="103" t="s">
        <v>360</v>
      </c>
      <c r="I43" s="90">
        <v>40907</v>
      </c>
    </row>
    <row r="44" spans="1:10" s="84" customFormat="1" ht="30" customHeight="1">
      <c r="A44" s="76" t="s">
        <v>357</v>
      </c>
      <c r="B44" s="77" t="s">
        <v>421</v>
      </c>
      <c r="C44" s="101">
        <v>35000</v>
      </c>
      <c r="D44" s="87">
        <v>22101</v>
      </c>
      <c r="E44" s="80" t="s">
        <v>359</v>
      </c>
      <c r="F44" s="81">
        <v>22101</v>
      </c>
      <c r="G44" s="104">
        <v>0</v>
      </c>
      <c r="H44" s="103" t="s">
        <v>360</v>
      </c>
      <c r="I44" s="83">
        <v>40925</v>
      </c>
    </row>
    <row r="45" spans="1:10" s="84" customFormat="1" ht="25.5">
      <c r="A45" s="85" t="s">
        <v>422</v>
      </c>
      <c r="B45" s="86" t="s">
        <v>423</v>
      </c>
      <c r="C45" s="87">
        <v>32300</v>
      </c>
      <c r="D45" s="104">
        <v>27445</v>
      </c>
      <c r="E45" s="80" t="s">
        <v>344</v>
      </c>
      <c r="F45" s="87">
        <v>27445</v>
      </c>
      <c r="G45" s="104">
        <v>0</v>
      </c>
      <c r="H45" s="103" t="s">
        <v>360</v>
      </c>
      <c r="I45" s="83">
        <v>40878</v>
      </c>
    </row>
    <row r="46" spans="1:10" s="84" customFormat="1" ht="18.75" customHeight="1">
      <c r="A46" s="95"/>
      <c r="B46" s="96" t="s">
        <v>355</v>
      </c>
      <c r="C46" s="97">
        <f>SUM(C34:C43)</f>
        <v>1029319</v>
      </c>
      <c r="D46" s="97">
        <f>SUM(D34:D45)</f>
        <v>753786</v>
      </c>
      <c r="E46" s="98"/>
      <c r="F46" s="97">
        <f>SUM(F34:F45)</f>
        <v>750000</v>
      </c>
      <c r="G46" s="97">
        <f>SUM(G34:G43)</f>
        <v>0</v>
      </c>
      <c r="H46" s="99"/>
      <c r="I46" s="100"/>
      <c r="J46" s="113"/>
    </row>
    <row r="47" spans="1:10" s="114" customFormat="1" ht="33.75" customHeight="1">
      <c r="A47" s="353" t="s">
        <v>424</v>
      </c>
      <c r="B47" s="353"/>
      <c r="C47" s="353"/>
      <c r="D47" s="353"/>
      <c r="E47" s="353"/>
      <c r="F47" s="353"/>
      <c r="G47" s="353"/>
      <c r="H47" s="353"/>
      <c r="I47" s="353"/>
    </row>
    <row r="48" spans="1:10" s="75" customFormat="1" ht="42" customHeight="1">
      <c r="A48" s="71" t="s">
        <v>335</v>
      </c>
      <c r="B48" s="72" t="s">
        <v>0</v>
      </c>
      <c r="C48" s="73" t="s">
        <v>1</v>
      </c>
      <c r="D48" s="73" t="s">
        <v>336</v>
      </c>
      <c r="E48" s="73" t="s">
        <v>337</v>
      </c>
      <c r="F48" s="73" t="s">
        <v>338</v>
      </c>
      <c r="G48" s="73" t="s">
        <v>339</v>
      </c>
      <c r="H48" s="74" t="s">
        <v>340</v>
      </c>
      <c r="I48" s="74" t="s">
        <v>341</v>
      </c>
    </row>
    <row r="49" spans="1:10" s="84" customFormat="1" ht="30" customHeight="1">
      <c r="A49" s="115" t="s">
        <v>425</v>
      </c>
      <c r="B49" s="86" t="s">
        <v>368</v>
      </c>
      <c r="C49" s="80">
        <v>100000</v>
      </c>
      <c r="D49" s="79">
        <v>75000</v>
      </c>
      <c r="E49" s="80" t="s">
        <v>402</v>
      </c>
      <c r="F49" s="102">
        <v>75000</v>
      </c>
      <c r="G49" s="108">
        <f>D49-F49</f>
        <v>0</v>
      </c>
      <c r="H49" s="103" t="s">
        <v>360</v>
      </c>
      <c r="I49" s="83">
        <v>40021</v>
      </c>
    </row>
    <row r="50" spans="1:10" s="84" customFormat="1" ht="30" customHeight="1">
      <c r="A50" s="115" t="s">
        <v>426</v>
      </c>
      <c r="B50" s="86" t="s">
        <v>427</v>
      </c>
      <c r="C50" s="87">
        <v>363400</v>
      </c>
      <c r="D50" s="87">
        <v>270000</v>
      </c>
      <c r="E50" s="102" t="s">
        <v>389</v>
      </c>
      <c r="F50" s="87">
        <v>270000</v>
      </c>
      <c r="G50" s="87">
        <f t="shared" ref="G50:G55" si="0">D50-F50</f>
        <v>0</v>
      </c>
      <c r="H50" s="103" t="s">
        <v>360</v>
      </c>
      <c r="I50" s="83">
        <v>40505</v>
      </c>
    </row>
    <row r="51" spans="1:10" s="84" customFormat="1" ht="30" customHeight="1">
      <c r="A51" s="115" t="s">
        <v>428</v>
      </c>
      <c r="B51" s="86" t="s">
        <v>409</v>
      </c>
      <c r="C51" s="87">
        <f>194000-98800</f>
        <v>95200</v>
      </c>
      <c r="D51" s="87">
        <v>53662</v>
      </c>
      <c r="E51" s="102" t="s">
        <v>359</v>
      </c>
      <c r="F51" s="87">
        <v>53662</v>
      </c>
      <c r="G51" s="87">
        <f t="shared" si="0"/>
        <v>0</v>
      </c>
      <c r="H51" s="103" t="s">
        <v>360</v>
      </c>
      <c r="I51" s="83">
        <v>39959</v>
      </c>
    </row>
    <row r="52" spans="1:10" s="84" customFormat="1" ht="30" customHeight="1">
      <c r="A52" s="115" t="s">
        <v>429</v>
      </c>
      <c r="B52" s="86" t="s">
        <v>430</v>
      </c>
      <c r="C52" s="87">
        <v>8000</v>
      </c>
      <c r="D52" s="87">
        <v>5656</v>
      </c>
      <c r="E52" s="102" t="s">
        <v>402</v>
      </c>
      <c r="F52" s="87">
        <v>5656</v>
      </c>
      <c r="G52" s="87">
        <v>0</v>
      </c>
      <c r="H52" s="103" t="s">
        <v>360</v>
      </c>
      <c r="I52" s="83">
        <v>40150</v>
      </c>
    </row>
    <row r="53" spans="1:10" s="84" customFormat="1" ht="30" customHeight="1">
      <c r="A53" s="115" t="s">
        <v>431</v>
      </c>
      <c r="B53" s="86" t="s">
        <v>432</v>
      </c>
      <c r="C53" s="87">
        <v>100280</v>
      </c>
      <c r="D53" s="87">
        <v>75000</v>
      </c>
      <c r="E53" s="102" t="s">
        <v>402</v>
      </c>
      <c r="F53" s="87">
        <v>75000</v>
      </c>
      <c r="G53" s="87">
        <f t="shared" si="0"/>
        <v>0</v>
      </c>
      <c r="H53" s="103" t="s">
        <v>360</v>
      </c>
      <c r="I53" s="83">
        <v>40645</v>
      </c>
    </row>
    <row r="54" spans="1:10" s="84" customFormat="1" ht="30" customHeight="1">
      <c r="A54" s="115" t="s">
        <v>433</v>
      </c>
      <c r="B54" s="86" t="s">
        <v>434</v>
      </c>
      <c r="C54" s="87">
        <v>47000</v>
      </c>
      <c r="D54" s="87">
        <v>37600</v>
      </c>
      <c r="E54" s="102" t="s">
        <v>402</v>
      </c>
      <c r="F54" s="87">
        <v>37600</v>
      </c>
      <c r="G54" s="87">
        <f t="shared" si="0"/>
        <v>0</v>
      </c>
      <c r="H54" s="103" t="s">
        <v>360</v>
      </c>
      <c r="I54" s="83">
        <v>39944</v>
      </c>
    </row>
    <row r="55" spans="1:10" s="84" customFormat="1" ht="30" customHeight="1">
      <c r="A55" s="115" t="s">
        <v>435</v>
      </c>
      <c r="B55" s="86" t="s">
        <v>436</v>
      </c>
      <c r="C55" s="87">
        <v>61900</v>
      </c>
      <c r="D55" s="87">
        <v>31488</v>
      </c>
      <c r="E55" s="80" t="s">
        <v>437</v>
      </c>
      <c r="F55" s="87">
        <v>31488</v>
      </c>
      <c r="G55" s="87">
        <f t="shared" si="0"/>
        <v>0</v>
      </c>
      <c r="H55" s="103" t="s">
        <v>360</v>
      </c>
      <c r="I55" s="83">
        <v>39959</v>
      </c>
    </row>
    <row r="56" spans="1:10" s="84" customFormat="1" ht="30" customHeight="1">
      <c r="A56" s="115" t="s">
        <v>438</v>
      </c>
      <c r="B56" s="86" t="s">
        <v>439</v>
      </c>
      <c r="C56" s="87">
        <v>390000</v>
      </c>
      <c r="D56" s="87">
        <v>173594</v>
      </c>
      <c r="E56" s="80" t="s">
        <v>402</v>
      </c>
      <c r="F56" s="87">
        <v>173594</v>
      </c>
      <c r="G56" s="87">
        <v>0</v>
      </c>
      <c r="H56" s="103" t="s">
        <v>360</v>
      </c>
      <c r="I56" s="90">
        <v>40934</v>
      </c>
    </row>
    <row r="57" spans="1:10" s="84" customFormat="1" ht="30" customHeight="1">
      <c r="A57" s="115" t="s">
        <v>440</v>
      </c>
      <c r="B57" s="86" t="s">
        <v>441</v>
      </c>
      <c r="C57" s="87">
        <v>40000</v>
      </c>
      <c r="D57" s="87">
        <v>28000</v>
      </c>
      <c r="E57" s="80" t="s">
        <v>359</v>
      </c>
      <c r="F57" s="87">
        <v>28000</v>
      </c>
      <c r="G57" s="87">
        <f>D57-F57</f>
        <v>0</v>
      </c>
      <c r="H57" s="103" t="s">
        <v>360</v>
      </c>
      <c r="I57" s="83">
        <v>40403</v>
      </c>
    </row>
    <row r="58" spans="1:10" s="84" customFormat="1" ht="30" customHeight="1">
      <c r="A58" s="95"/>
      <c r="B58" s="96" t="s">
        <v>355</v>
      </c>
      <c r="C58" s="97">
        <f>SUM(C49:C57)</f>
        <v>1205780</v>
      </c>
      <c r="D58" s="97">
        <f>SUM(D49:D57)</f>
        <v>750000</v>
      </c>
      <c r="E58" s="98"/>
      <c r="F58" s="97">
        <f>SUM(F49:F57)</f>
        <v>750000</v>
      </c>
      <c r="G58" s="97">
        <f>SUM(G49:G57)</f>
        <v>0</v>
      </c>
      <c r="H58" s="99"/>
      <c r="I58" s="100"/>
      <c r="J58" s="113"/>
    </row>
  </sheetData>
  <mergeCells count="5">
    <mergeCell ref="A1:I1"/>
    <mergeCell ref="A9:I9"/>
    <mergeCell ref="A23:I23"/>
    <mergeCell ref="A32:I32"/>
    <mergeCell ref="A47:I47"/>
  </mergeCells>
  <pageMargins left="1" right="0.25" top="0.25" bottom="0.25" header="0.3" footer="0.3"/>
  <pageSetup scale="44" orientation="portrait" r:id="rId1"/>
  <headerFooter alignWithMargins="0"/>
</worksheet>
</file>

<file path=xl/worksheets/sheet2.xml><?xml version="1.0" encoding="utf-8"?>
<worksheet xmlns="http://schemas.openxmlformats.org/spreadsheetml/2006/main" xmlns:r="http://schemas.openxmlformats.org/officeDocument/2006/relationships">
  <dimension ref="A1:J90"/>
  <sheetViews>
    <sheetView workbookViewId="0">
      <selection activeCell="F21" sqref="F21:G21"/>
    </sheetView>
  </sheetViews>
  <sheetFormatPr defaultRowHeight="12.75"/>
  <cols>
    <col min="1" max="1" width="18.28515625" style="116" customWidth="1"/>
    <col min="2" max="2" width="48.5703125" style="117" customWidth="1"/>
    <col min="3" max="3" width="14.7109375" style="118" customWidth="1"/>
    <col min="4" max="4" width="14.28515625" style="118" customWidth="1"/>
    <col min="5" max="5" width="30.7109375" style="119" customWidth="1"/>
    <col min="6" max="6" width="12.5703125" style="118" customWidth="1"/>
    <col min="7" max="7" width="15" style="118" customWidth="1"/>
    <col min="8" max="8" width="17.85546875" style="120" customWidth="1"/>
    <col min="9" max="9" width="17.28515625" style="120" customWidth="1"/>
    <col min="10" max="10" width="10.85546875" style="121" bestFit="1" customWidth="1"/>
    <col min="11" max="256" width="9.140625" style="121"/>
    <col min="257" max="257" width="18.28515625" style="121" customWidth="1"/>
    <col min="258" max="258" width="48.5703125" style="121" customWidth="1"/>
    <col min="259" max="259" width="14.7109375" style="121" customWidth="1"/>
    <col min="260" max="260" width="14.28515625" style="121" customWidth="1"/>
    <col min="261" max="261" width="30.7109375" style="121" customWidth="1"/>
    <col min="262" max="262" width="12.5703125" style="121" customWidth="1"/>
    <col min="263" max="263" width="15" style="121" customWidth="1"/>
    <col min="264" max="264" width="17.85546875" style="121" customWidth="1"/>
    <col min="265" max="265" width="17.28515625" style="121" customWidth="1"/>
    <col min="266" max="266" width="10.85546875" style="121" bestFit="1" customWidth="1"/>
    <col min="267" max="512" width="9.140625" style="121"/>
    <col min="513" max="513" width="18.28515625" style="121" customWidth="1"/>
    <col min="514" max="514" width="48.5703125" style="121" customWidth="1"/>
    <col min="515" max="515" width="14.7109375" style="121" customWidth="1"/>
    <col min="516" max="516" width="14.28515625" style="121" customWidth="1"/>
    <col min="517" max="517" width="30.7109375" style="121" customWidth="1"/>
    <col min="518" max="518" width="12.5703125" style="121" customWidth="1"/>
    <col min="519" max="519" width="15" style="121" customWidth="1"/>
    <col min="520" max="520" width="17.85546875" style="121" customWidth="1"/>
    <col min="521" max="521" width="17.28515625" style="121" customWidth="1"/>
    <col min="522" max="522" width="10.85546875" style="121" bestFit="1" customWidth="1"/>
    <col min="523" max="768" width="9.140625" style="121"/>
    <col min="769" max="769" width="18.28515625" style="121" customWidth="1"/>
    <col min="770" max="770" width="48.5703125" style="121" customWidth="1"/>
    <col min="771" max="771" width="14.7109375" style="121" customWidth="1"/>
    <col min="772" max="772" width="14.28515625" style="121" customWidth="1"/>
    <col min="773" max="773" width="30.7109375" style="121" customWidth="1"/>
    <col min="774" max="774" width="12.5703125" style="121" customWidth="1"/>
    <col min="775" max="775" width="15" style="121" customWidth="1"/>
    <col min="776" max="776" width="17.85546875" style="121" customWidth="1"/>
    <col min="777" max="777" width="17.28515625" style="121" customWidth="1"/>
    <col min="778" max="778" width="10.85546875" style="121" bestFit="1" customWidth="1"/>
    <col min="779" max="1024" width="9.140625" style="121"/>
    <col min="1025" max="1025" width="18.28515625" style="121" customWidth="1"/>
    <col min="1026" max="1026" width="48.5703125" style="121" customWidth="1"/>
    <col min="1027" max="1027" width="14.7109375" style="121" customWidth="1"/>
    <col min="1028" max="1028" width="14.28515625" style="121" customWidth="1"/>
    <col min="1029" max="1029" width="30.7109375" style="121" customWidth="1"/>
    <col min="1030" max="1030" width="12.5703125" style="121" customWidth="1"/>
    <col min="1031" max="1031" width="15" style="121" customWidth="1"/>
    <col min="1032" max="1032" width="17.85546875" style="121" customWidth="1"/>
    <col min="1033" max="1033" width="17.28515625" style="121" customWidth="1"/>
    <col min="1034" max="1034" width="10.85546875" style="121" bestFit="1" customWidth="1"/>
    <col min="1035" max="1280" width="9.140625" style="121"/>
    <col min="1281" max="1281" width="18.28515625" style="121" customWidth="1"/>
    <col min="1282" max="1282" width="48.5703125" style="121" customWidth="1"/>
    <col min="1283" max="1283" width="14.7109375" style="121" customWidth="1"/>
    <col min="1284" max="1284" width="14.28515625" style="121" customWidth="1"/>
    <col min="1285" max="1285" width="30.7109375" style="121" customWidth="1"/>
    <col min="1286" max="1286" width="12.5703125" style="121" customWidth="1"/>
    <col min="1287" max="1287" width="15" style="121" customWidth="1"/>
    <col min="1288" max="1288" width="17.85546875" style="121" customWidth="1"/>
    <col min="1289" max="1289" width="17.28515625" style="121" customWidth="1"/>
    <col min="1290" max="1290" width="10.85546875" style="121" bestFit="1" customWidth="1"/>
    <col min="1291" max="1536" width="9.140625" style="121"/>
    <col min="1537" max="1537" width="18.28515625" style="121" customWidth="1"/>
    <col min="1538" max="1538" width="48.5703125" style="121" customWidth="1"/>
    <col min="1539" max="1539" width="14.7109375" style="121" customWidth="1"/>
    <col min="1540" max="1540" width="14.28515625" style="121" customWidth="1"/>
    <col min="1541" max="1541" width="30.7109375" style="121" customWidth="1"/>
    <col min="1542" max="1542" width="12.5703125" style="121" customWidth="1"/>
    <col min="1543" max="1543" width="15" style="121" customWidth="1"/>
    <col min="1544" max="1544" width="17.85546875" style="121" customWidth="1"/>
    <col min="1545" max="1545" width="17.28515625" style="121" customWidth="1"/>
    <col min="1546" max="1546" width="10.85546875" style="121" bestFit="1" customWidth="1"/>
    <col min="1547" max="1792" width="9.140625" style="121"/>
    <col min="1793" max="1793" width="18.28515625" style="121" customWidth="1"/>
    <col min="1794" max="1794" width="48.5703125" style="121" customWidth="1"/>
    <col min="1795" max="1795" width="14.7109375" style="121" customWidth="1"/>
    <col min="1796" max="1796" width="14.28515625" style="121" customWidth="1"/>
    <col min="1797" max="1797" width="30.7109375" style="121" customWidth="1"/>
    <col min="1798" max="1798" width="12.5703125" style="121" customWidth="1"/>
    <col min="1799" max="1799" width="15" style="121" customWidth="1"/>
    <col min="1800" max="1800" width="17.85546875" style="121" customWidth="1"/>
    <col min="1801" max="1801" width="17.28515625" style="121" customWidth="1"/>
    <col min="1802" max="1802" width="10.85546875" style="121" bestFit="1" customWidth="1"/>
    <col min="1803" max="2048" width="9.140625" style="121"/>
    <col min="2049" max="2049" width="18.28515625" style="121" customWidth="1"/>
    <col min="2050" max="2050" width="48.5703125" style="121" customWidth="1"/>
    <col min="2051" max="2051" width="14.7109375" style="121" customWidth="1"/>
    <col min="2052" max="2052" width="14.28515625" style="121" customWidth="1"/>
    <col min="2053" max="2053" width="30.7109375" style="121" customWidth="1"/>
    <col min="2054" max="2054" width="12.5703125" style="121" customWidth="1"/>
    <col min="2055" max="2055" width="15" style="121" customWidth="1"/>
    <col min="2056" max="2056" width="17.85546875" style="121" customWidth="1"/>
    <col min="2057" max="2057" width="17.28515625" style="121" customWidth="1"/>
    <col min="2058" max="2058" width="10.85546875" style="121" bestFit="1" customWidth="1"/>
    <col min="2059" max="2304" width="9.140625" style="121"/>
    <col min="2305" max="2305" width="18.28515625" style="121" customWidth="1"/>
    <col min="2306" max="2306" width="48.5703125" style="121" customWidth="1"/>
    <col min="2307" max="2307" width="14.7109375" style="121" customWidth="1"/>
    <col min="2308" max="2308" width="14.28515625" style="121" customWidth="1"/>
    <col min="2309" max="2309" width="30.7109375" style="121" customWidth="1"/>
    <col min="2310" max="2310" width="12.5703125" style="121" customWidth="1"/>
    <col min="2311" max="2311" width="15" style="121" customWidth="1"/>
    <col min="2312" max="2312" width="17.85546875" style="121" customWidth="1"/>
    <col min="2313" max="2313" width="17.28515625" style="121" customWidth="1"/>
    <col min="2314" max="2314" width="10.85546875" style="121" bestFit="1" customWidth="1"/>
    <col min="2315" max="2560" width="9.140625" style="121"/>
    <col min="2561" max="2561" width="18.28515625" style="121" customWidth="1"/>
    <col min="2562" max="2562" width="48.5703125" style="121" customWidth="1"/>
    <col min="2563" max="2563" width="14.7109375" style="121" customWidth="1"/>
    <col min="2564" max="2564" width="14.28515625" style="121" customWidth="1"/>
    <col min="2565" max="2565" width="30.7109375" style="121" customWidth="1"/>
    <col min="2566" max="2566" width="12.5703125" style="121" customWidth="1"/>
    <col min="2567" max="2567" width="15" style="121" customWidth="1"/>
    <col min="2568" max="2568" width="17.85546875" style="121" customWidth="1"/>
    <col min="2569" max="2569" width="17.28515625" style="121" customWidth="1"/>
    <col min="2570" max="2570" width="10.85546875" style="121" bestFit="1" customWidth="1"/>
    <col min="2571" max="2816" width="9.140625" style="121"/>
    <col min="2817" max="2817" width="18.28515625" style="121" customWidth="1"/>
    <col min="2818" max="2818" width="48.5703125" style="121" customWidth="1"/>
    <col min="2819" max="2819" width="14.7109375" style="121" customWidth="1"/>
    <col min="2820" max="2820" width="14.28515625" style="121" customWidth="1"/>
    <col min="2821" max="2821" width="30.7109375" style="121" customWidth="1"/>
    <col min="2822" max="2822" width="12.5703125" style="121" customWidth="1"/>
    <col min="2823" max="2823" width="15" style="121" customWidth="1"/>
    <col min="2824" max="2824" width="17.85546875" style="121" customWidth="1"/>
    <col min="2825" max="2825" width="17.28515625" style="121" customWidth="1"/>
    <col min="2826" max="2826" width="10.85546875" style="121" bestFit="1" customWidth="1"/>
    <col min="2827" max="3072" width="9.140625" style="121"/>
    <col min="3073" max="3073" width="18.28515625" style="121" customWidth="1"/>
    <col min="3074" max="3074" width="48.5703125" style="121" customWidth="1"/>
    <col min="3075" max="3075" width="14.7109375" style="121" customWidth="1"/>
    <col min="3076" max="3076" width="14.28515625" style="121" customWidth="1"/>
    <col min="3077" max="3077" width="30.7109375" style="121" customWidth="1"/>
    <col min="3078" max="3078" width="12.5703125" style="121" customWidth="1"/>
    <col min="3079" max="3079" width="15" style="121" customWidth="1"/>
    <col min="3080" max="3080" width="17.85546875" style="121" customWidth="1"/>
    <col min="3081" max="3081" width="17.28515625" style="121" customWidth="1"/>
    <col min="3082" max="3082" width="10.85546875" style="121" bestFit="1" customWidth="1"/>
    <col min="3083" max="3328" width="9.140625" style="121"/>
    <col min="3329" max="3329" width="18.28515625" style="121" customWidth="1"/>
    <col min="3330" max="3330" width="48.5703125" style="121" customWidth="1"/>
    <col min="3331" max="3331" width="14.7109375" style="121" customWidth="1"/>
    <col min="3332" max="3332" width="14.28515625" style="121" customWidth="1"/>
    <col min="3333" max="3333" width="30.7109375" style="121" customWidth="1"/>
    <col min="3334" max="3334" width="12.5703125" style="121" customWidth="1"/>
    <col min="3335" max="3335" width="15" style="121" customWidth="1"/>
    <col min="3336" max="3336" width="17.85546875" style="121" customWidth="1"/>
    <col min="3337" max="3337" width="17.28515625" style="121" customWidth="1"/>
    <col min="3338" max="3338" width="10.85546875" style="121" bestFit="1" customWidth="1"/>
    <col min="3339" max="3584" width="9.140625" style="121"/>
    <col min="3585" max="3585" width="18.28515625" style="121" customWidth="1"/>
    <col min="3586" max="3586" width="48.5703125" style="121" customWidth="1"/>
    <col min="3587" max="3587" width="14.7109375" style="121" customWidth="1"/>
    <col min="3588" max="3588" width="14.28515625" style="121" customWidth="1"/>
    <col min="3589" max="3589" width="30.7109375" style="121" customWidth="1"/>
    <col min="3590" max="3590" width="12.5703125" style="121" customWidth="1"/>
    <col min="3591" max="3591" width="15" style="121" customWidth="1"/>
    <col min="3592" max="3592" width="17.85546875" style="121" customWidth="1"/>
    <col min="3593" max="3593" width="17.28515625" style="121" customWidth="1"/>
    <col min="3594" max="3594" width="10.85546875" style="121" bestFit="1" customWidth="1"/>
    <col min="3595" max="3840" width="9.140625" style="121"/>
    <col min="3841" max="3841" width="18.28515625" style="121" customWidth="1"/>
    <col min="3842" max="3842" width="48.5703125" style="121" customWidth="1"/>
    <col min="3843" max="3843" width="14.7109375" style="121" customWidth="1"/>
    <col min="3844" max="3844" width="14.28515625" style="121" customWidth="1"/>
    <col min="3845" max="3845" width="30.7109375" style="121" customWidth="1"/>
    <col min="3846" max="3846" width="12.5703125" style="121" customWidth="1"/>
    <col min="3847" max="3847" width="15" style="121" customWidth="1"/>
    <col min="3848" max="3848" width="17.85546875" style="121" customWidth="1"/>
    <col min="3849" max="3849" width="17.28515625" style="121" customWidth="1"/>
    <col min="3850" max="3850" width="10.85546875" style="121" bestFit="1" customWidth="1"/>
    <col min="3851" max="4096" width="9.140625" style="121"/>
    <col min="4097" max="4097" width="18.28515625" style="121" customWidth="1"/>
    <col min="4098" max="4098" width="48.5703125" style="121" customWidth="1"/>
    <col min="4099" max="4099" width="14.7109375" style="121" customWidth="1"/>
    <col min="4100" max="4100" width="14.28515625" style="121" customWidth="1"/>
    <col min="4101" max="4101" width="30.7109375" style="121" customWidth="1"/>
    <col min="4102" max="4102" width="12.5703125" style="121" customWidth="1"/>
    <col min="4103" max="4103" width="15" style="121" customWidth="1"/>
    <col min="4104" max="4104" width="17.85546875" style="121" customWidth="1"/>
    <col min="4105" max="4105" width="17.28515625" style="121" customWidth="1"/>
    <col min="4106" max="4106" width="10.85546875" style="121" bestFit="1" customWidth="1"/>
    <col min="4107" max="4352" width="9.140625" style="121"/>
    <col min="4353" max="4353" width="18.28515625" style="121" customWidth="1"/>
    <col min="4354" max="4354" width="48.5703125" style="121" customWidth="1"/>
    <col min="4355" max="4355" width="14.7109375" style="121" customWidth="1"/>
    <col min="4356" max="4356" width="14.28515625" style="121" customWidth="1"/>
    <col min="4357" max="4357" width="30.7109375" style="121" customWidth="1"/>
    <col min="4358" max="4358" width="12.5703125" style="121" customWidth="1"/>
    <col min="4359" max="4359" width="15" style="121" customWidth="1"/>
    <col min="4360" max="4360" width="17.85546875" style="121" customWidth="1"/>
    <col min="4361" max="4361" width="17.28515625" style="121" customWidth="1"/>
    <col min="4362" max="4362" width="10.85546875" style="121" bestFit="1" customWidth="1"/>
    <col min="4363" max="4608" width="9.140625" style="121"/>
    <col min="4609" max="4609" width="18.28515625" style="121" customWidth="1"/>
    <col min="4610" max="4610" width="48.5703125" style="121" customWidth="1"/>
    <col min="4611" max="4611" width="14.7109375" style="121" customWidth="1"/>
    <col min="4612" max="4612" width="14.28515625" style="121" customWidth="1"/>
    <col min="4613" max="4613" width="30.7109375" style="121" customWidth="1"/>
    <col min="4614" max="4614" width="12.5703125" style="121" customWidth="1"/>
    <col min="4615" max="4615" width="15" style="121" customWidth="1"/>
    <col min="4616" max="4616" width="17.85546875" style="121" customWidth="1"/>
    <col min="4617" max="4617" width="17.28515625" style="121" customWidth="1"/>
    <col min="4618" max="4618" width="10.85546875" style="121" bestFit="1" customWidth="1"/>
    <col min="4619" max="4864" width="9.140625" style="121"/>
    <col min="4865" max="4865" width="18.28515625" style="121" customWidth="1"/>
    <col min="4866" max="4866" width="48.5703125" style="121" customWidth="1"/>
    <col min="4867" max="4867" width="14.7109375" style="121" customWidth="1"/>
    <col min="4868" max="4868" width="14.28515625" style="121" customWidth="1"/>
    <col min="4869" max="4869" width="30.7109375" style="121" customWidth="1"/>
    <col min="4870" max="4870" width="12.5703125" style="121" customWidth="1"/>
    <col min="4871" max="4871" width="15" style="121" customWidth="1"/>
    <col min="4872" max="4872" width="17.85546875" style="121" customWidth="1"/>
    <col min="4873" max="4873" width="17.28515625" style="121" customWidth="1"/>
    <col min="4874" max="4874" width="10.85546875" style="121" bestFit="1" customWidth="1"/>
    <col min="4875" max="5120" width="9.140625" style="121"/>
    <col min="5121" max="5121" width="18.28515625" style="121" customWidth="1"/>
    <col min="5122" max="5122" width="48.5703125" style="121" customWidth="1"/>
    <col min="5123" max="5123" width="14.7109375" style="121" customWidth="1"/>
    <col min="5124" max="5124" width="14.28515625" style="121" customWidth="1"/>
    <col min="5125" max="5125" width="30.7109375" style="121" customWidth="1"/>
    <col min="5126" max="5126" width="12.5703125" style="121" customWidth="1"/>
    <col min="5127" max="5127" width="15" style="121" customWidth="1"/>
    <col min="5128" max="5128" width="17.85546875" style="121" customWidth="1"/>
    <col min="5129" max="5129" width="17.28515625" style="121" customWidth="1"/>
    <col min="5130" max="5130" width="10.85546875" style="121" bestFit="1" customWidth="1"/>
    <col min="5131" max="5376" width="9.140625" style="121"/>
    <col min="5377" max="5377" width="18.28515625" style="121" customWidth="1"/>
    <col min="5378" max="5378" width="48.5703125" style="121" customWidth="1"/>
    <col min="5379" max="5379" width="14.7109375" style="121" customWidth="1"/>
    <col min="5380" max="5380" width="14.28515625" style="121" customWidth="1"/>
    <col min="5381" max="5381" width="30.7109375" style="121" customWidth="1"/>
    <col min="5382" max="5382" width="12.5703125" style="121" customWidth="1"/>
    <col min="5383" max="5383" width="15" style="121" customWidth="1"/>
    <col min="5384" max="5384" width="17.85546875" style="121" customWidth="1"/>
    <col min="5385" max="5385" width="17.28515625" style="121" customWidth="1"/>
    <col min="5386" max="5386" width="10.85546875" style="121" bestFit="1" customWidth="1"/>
    <col min="5387" max="5632" width="9.140625" style="121"/>
    <col min="5633" max="5633" width="18.28515625" style="121" customWidth="1"/>
    <col min="5634" max="5634" width="48.5703125" style="121" customWidth="1"/>
    <col min="5635" max="5635" width="14.7109375" style="121" customWidth="1"/>
    <col min="5636" max="5636" width="14.28515625" style="121" customWidth="1"/>
    <col min="5637" max="5637" width="30.7109375" style="121" customWidth="1"/>
    <col min="5638" max="5638" width="12.5703125" style="121" customWidth="1"/>
    <col min="5639" max="5639" width="15" style="121" customWidth="1"/>
    <col min="5640" max="5640" width="17.85546875" style="121" customWidth="1"/>
    <col min="5641" max="5641" width="17.28515625" style="121" customWidth="1"/>
    <col min="5642" max="5642" width="10.85546875" style="121" bestFit="1" customWidth="1"/>
    <col min="5643" max="5888" width="9.140625" style="121"/>
    <col min="5889" max="5889" width="18.28515625" style="121" customWidth="1"/>
    <col min="5890" max="5890" width="48.5703125" style="121" customWidth="1"/>
    <col min="5891" max="5891" width="14.7109375" style="121" customWidth="1"/>
    <col min="5892" max="5892" width="14.28515625" style="121" customWidth="1"/>
    <col min="5893" max="5893" width="30.7109375" style="121" customWidth="1"/>
    <col min="5894" max="5894" width="12.5703125" style="121" customWidth="1"/>
    <col min="5895" max="5895" width="15" style="121" customWidth="1"/>
    <col min="5896" max="5896" width="17.85546875" style="121" customWidth="1"/>
    <col min="5897" max="5897" width="17.28515625" style="121" customWidth="1"/>
    <col min="5898" max="5898" width="10.85546875" style="121" bestFit="1" customWidth="1"/>
    <col min="5899" max="6144" width="9.140625" style="121"/>
    <col min="6145" max="6145" width="18.28515625" style="121" customWidth="1"/>
    <col min="6146" max="6146" width="48.5703125" style="121" customWidth="1"/>
    <col min="6147" max="6147" width="14.7109375" style="121" customWidth="1"/>
    <col min="6148" max="6148" width="14.28515625" style="121" customWidth="1"/>
    <col min="6149" max="6149" width="30.7109375" style="121" customWidth="1"/>
    <col min="6150" max="6150" width="12.5703125" style="121" customWidth="1"/>
    <col min="6151" max="6151" width="15" style="121" customWidth="1"/>
    <col min="6152" max="6152" width="17.85546875" style="121" customWidth="1"/>
    <col min="6153" max="6153" width="17.28515625" style="121" customWidth="1"/>
    <col min="6154" max="6154" width="10.85546875" style="121" bestFit="1" customWidth="1"/>
    <col min="6155" max="6400" width="9.140625" style="121"/>
    <col min="6401" max="6401" width="18.28515625" style="121" customWidth="1"/>
    <col min="6402" max="6402" width="48.5703125" style="121" customWidth="1"/>
    <col min="6403" max="6403" width="14.7109375" style="121" customWidth="1"/>
    <col min="6404" max="6404" width="14.28515625" style="121" customWidth="1"/>
    <col min="6405" max="6405" width="30.7109375" style="121" customWidth="1"/>
    <col min="6406" max="6406" width="12.5703125" style="121" customWidth="1"/>
    <col min="6407" max="6407" width="15" style="121" customWidth="1"/>
    <col min="6408" max="6408" width="17.85546875" style="121" customWidth="1"/>
    <col min="6409" max="6409" width="17.28515625" style="121" customWidth="1"/>
    <col min="6410" max="6410" width="10.85546875" style="121" bestFit="1" customWidth="1"/>
    <col min="6411" max="6656" width="9.140625" style="121"/>
    <col min="6657" max="6657" width="18.28515625" style="121" customWidth="1"/>
    <col min="6658" max="6658" width="48.5703125" style="121" customWidth="1"/>
    <col min="6659" max="6659" width="14.7109375" style="121" customWidth="1"/>
    <col min="6660" max="6660" width="14.28515625" style="121" customWidth="1"/>
    <col min="6661" max="6661" width="30.7109375" style="121" customWidth="1"/>
    <col min="6662" max="6662" width="12.5703125" style="121" customWidth="1"/>
    <col min="6663" max="6663" width="15" style="121" customWidth="1"/>
    <col min="6664" max="6664" width="17.85546875" style="121" customWidth="1"/>
    <col min="6665" max="6665" width="17.28515625" style="121" customWidth="1"/>
    <col min="6666" max="6666" width="10.85546875" style="121" bestFit="1" customWidth="1"/>
    <col min="6667" max="6912" width="9.140625" style="121"/>
    <col min="6913" max="6913" width="18.28515625" style="121" customWidth="1"/>
    <col min="6914" max="6914" width="48.5703125" style="121" customWidth="1"/>
    <col min="6915" max="6915" width="14.7109375" style="121" customWidth="1"/>
    <col min="6916" max="6916" width="14.28515625" style="121" customWidth="1"/>
    <col min="6917" max="6917" width="30.7109375" style="121" customWidth="1"/>
    <col min="6918" max="6918" width="12.5703125" style="121" customWidth="1"/>
    <col min="6919" max="6919" width="15" style="121" customWidth="1"/>
    <col min="6920" max="6920" width="17.85546875" style="121" customWidth="1"/>
    <col min="6921" max="6921" width="17.28515625" style="121" customWidth="1"/>
    <col min="6922" max="6922" width="10.85546875" style="121" bestFit="1" customWidth="1"/>
    <col min="6923" max="7168" width="9.140625" style="121"/>
    <col min="7169" max="7169" width="18.28515625" style="121" customWidth="1"/>
    <col min="7170" max="7170" width="48.5703125" style="121" customWidth="1"/>
    <col min="7171" max="7171" width="14.7109375" style="121" customWidth="1"/>
    <col min="7172" max="7172" width="14.28515625" style="121" customWidth="1"/>
    <col min="7173" max="7173" width="30.7109375" style="121" customWidth="1"/>
    <col min="7174" max="7174" width="12.5703125" style="121" customWidth="1"/>
    <col min="7175" max="7175" width="15" style="121" customWidth="1"/>
    <col min="7176" max="7176" width="17.85546875" style="121" customWidth="1"/>
    <col min="7177" max="7177" width="17.28515625" style="121" customWidth="1"/>
    <col min="7178" max="7178" width="10.85546875" style="121" bestFit="1" customWidth="1"/>
    <col min="7179" max="7424" width="9.140625" style="121"/>
    <col min="7425" max="7425" width="18.28515625" style="121" customWidth="1"/>
    <col min="7426" max="7426" width="48.5703125" style="121" customWidth="1"/>
    <col min="7427" max="7427" width="14.7109375" style="121" customWidth="1"/>
    <col min="7428" max="7428" width="14.28515625" style="121" customWidth="1"/>
    <col min="7429" max="7429" width="30.7109375" style="121" customWidth="1"/>
    <col min="7430" max="7430" width="12.5703125" style="121" customWidth="1"/>
    <col min="7431" max="7431" width="15" style="121" customWidth="1"/>
    <col min="7432" max="7432" width="17.85546875" style="121" customWidth="1"/>
    <col min="7433" max="7433" width="17.28515625" style="121" customWidth="1"/>
    <col min="7434" max="7434" width="10.85546875" style="121" bestFit="1" customWidth="1"/>
    <col min="7435" max="7680" width="9.140625" style="121"/>
    <col min="7681" max="7681" width="18.28515625" style="121" customWidth="1"/>
    <col min="7682" max="7682" width="48.5703125" style="121" customWidth="1"/>
    <col min="7683" max="7683" width="14.7109375" style="121" customWidth="1"/>
    <col min="7684" max="7684" width="14.28515625" style="121" customWidth="1"/>
    <col min="7685" max="7685" width="30.7109375" style="121" customWidth="1"/>
    <col min="7686" max="7686" width="12.5703125" style="121" customWidth="1"/>
    <col min="7687" max="7687" width="15" style="121" customWidth="1"/>
    <col min="7688" max="7688" width="17.85546875" style="121" customWidth="1"/>
    <col min="7689" max="7689" width="17.28515625" style="121" customWidth="1"/>
    <col min="7690" max="7690" width="10.85546875" style="121" bestFit="1" customWidth="1"/>
    <col min="7691" max="7936" width="9.140625" style="121"/>
    <col min="7937" max="7937" width="18.28515625" style="121" customWidth="1"/>
    <col min="7938" max="7938" width="48.5703125" style="121" customWidth="1"/>
    <col min="7939" max="7939" width="14.7109375" style="121" customWidth="1"/>
    <col min="7940" max="7940" width="14.28515625" style="121" customWidth="1"/>
    <col min="7941" max="7941" width="30.7109375" style="121" customWidth="1"/>
    <col min="7942" max="7942" width="12.5703125" style="121" customWidth="1"/>
    <col min="7943" max="7943" width="15" style="121" customWidth="1"/>
    <col min="7944" max="7944" width="17.85546875" style="121" customWidth="1"/>
    <col min="7945" max="7945" width="17.28515625" style="121" customWidth="1"/>
    <col min="7946" max="7946" width="10.85546875" style="121" bestFit="1" customWidth="1"/>
    <col min="7947" max="8192" width="9.140625" style="121"/>
    <col min="8193" max="8193" width="18.28515625" style="121" customWidth="1"/>
    <col min="8194" max="8194" width="48.5703125" style="121" customWidth="1"/>
    <col min="8195" max="8195" width="14.7109375" style="121" customWidth="1"/>
    <col min="8196" max="8196" width="14.28515625" style="121" customWidth="1"/>
    <col min="8197" max="8197" width="30.7109375" style="121" customWidth="1"/>
    <col min="8198" max="8198" width="12.5703125" style="121" customWidth="1"/>
    <col min="8199" max="8199" width="15" style="121" customWidth="1"/>
    <col min="8200" max="8200" width="17.85546875" style="121" customWidth="1"/>
    <col min="8201" max="8201" width="17.28515625" style="121" customWidth="1"/>
    <col min="8202" max="8202" width="10.85546875" style="121" bestFit="1" customWidth="1"/>
    <col min="8203" max="8448" width="9.140625" style="121"/>
    <col min="8449" max="8449" width="18.28515625" style="121" customWidth="1"/>
    <col min="8450" max="8450" width="48.5703125" style="121" customWidth="1"/>
    <col min="8451" max="8451" width="14.7109375" style="121" customWidth="1"/>
    <col min="8452" max="8452" width="14.28515625" style="121" customWidth="1"/>
    <col min="8453" max="8453" width="30.7109375" style="121" customWidth="1"/>
    <col min="8454" max="8454" width="12.5703125" style="121" customWidth="1"/>
    <col min="8455" max="8455" width="15" style="121" customWidth="1"/>
    <col min="8456" max="8456" width="17.85546875" style="121" customWidth="1"/>
    <col min="8457" max="8457" width="17.28515625" style="121" customWidth="1"/>
    <col min="8458" max="8458" width="10.85546875" style="121" bestFit="1" customWidth="1"/>
    <col min="8459" max="8704" width="9.140625" style="121"/>
    <col min="8705" max="8705" width="18.28515625" style="121" customWidth="1"/>
    <col min="8706" max="8706" width="48.5703125" style="121" customWidth="1"/>
    <col min="8707" max="8707" width="14.7109375" style="121" customWidth="1"/>
    <col min="8708" max="8708" width="14.28515625" style="121" customWidth="1"/>
    <col min="8709" max="8709" width="30.7109375" style="121" customWidth="1"/>
    <col min="8710" max="8710" width="12.5703125" style="121" customWidth="1"/>
    <col min="8711" max="8711" width="15" style="121" customWidth="1"/>
    <col min="8712" max="8712" width="17.85546875" style="121" customWidth="1"/>
    <col min="8713" max="8713" width="17.28515625" style="121" customWidth="1"/>
    <col min="8714" max="8714" width="10.85546875" style="121" bestFit="1" customWidth="1"/>
    <col min="8715" max="8960" width="9.140625" style="121"/>
    <col min="8961" max="8961" width="18.28515625" style="121" customWidth="1"/>
    <col min="8962" max="8962" width="48.5703125" style="121" customWidth="1"/>
    <col min="8963" max="8963" width="14.7109375" style="121" customWidth="1"/>
    <col min="8964" max="8964" width="14.28515625" style="121" customWidth="1"/>
    <col min="8965" max="8965" width="30.7109375" style="121" customWidth="1"/>
    <col min="8966" max="8966" width="12.5703125" style="121" customWidth="1"/>
    <col min="8967" max="8967" width="15" style="121" customWidth="1"/>
    <col min="8968" max="8968" width="17.85546875" style="121" customWidth="1"/>
    <col min="8969" max="8969" width="17.28515625" style="121" customWidth="1"/>
    <col min="8970" max="8970" width="10.85546875" style="121" bestFit="1" customWidth="1"/>
    <col min="8971" max="9216" width="9.140625" style="121"/>
    <col min="9217" max="9217" width="18.28515625" style="121" customWidth="1"/>
    <col min="9218" max="9218" width="48.5703125" style="121" customWidth="1"/>
    <col min="9219" max="9219" width="14.7109375" style="121" customWidth="1"/>
    <col min="9220" max="9220" width="14.28515625" style="121" customWidth="1"/>
    <col min="9221" max="9221" width="30.7109375" style="121" customWidth="1"/>
    <col min="9222" max="9222" width="12.5703125" style="121" customWidth="1"/>
    <col min="9223" max="9223" width="15" style="121" customWidth="1"/>
    <col min="9224" max="9224" width="17.85546875" style="121" customWidth="1"/>
    <col min="9225" max="9225" width="17.28515625" style="121" customWidth="1"/>
    <col min="9226" max="9226" width="10.85546875" style="121" bestFit="1" customWidth="1"/>
    <col min="9227" max="9472" width="9.140625" style="121"/>
    <col min="9473" max="9473" width="18.28515625" style="121" customWidth="1"/>
    <col min="9474" max="9474" width="48.5703125" style="121" customWidth="1"/>
    <col min="9475" max="9475" width="14.7109375" style="121" customWidth="1"/>
    <col min="9476" max="9476" width="14.28515625" style="121" customWidth="1"/>
    <col min="9477" max="9477" width="30.7109375" style="121" customWidth="1"/>
    <col min="9478" max="9478" width="12.5703125" style="121" customWidth="1"/>
    <col min="9479" max="9479" width="15" style="121" customWidth="1"/>
    <col min="9480" max="9480" width="17.85546875" style="121" customWidth="1"/>
    <col min="9481" max="9481" width="17.28515625" style="121" customWidth="1"/>
    <col min="9482" max="9482" width="10.85546875" style="121" bestFit="1" customWidth="1"/>
    <col min="9483" max="9728" width="9.140625" style="121"/>
    <col min="9729" max="9729" width="18.28515625" style="121" customWidth="1"/>
    <col min="9730" max="9730" width="48.5703125" style="121" customWidth="1"/>
    <col min="9731" max="9731" width="14.7109375" style="121" customWidth="1"/>
    <col min="9732" max="9732" width="14.28515625" style="121" customWidth="1"/>
    <col min="9733" max="9733" width="30.7109375" style="121" customWidth="1"/>
    <col min="9734" max="9734" width="12.5703125" style="121" customWidth="1"/>
    <col min="9735" max="9735" width="15" style="121" customWidth="1"/>
    <col min="9736" max="9736" width="17.85546875" style="121" customWidth="1"/>
    <col min="9737" max="9737" width="17.28515625" style="121" customWidth="1"/>
    <col min="9738" max="9738" width="10.85546875" style="121" bestFit="1" customWidth="1"/>
    <col min="9739" max="9984" width="9.140625" style="121"/>
    <col min="9985" max="9985" width="18.28515625" style="121" customWidth="1"/>
    <col min="9986" max="9986" width="48.5703125" style="121" customWidth="1"/>
    <col min="9987" max="9987" width="14.7109375" style="121" customWidth="1"/>
    <col min="9988" max="9988" width="14.28515625" style="121" customWidth="1"/>
    <col min="9989" max="9989" width="30.7109375" style="121" customWidth="1"/>
    <col min="9990" max="9990" width="12.5703125" style="121" customWidth="1"/>
    <col min="9991" max="9991" width="15" style="121" customWidth="1"/>
    <col min="9992" max="9992" width="17.85546875" style="121" customWidth="1"/>
    <col min="9993" max="9993" width="17.28515625" style="121" customWidth="1"/>
    <col min="9994" max="9994" width="10.85546875" style="121" bestFit="1" customWidth="1"/>
    <col min="9995" max="10240" width="9.140625" style="121"/>
    <col min="10241" max="10241" width="18.28515625" style="121" customWidth="1"/>
    <col min="10242" max="10242" width="48.5703125" style="121" customWidth="1"/>
    <col min="10243" max="10243" width="14.7109375" style="121" customWidth="1"/>
    <col min="10244" max="10244" width="14.28515625" style="121" customWidth="1"/>
    <col min="10245" max="10245" width="30.7109375" style="121" customWidth="1"/>
    <col min="10246" max="10246" width="12.5703125" style="121" customWidth="1"/>
    <col min="10247" max="10247" width="15" style="121" customWidth="1"/>
    <col min="10248" max="10248" width="17.85546875" style="121" customWidth="1"/>
    <col min="10249" max="10249" width="17.28515625" style="121" customWidth="1"/>
    <col min="10250" max="10250" width="10.85546875" style="121" bestFit="1" customWidth="1"/>
    <col min="10251" max="10496" width="9.140625" style="121"/>
    <col min="10497" max="10497" width="18.28515625" style="121" customWidth="1"/>
    <col min="10498" max="10498" width="48.5703125" style="121" customWidth="1"/>
    <col min="10499" max="10499" width="14.7109375" style="121" customWidth="1"/>
    <col min="10500" max="10500" width="14.28515625" style="121" customWidth="1"/>
    <col min="10501" max="10501" width="30.7109375" style="121" customWidth="1"/>
    <col min="10502" max="10502" width="12.5703125" style="121" customWidth="1"/>
    <col min="10503" max="10503" width="15" style="121" customWidth="1"/>
    <col min="10504" max="10504" width="17.85546875" style="121" customWidth="1"/>
    <col min="10505" max="10505" width="17.28515625" style="121" customWidth="1"/>
    <col min="10506" max="10506" width="10.85546875" style="121" bestFit="1" customWidth="1"/>
    <col min="10507" max="10752" width="9.140625" style="121"/>
    <col min="10753" max="10753" width="18.28515625" style="121" customWidth="1"/>
    <col min="10754" max="10754" width="48.5703125" style="121" customWidth="1"/>
    <col min="10755" max="10755" width="14.7109375" style="121" customWidth="1"/>
    <col min="10756" max="10756" width="14.28515625" style="121" customWidth="1"/>
    <col min="10757" max="10757" width="30.7109375" style="121" customWidth="1"/>
    <col min="10758" max="10758" width="12.5703125" style="121" customWidth="1"/>
    <col min="10759" max="10759" width="15" style="121" customWidth="1"/>
    <col min="10760" max="10760" width="17.85546875" style="121" customWidth="1"/>
    <col min="10761" max="10761" width="17.28515625" style="121" customWidth="1"/>
    <col min="10762" max="10762" width="10.85546875" style="121" bestFit="1" customWidth="1"/>
    <col min="10763" max="11008" width="9.140625" style="121"/>
    <col min="11009" max="11009" width="18.28515625" style="121" customWidth="1"/>
    <col min="11010" max="11010" width="48.5703125" style="121" customWidth="1"/>
    <col min="11011" max="11011" width="14.7109375" style="121" customWidth="1"/>
    <col min="11012" max="11012" width="14.28515625" style="121" customWidth="1"/>
    <col min="11013" max="11013" width="30.7109375" style="121" customWidth="1"/>
    <col min="11014" max="11014" width="12.5703125" style="121" customWidth="1"/>
    <col min="11015" max="11015" width="15" style="121" customWidth="1"/>
    <col min="11016" max="11016" width="17.85546875" style="121" customWidth="1"/>
    <col min="11017" max="11017" width="17.28515625" style="121" customWidth="1"/>
    <col min="11018" max="11018" width="10.85546875" style="121" bestFit="1" customWidth="1"/>
    <col min="11019" max="11264" width="9.140625" style="121"/>
    <col min="11265" max="11265" width="18.28515625" style="121" customWidth="1"/>
    <col min="11266" max="11266" width="48.5703125" style="121" customWidth="1"/>
    <col min="11267" max="11267" width="14.7109375" style="121" customWidth="1"/>
    <col min="11268" max="11268" width="14.28515625" style="121" customWidth="1"/>
    <col min="11269" max="11269" width="30.7109375" style="121" customWidth="1"/>
    <col min="11270" max="11270" width="12.5703125" style="121" customWidth="1"/>
    <col min="11271" max="11271" width="15" style="121" customWidth="1"/>
    <col min="11272" max="11272" width="17.85546875" style="121" customWidth="1"/>
    <col min="11273" max="11273" width="17.28515625" style="121" customWidth="1"/>
    <col min="11274" max="11274" width="10.85546875" style="121" bestFit="1" customWidth="1"/>
    <col min="11275" max="11520" width="9.140625" style="121"/>
    <col min="11521" max="11521" width="18.28515625" style="121" customWidth="1"/>
    <col min="11522" max="11522" width="48.5703125" style="121" customWidth="1"/>
    <col min="11523" max="11523" width="14.7109375" style="121" customWidth="1"/>
    <col min="11524" max="11524" width="14.28515625" style="121" customWidth="1"/>
    <col min="11525" max="11525" width="30.7109375" style="121" customWidth="1"/>
    <col min="11526" max="11526" width="12.5703125" style="121" customWidth="1"/>
    <col min="11527" max="11527" width="15" style="121" customWidth="1"/>
    <col min="11528" max="11528" width="17.85546875" style="121" customWidth="1"/>
    <col min="11529" max="11529" width="17.28515625" style="121" customWidth="1"/>
    <col min="11530" max="11530" width="10.85546875" style="121" bestFit="1" customWidth="1"/>
    <col min="11531" max="11776" width="9.140625" style="121"/>
    <col min="11777" max="11777" width="18.28515625" style="121" customWidth="1"/>
    <col min="11778" max="11778" width="48.5703125" style="121" customWidth="1"/>
    <col min="11779" max="11779" width="14.7109375" style="121" customWidth="1"/>
    <col min="11780" max="11780" width="14.28515625" style="121" customWidth="1"/>
    <col min="11781" max="11781" width="30.7109375" style="121" customWidth="1"/>
    <col min="11782" max="11782" width="12.5703125" style="121" customWidth="1"/>
    <col min="11783" max="11783" width="15" style="121" customWidth="1"/>
    <col min="11784" max="11784" width="17.85546875" style="121" customWidth="1"/>
    <col min="11785" max="11785" width="17.28515625" style="121" customWidth="1"/>
    <col min="11786" max="11786" width="10.85546875" style="121" bestFit="1" customWidth="1"/>
    <col min="11787" max="12032" width="9.140625" style="121"/>
    <col min="12033" max="12033" width="18.28515625" style="121" customWidth="1"/>
    <col min="12034" max="12034" width="48.5703125" style="121" customWidth="1"/>
    <col min="12035" max="12035" width="14.7109375" style="121" customWidth="1"/>
    <col min="12036" max="12036" width="14.28515625" style="121" customWidth="1"/>
    <col min="12037" max="12037" width="30.7109375" style="121" customWidth="1"/>
    <col min="12038" max="12038" width="12.5703125" style="121" customWidth="1"/>
    <col min="12039" max="12039" width="15" style="121" customWidth="1"/>
    <col min="12040" max="12040" width="17.85546875" style="121" customWidth="1"/>
    <col min="12041" max="12041" width="17.28515625" style="121" customWidth="1"/>
    <col min="12042" max="12042" width="10.85546875" style="121" bestFit="1" customWidth="1"/>
    <col min="12043" max="12288" width="9.140625" style="121"/>
    <col min="12289" max="12289" width="18.28515625" style="121" customWidth="1"/>
    <col min="12290" max="12290" width="48.5703125" style="121" customWidth="1"/>
    <col min="12291" max="12291" width="14.7109375" style="121" customWidth="1"/>
    <col min="12292" max="12292" width="14.28515625" style="121" customWidth="1"/>
    <col min="12293" max="12293" width="30.7109375" style="121" customWidth="1"/>
    <col min="12294" max="12294" width="12.5703125" style="121" customWidth="1"/>
    <col min="12295" max="12295" width="15" style="121" customWidth="1"/>
    <col min="12296" max="12296" width="17.85546875" style="121" customWidth="1"/>
    <col min="12297" max="12297" width="17.28515625" style="121" customWidth="1"/>
    <col min="12298" max="12298" width="10.85546875" style="121" bestFit="1" customWidth="1"/>
    <col min="12299" max="12544" width="9.140625" style="121"/>
    <col min="12545" max="12545" width="18.28515625" style="121" customWidth="1"/>
    <col min="12546" max="12546" width="48.5703125" style="121" customWidth="1"/>
    <col min="12547" max="12547" width="14.7109375" style="121" customWidth="1"/>
    <col min="12548" max="12548" width="14.28515625" style="121" customWidth="1"/>
    <col min="12549" max="12549" width="30.7109375" style="121" customWidth="1"/>
    <col min="12550" max="12550" width="12.5703125" style="121" customWidth="1"/>
    <col min="12551" max="12551" width="15" style="121" customWidth="1"/>
    <col min="12552" max="12552" width="17.85546875" style="121" customWidth="1"/>
    <col min="12553" max="12553" width="17.28515625" style="121" customWidth="1"/>
    <col min="12554" max="12554" width="10.85546875" style="121" bestFit="1" customWidth="1"/>
    <col min="12555" max="12800" width="9.140625" style="121"/>
    <col min="12801" max="12801" width="18.28515625" style="121" customWidth="1"/>
    <col min="12802" max="12802" width="48.5703125" style="121" customWidth="1"/>
    <col min="12803" max="12803" width="14.7109375" style="121" customWidth="1"/>
    <col min="12804" max="12804" width="14.28515625" style="121" customWidth="1"/>
    <col min="12805" max="12805" width="30.7109375" style="121" customWidth="1"/>
    <col min="12806" max="12806" width="12.5703125" style="121" customWidth="1"/>
    <col min="12807" max="12807" width="15" style="121" customWidth="1"/>
    <col min="12808" max="12808" width="17.85546875" style="121" customWidth="1"/>
    <col min="12809" max="12809" width="17.28515625" style="121" customWidth="1"/>
    <col min="12810" max="12810" width="10.85546875" style="121" bestFit="1" customWidth="1"/>
    <col min="12811" max="13056" width="9.140625" style="121"/>
    <col min="13057" max="13057" width="18.28515625" style="121" customWidth="1"/>
    <col min="13058" max="13058" width="48.5703125" style="121" customWidth="1"/>
    <col min="13059" max="13059" width="14.7109375" style="121" customWidth="1"/>
    <col min="13060" max="13060" width="14.28515625" style="121" customWidth="1"/>
    <col min="13061" max="13061" width="30.7109375" style="121" customWidth="1"/>
    <col min="13062" max="13062" width="12.5703125" style="121" customWidth="1"/>
    <col min="13063" max="13063" width="15" style="121" customWidth="1"/>
    <col min="13064" max="13064" width="17.85546875" style="121" customWidth="1"/>
    <col min="13065" max="13065" width="17.28515625" style="121" customWidth="1"/>
    <col min="13066" max="13066" width="10.85546875" style="121" bestFit="1" customWidth="1"/>
    <col min="13067" max="13312" width="9.140625" style="121"/>
    <col min="13313" max="13313" width="18.28515625" style="121" customWidth="1"/>
    <col min="13314" max="13314" width="48.5703125" style="121" customWidth="1"/>
    <col min="13315" max="13315" width="14.7109375" style="121" customWidth="1"/>
    <col min="13316" max="13316" width="14.28515625" style="121" customWidth="1"/>
    <col min="13317" max="13317" width="30.7109375" style="121" customWidth="1"/>
    <col min="13318" max="13318" width="12.5703125" style="121" customWidth="1"/>
    <col min="13319" max="13319" width="15" style="121" customWidth="1"/>
    <col min="13320" max="13320" width="17.85546875" style="121" customWidth="1"/>
    <col min="13321" max="13321" width="17.28515625" style="121" customWidth="1"/>
    <col min="13322" max="13322" width="10.85546875" style="121" bestFit="1" customWidth="1"/>
    <col min="13323" max="13568" width="9.140625" style="121"/>
    <col min="13569" max="13569" width="18.28515625" style="121" customWidth="1"/>
    <col min="13570" max="13570" width="48.5703125" style="121" customWidth="1"/>
    <col min="13571" max="13571" width="14.7109375" style="121" customWidth="1"/>
    <col min="13572" max="13572" width="14.28515625" style="121" customWidth="1"/>
    <col min="13573" max="13573" width="30.7109375" style="121" customWidth="1"/>
    <col min="13574" max="13574" width="12.5703125" style="121" customWidth="1"/>
    <col min="13575" max="13575" width="15" style="121" customWidth="1"/>
    <col min="13576" max="13576" width="17.85546875" style="121" customWidth="1"/>
    <col min="13577" max="13577" width="17.28515625" style="121" customWidth="1"/>
    <col min="13578" max="13578" width="10.85546875" style="121" bestFit="1" customWidth="1"/>
    <col min="13579" max="13824" width="9.140625" style="121"/>
    <col min="13825" max="13825" width="18.28515625" style="121" customWidth="1"/>
    <col min="13826" max="13826" width="48.5703125" style="121" customWidth="1"/>
    <col min="13827" max="13827" width="14.7109375" style="121" customWidth="1"/>
    <col min="13828" max="13828" width="14.28515625" style="121" customWidth="1"/>
    <col min="13829" max="13829" width="30.7109375" style="121" customWidth="1"/>
    <col min="13830" max="13830" width="12.5703125" style="121" customWidth="1"/>
    <col min="13831" max="13831" width="15" style="121" customWidth="1"/>
    <col min="13832" max="13832" width="17.85546875" style="121" customWidth="1"/>
    <col min="13833" max="13833" width="17.28515625" style="121" customWidth="1"/>
    <col min="13834" max="13834" width="10.85546875" style="121" bestFit="1" customWidth="1"/>
    <col min="13835" max="14080" width="9.140625" style="121"/>
    <col min="14081" max="14081" width="18.28515625" style="121" customWidth="1"/>
    <col min="14082" max="14082" width="48.5703125" style="121" customWidth="1"/>
    <col min="14083" max="14083" width="14.7109375" style="121" customWidth="1"/>
    <col min="14084" max="14084" width="14.28515625" style="121" customWidth="1"/>
    <col min="14085" max="14085" width="30.7109375" style="121" customWidth="1"/>
    <col min="14086" max="14086" width="12.5703125" style="121" customWidth="1"/>
    <col min="14087" max="14087" width="15" style="121" customWidth="1"/>
    <col min="14088" max="14088" width="17.85546875" style="121" customWidth="1"/>
    <col min="14089" max="14089" width="17.28515625" style="121" customWidth="1"/>
    <col min="14090" max="14090" width="10.85546875" style="121" bestFit="1" customWidth="1"/>
    <col min="14091" max="14336" width="9.140625" style="121"/>
    <col min="14337" max="14337" width="18.28515625" style="121" customWidth="1"/>
    <col min="14338" max="14338" width="48.5703125" style="121" customWidth="1"/>
    <col min="14339" max="14339" width="14.7109375" style="121" customWidth="1"/>
    <col min="14340" max="14340" width="14.28515625" style="121" customWidth="1"/>
    <col min="14341" max="14341" width="30.7109375" style="121" customWidth="1"/>
    <col min="14342" max="14342" width="12.5703125" style="121" customWidth="1"/>
    <col min="14343" max="14343" width="15" style="121" customWidth="1"/>
    <col min="14344" max="14344" width="17.85546875" style="121" customWidth="1"/>
    <col min="14345" max="14345" width="17.28515625" style="121" customWidth="1"/>
    <col min="14346" max="14346" width="10.85546875" style="121" bestFit="1" customWidth="1"/>
    <col min="14347" max="14592" width="9.140625" style="121"/>
    <col min="14593" max="14593" width="18.28515625" style="121" customWidth="1"/>
    <col min="14594" max="14594" width="48.5703125" style="121" customWidth="1"/>
    <col min="14595" max="14595" width="14.7109375" style="121" customWidth="1"/>
    <col min="14596" max="14596" width="14.28515625" style="121" customWidth="1"/>
    <col min="14597" max="14597" width="30.7109375" style="121" customWidth="1"/>
    <col min="14598" max="14598" width="12.5703125" style="121" customWidth="1"/>
    <col min="14599" max="14599" width="15" style="121" customWidth="1"/>
    <col min="14600" max="14600" width="17.85546875" style="121" customWidth="1"/>
    <col min="14601" max="14601" width="17.28515625" style="121" customWidth="1"/>
    <col min="14602" max="14602" width="10.85546875" style="121" bestFit="1" customWidth="1"/>
    <col min="14603" max="14848" width="9.140625" style="121"/>
    <col min="14849" max="14849" width="18.28515625" style="121" customWidth="1"/>
    <col min="14850" max="14850" width="48.5703125" style="121" customWidth="1"/>
    <col min="14851" max="14851" width="14.7109375" style="121" customWidth="1"/>
    <col min="14852" max="14852" width="14.28515625" style="121" customWidth="1"/>
    <col min="14853" max="14853" width="30.7109375" style="121" customWidth="1"/>
    <col min="14854" max="14854" width="12.5703125" style="121" customWidth="1"/>
    <col min="14855" max="14855" width="15" style="121" customWidth="1"/>
    <col min="14856" max="14856" width="17.85546875" style="121" customWidth="1"/>
    <col min="14857" max="14857" width="17.28515625" style="121" customWidth="1"/>
    <col min="14858" max="14858" width="10.85546875" style="121" bestFit="1" customWidth="1"/>
    <col min="14859" max="15104" width="9.140625" style="121"/>
    <col min="15105" max="15105" width="18.28515625" style="121" customWidth="1"/>
    <col min="15106" max="15106" width="48.5703125" style="121" customWidth="1"/>
    <col min="15107" max="15107" width="14.7109375" style="121" customWidth="1"/>
    <col min="15108" max="15108" width="14.28515625" style="121" customWidth="1"/>
    <col min="15109" max="15109" width="30.7109375" style="121" customWidth="1"/>
    <col min="15110" max="15110" width="12.5703125" style="121" customWidth="1"/>
    <col min="15111" max="15111" width="15" style="121" customWidth="1"/>
    <col min="15112" max="15112" width="17.85546875" style="121" customWidth="1"/>
    <col min="15113" max="15113" width="17.28515625" style="121" customWidth="1"/>
    <col min="15114" max="15114" width="10.85546875" style="121" bestFit="1" customWidth="1"/>
    <col min="15115" max="15360" width="9.140625" style="121"/>
    <col min="15361" max="15361" width="18.28515625" style="121" customWidth="1"/>
    <col min="15362" max="15362" width="48.5703125" style="121" customWidth="1"/>
    <col min="15363" max="15363" width="14.7109375" style="121" customWidth="1"/>
    <col min="15364" max="15364" width="14.28515625" style="121" customWidth="1"/>
    <col min="15365" max="15365" width="30.7109375" style="121" customWidth="1"/>
    <col min="15366" max="15366" width="12.5703125" style="121" customWidth="1"/>
    <col min="15367" max="15367" width="15" style="121" customWidth="1"/>
    <col min="15368" max="15368" width="17.85546875" style="121" customWidth="1"/>
    <col min="15369" max="15369" width="17.28515625" style="121" customWidth="1"/>
    <col min="15370" max="15370" width="10.85546875" style="121" bestFit="1" customWidth="1"/>
    <col min="15371" max="15616" width="9.140625" style="121"/>
    <col min="15617" max="15617" width="18.28515625" style="121" customWidth="1"/>
    <col min="15618" max="15618" width="48.5703125" style="121" customWidth="1"/>
    <col min="15619" max="15619" width="14.7109375" style="121" customWidth="1"/>
    <col min="15620" max="15620" width="14.28515625" style="121" customWidth="1"/>
    <col min="15621" max="15621" width="30.7109375" style="121" customWidth="1"/>
    <col min="15622" max="15622" width="12.5703125" style="121" customWidth="1"/>
    <col min="15623" max="15623" width="15" style="121" customWidth="1"/>
    <col min="15624" max="15624" width="17.85546875" style="121" customWidth="1"/>
    <col min="15625" max="15625" width="17.28515625" style="121" customWidth="1"/>
    <col min="15626" max="15626" width="10.85546875" style="121" bestFit="1" customWidth="1"/>
    <col min="15627" max="15872" width="9.140625" style="121"/>
    <col min="15873" max="15873" width="18.28515625" style="121" customWidth="1"/>
    <col min="15874" max="15874" width="48.5703125" style="121" customWidth="1"/>
    <col min="15875" max="15875" width="14.7109375" style="121" customWidth="1"/>
    <col min="15876" max="15876" width="14.28515625" style="121" customWidth="1"/>
    <col min="15877" max="15877" width="30.7109375" style="121" customWidth="1"/>
    <col min="15878" max="15878" width="12.5703125" style="121" customWidth="1"/>
    <col min="15879" max="15879" width="15" style="121" customWidth="1"/>
    <col min="15880" max="15880" width="17.85546875" style="121" customWidth="1"/>
    <col min="15881" max="15881" width="17.28515625" style="121" customWidth="1"/>
    <col min="15882" max="15882" width="10.85546875" style="121" bestFit="1" customWidth="1"/>
    <col min="15883" max="16128" width="9.140625" style="121"/>
    <col min="16129" max="16129" width="18.28515625" style="121" customWidth="1"/>
    <col min="16130" max="16130" width="48.5703125" style="121" customWidth="1"/>
    <col min="16131" max="16131" width="14.7109375" style="121" customWidth="1"/>
    <col min="16132" max="16132" width="14.28515625" style="121" customWidth="1"/>
    <col min="16133" max="16133" width="30.7109375" style="121" customWidth="1"/>
    <col min="16134" max="16134" width="12.5703125" style="121" customWidth="1"/>
    <col min="16135" max="16135" width="15" style="121" customWidth="1"/>
    <col min="16136" max="16136" width="17.85546875" style="121" customWidth="1"/>
    <col min="16137" max="16137" width="17.28515625" style="121" customWidth="1"/>
    <col min="16138" max="16138" width="10.85546875" style="121" bestFit="1" customWidth="1"/>
    <col min="16139" max="16384" width="9.140625" style="121"/>
  </cols>
  <sheetData>
    <row r="1" spans="1:10" s="114" customFormat="1" ht="32.25" customHeight="1">
      <c r="A1" s="353" t="s">
        <v>442</v>
      </c>
      <c r="B1" s="353"/>
      <c r="C1" s="353"/>
      <c r="D1" s="353"/>
      <c r="E1" s="353"/>
      <c r="F1" s="353"/>
      <c r="G1" s="353"/>
      <c r="H1" s="353"/>
      <c r="I1" s="353"/>
    </row>
    <row r="2" spans="1:10" s="75" customFormat="1" ht="38.25">
      <c r="A2" s="71" t="s">
        <v>335</v>
      </c>
      <c r="B2" s="72" t="s">
        <v>0</v>
      </c>
      <c r="C2" s="73" t="s">
        <v>1</v>
      </c>
      <c r="D2" s="73" t="s">
        <v>336</v>
      </c>
      <c r="E2" s="73" t="s">
        <v>337</v>
      </c>
      <c r="F2" s="73" t="s">
        <v>338</v>
      </c>
      <c r="G2" s="73" t="s">
        <v>339</v>
      </c>
      <c r="H2" s="74" t="s">
        <v>340</v>
      </c>
      <c r="I2" s="74" t="s">
        <v>341</v>
      </c>
    </row>
    <row r="3" spans="1:10" s="75" customFormat="1" ht="30" customHeight="1">
      <c r="A3" s="122" t="s">
        <v>443</v>
      </c>
      <c r="B3" s="123" t="s">
        <v>444</v>
      </c>
      <c r="C3" s="81">
        <v>450000</v>
      </c>
      <c r="D3" s="102">
        <v>94903</v>
      </c>
      <c r="E3" s="80" t="s">
        <v>445</v>
      </c>
      <c r="F3" s="109"/>
      <c r="G3" s="108">
        <f t="shared" ref="G3:G10" si="0">D3-F3</f>
        <v>94903</v>
      </c>
      <c r="H3" s="124" t="s">
        <v>446</v>
      </c>
      <c r="I3" s="125">
        <v>41577</v>
      </c>
    </row>
    <row r="4" spans="1:10" s="75" customFormat="1" ht="55.5" customHeight="1">
      <c r="A4" s="122" t="s">
        <v>447</v>
      </c>
      <c r="B4" s="123" t="s">
        <v>448</v>
      </c>
      <c r="C4" s="109">
        <v>3430000</v>
      </c>
      <c r="D4" s="87">
        <v>325782</v>
      </c>
      <c r="E4" s="80" t="s">
        <v>359</v>
      </c>
      <c r="F4" s="109"/>
      <c r="G4" s="87">
        <f t="shared" si="0"/>
        <v>325782</v>
      </c>
      <c r="H4" s="126" t="s">
        <v>449</v>
      </c>
      <c r="I4" s="125">
        <v>41820</v>
      </c>
    </row>
    <row r="5" spans="1:10" s="75" customFormat="1" ht="30" customHeight="1">
      <c r="A5" s="127" t="s">
        <v>450</v>
      </c>
      <c r="B5" s="128" t="s">
        <v>451</v>
      </c>
      <c r="C5" s="109">
        <v>5200000</v>
      </c>
      <c r="D5" s="87">
        <v>568101</v>
      </c>
      <c r="E5" s="80" t="s">
        <v>359</v>
      </c>
      <c r="F5" s="109">
        <v>568101</v>
      </c>
      <c r="G5" s="87">
        <f t="shared" si="0"/>
        <v>0</v>
      </c>
      <c r="H5" s="126" t="s">
        <v>360</v>
      </c>
      <c r="I5" s="125">
        <v>41228</v>
      </c>
    </row>
    <row r="6" spans="1:10" s="75" customFormat="1" ht="42.75" customHeight="1">
      <c r="A6" s="127" t="s">
        <v>452</v>
      </c>
      <c r="B6" s="123" t="s">
        <v>453</v>
      </c>
      <c r="C6" s="87">
        <v>9368855</v>
      </c>
      <c r="D6" s="87">
        <v>107598</v>
      </c>
      <c r="E6" s="80" t="s">
        <v>454</v>
      </c>
      <c r="F6" s="109"/>
      <c r="G6" s="87">
        <f t="shared" si="0"/>
        <v>107598</v>
      </c>
      <c r="H6" s="126" t="s">
        <v>455</v>
      </c>
      <c r="I6" s="125">
        <v>42185</v>
      </c>
    </row>
    <row r="7" spans="1:10" s="75" customFormat="1" ht="30" customHeight="1">
      <c r="A7" s="127" t="s">
        <v>456</v>
      </c>
      <c r="B7" s="123" t="s">
        <v>457</v>
      </c>
      <c r="C7" s="109">
        <v>100000</v>
      </c>
      <c r="D7" s="87">
        <v>97119</v>
      </c>
      <c r="E7" s="80" t="s">
        <v>344</v>
      </c>
      <c r="F7" s="109"/>
      <c r="G7" s="87">
        <f t="shared" si="0"/>
        <v>97119</v>
      </c>
      <c r="H7" s="126" t="s">
        <v>382</v>
      </c>
      <c r="I7" s="125">
        <v>41639</v>
      </c>
    </row>
    <row r="8" spans="1:10" s="75" customFormat="1" ht="30" customHeight="1">
      <c r="A8" s="127" t="s">
        <v>458</v>
      </c>
      <c r="B8" s="123" t="s">
        <v>459</v>
      </c>
      <c r="C8" s="109">
        <v>722170</v>
      </c>
      <c r="D8" s="87">
        <v>99415</v>
      </c>
      <c r="E8" s="80" t="s">
        <v>359</v>
      </c>
      <c r="F8" s="109">
        <v>99415</v>
      </c>
      <c r="G8" s="87">
        <f t="shared" si="0"/>
        <v>0</v>
      </c>
      <c r="H8" s="126" t="s">
        <v>360</v>
      </c>
      <c r="I8" s="125">
        <v>40939</v>
      </c>
    </row>
    <row r="9" spans="1:10" s="75" customFormat="1" ht="54.75" customHeight="1">
      <c r="A9" s="127" t="s">
        <v>460</v>
      </c>
      <c r="B9" s="123" t="s">
        <v>461</v>
      </c>
      <c r="C9" s="109">
        <v>200000</v>
      </c>
      <c r="D9" s="87">
        <v>103848</v>
      </c>
      <c r="E9" s="80" t="s">
        <v>359</v>
      </c>
      <c r="F9" s="109"/>
      <c r="G9" s="87">
        <f t="shared" si="0"/>
        <v>103848</v>
      </c>
      <c r="H9" s="126" t="s">
        <v>462</v>
      </c>
      <c r="I9" s="125">
        <v>41639</v>
      </c>
    </row>
    <row r="10" spans="1:10" s="75" customFormat="1" ht="45" customHeight="1">
      <c r="A10" s="127" t="s">
        <v>463</v>
      </c>
      <c r="B10" s="123" t="s">
        <v>464</v>
      </c>
      <c r="C10" s="109">
        <v>103560</v>
      </c>
      <c r="D10" s="87">
        <v>103234</v>
      </c>
      <c r="E10" s="80" t="s">
        <v>465</v>
      </c>
      <c r="F10" s="109"/>
      <c r="G10" s="87">
        <f t="shared" si="0"/>
        <v>103234</v>
      </c>
      <c r="H10" s="126" t="s">
        <v>466</v>
      </c>
      <c r="I10" s="125" t="s">
        <v>467</v>
      </c>
    </row>
    <row r="11" spans="1:10" s="75" customFormat="1" ht="30" customHeight="1">
      <c r="A11" s="95"/>
      <c r="B11" s="129" t="s">
        <v>355</v>
      </c>
      <c r="C11" s="97">
        <f>SUM(C3:C10)</f>
        <v>19574585</v>
      </c>
      <c r="D11" s="97">
        <f>SUM(D3:D10)</f>
        <v>1500000</v>
      </c>
      <c r="E11" s="73"/>
      <c r="F11" s="97">
        <f>SUM(F3:F10)</f>
        <v>667516</v>
      </c>
      <c r="G11" s="97">
        <f>SUM(G3:G10)</f>
        <v>832484</v>
      </c>
      <c r="H11" s="74"/>
      <c r="I11" s="74"/>
    </row>
    <row r="12" spans="1:10" s="75" customFormat="1" ht="30" customHeight="1">
      <c r="A12" s="130"/>
      <c r="B12" s="131"/>
      <c r="C12" s="132"/>
      <c r="D12" s="132"/>
      <c r="E12" s="133"/>
      <c r="F12" s="132"/>
      <c r="G12" s="132"/>
      <c r="H12" s="134"/>
      <c r="I12" s="134"/>
      <c r="J12" s="135"/>
    </row>
    <row r="13" spans="1:10" s="114" customFormat="1" ht="32.25" customHeight="1">
      <c r="A13" s="353" t="s">
        <v>468</v>
      </c>
      <c r="B13" s="353"/>
      <c r="C13" s="353"/>
      <c r="D13" s="353"/>
      <c r="E13" s="353"/>
      <c r="F13" s="353"/>
      <c r="G13" s="353"/>
      <c r="H13" s="353"/>
      <c r="I13" s="353"/>
    </row>
    <row r="14" spans="1:10" s="75" customFormat="1" ht="48.6" customHeight="1">
      <c r="A14" s="71" t="s">
        <v>335</v>
      </c>
      <c r="B14" s="72" t="s">
        <v>0</v>
      </c>
      <c r="C14" s="73" t="s">
        <v>1</v>
      </c>
      <c r="D14" s="73" t="s">
        <v>336</v>
      </c>
      <c r="E14" s="73" t="s">
        <v>337</v>
      </c>
      <c r="F14" s="73" t="s">
        <v>338</v>
      </c>
      <c r="G14" s="73" t="s">
        <v>339</v>
      </c>
      <c r="H14" s="74" t="s">
        <v>340</v>
      </c>
      <c r="I14" s="74" t="s">
        <v>341</v>
      </c>
    </row>
    <row r="15" spans="1:10" s="75" customFormat="1" ht="30" customHeight="1">
      <c r="A15" s="122" t="s">
        <v>443</v>
      </c>
      <c r="B15" s="86" t="s">
        <v>469</v>
      </c>
      <c r="C15" s="81">
        <v>898500</v>
      </c>
      <c r="D15" s="102">
        <v>94579</v>
      </c>
      <c r="E15" s="80" t="s">
        <v>445</v>
      </c>
      <c r="F15" s="81"/>
      <c r="G15" s="81">
        <f t="shared" ref="G15:G22" si="1">D15-F15</f>
        <v>94579</v>
      </c>
      <c r="H15" s="124" t="s">
        <v>446</v>
      </c>
      <c r="I15" s="125">
        <v>41577</v>
      </c>
      <c r="J15" s="135"/>
    </row>
    <row r="16" spans="1:10" s="75" customFormat="1" ht="38.25">
      <c r="A16" s="122" t="s">
        <v>447</v>
      </c>
      <c r="B16" s="86" t="s">
        <v>470</v>
      </c>
      <c r="C16" s="87">
        <v>3904000</v>
      </c>
      <c r="D16" s="109">
        <v>328020</v>
      </c>
      <c r="E16" s="80" t="s">
        <v>359</v>
      </c>
      <c r="F16" s="87"/>
      <c r="G16" s="87">
        <f t="shared" si="1"/>
        <v>328020</v>
      </c>
      <c r="H16" s="136" t="s">
        <v>471</v>
      </c>
      <c r="I16" s="137">
        <v>41274</v>
      </c>
      <c r="J16" s="135"/>
    </row>
    <row r="17" spans="1:10" s="75" customFormat="1" ht="25.5">
      <c r="A17" s="127" t="s">
        <v>450</v>
      </c>
      <c r="B17" s="86" t="s">
        <v>472</v>
      </c>
      <c r="C17" s="87">
        <v>800000</v>
      </c>
      <c r="D17" s="109">
        <v>562349</v>
      </c>
      <c r="E17" s="80" t="s">
        <v>473</v>
      </c>
      <c r="F17" s="87">
        <v>562349</v>
      </c>
      <c r="G17" s="87">
        <f t="shared" si="1"/>
        <v>0</v>
      </c>
      <c r="H17" s="136" t="s">
        <v>360</v>
      </c>
      <c r="I17" s="137">
        <v>41176</v>
      </c>
    </row>
    <row r="18" spans="1:10" s="75" customFormat="1" ht="38.25">
      <c r="A18" s="127" t="s">
        <v>452</v>
      </c>
      <c r="B18" s="86" t="s">
        <v>453</v>
      </c>
      <c r="C18" s="87">
        <v>9368855</v>
      </c>
      <c r="D18" s="104">
        <v>110137</v>
      </c>
      <c r="E18" s="80" t="s">
        <v>454</v>
      </c>
      <c r="F18" s="87"/>
      <c r="G18" s="87">
        <f t="shared" si="1"/>
        <v>110137</v>
      </c>
      <c r="H18" s="126" t="s">
        <v>455</v>
      </c>
      <c r="I18" s="137">
        <v>42185</v>
      </c>
      <c r="J18" s="135"/>
    </row>
    <row r="19" spans="1:10" s="75" customFormat="1" ht="49.9" customHeight="1">
      <c r="A19" s="127" t="s">
        <v>456</v>
      </c>
      <c r="B19" s="86" t="s">
        <v>474</v>
      </c>
      <c r="C19" s="87">
        <v>225000</v>
      </c>
      <c r="D19" s="104">
        <v>95992</v>
      </c>
      <c r="E19" s="80" t="s">
        <v>344</v>
      </c>
      <c r="F19" s="87">
        <v>8476</v>
      </c>
      <c r="G19" s="87">
        <f t="shared" si="1"/>
        <v>87516</v>
      </c>
      <c r="H19" s="136" t="s">
        <v>471</v>
      </c>
      <c r="I19" s="137">
        <v>41305</v>
      </c>
    </row>
    <row r="20" spans="1:10" s="75" customFormat="1" ht="25.5">
      <c r="A20" s="127" t="s">
        <v>458</v>
      </c>
      <c r="B20" s="86" t="s">
        <v>459</v>
      </c>
      <c r="C20" s="138">
        <v>500000</v>
      </c>
      <c r="D20" s="104">
        <f>99205-839</f>
        <v>98366</v>
      </c>
      <c r="E20" s="80" t="s">
        <v>475</v>
      </c>
      <c r="F20" s="87">
        <f>98366+839</f>
        <v>99205</v>
      </c>
      <c r="G20" s="87">
        <v>0</v>
      </c>
      <c r="H20" s="136" t="s">
        <v>360</v>
      </c>
      <c r="I20" s="137">
        <v>41246</v>
      </c>
    </row>
    <row r="21" spans="1:10" s="75" customFormat="1" ht="30" customHeight="1">
      <c r="A21" s="127" t="s">
        <v>460</v>
      </c>
      <c r="B21" s="86" t="s">
        <v>461</v>
      </c>
      <c r="C21" s="87">
        <v>200000</v>
      </c>
      <c r="D21" s="104">
        <v>107536</v>
      </c>
      <c r="E21" s="80" t="s">
        <v>359</v>
      </c>
      <c r="F21" s="87">
        <v>34487</v>
      </c>
      <c r="G21" s="87">
        <f t="shared" si="1"/>
        <v>73049</v>
      </c>
      <c r="H21" s="136" t="s">
        <v>476</v>
      </c>
      <c r="I21" s="137">
        <v>41455</v>
      </c>
    </row>
    <row r="22" spans="1:10" s="75" customFormat="1" ht="33.75" customHeight="1">
      <c r="A22" s="127" t="s">
        <v>463</v>
      </c>
      <c r="B22" s="86" t="s">
        <v>461</v>
      </c>
      <c r="C22" s="87">
        <v>104929</v>
      </c>
      <c r="D22" s="104">
        <v>103021</v>
      </c>
      <c r="E22" s="80" t="s">
        <v>465</v>
      </c>
      <c r="F22" s="87"/>
      <c r="G22" s="87">
        <f t="shared" si="1"/>
        <v>103021</v>
      </c>
      <c r="H22" s="136" t="s">
        <v>477</v>
      </c>
      <c r="I22" s="137">
        <v>41547</v>
      </c>
    </row>
    <row r="23" spans="1:10" s="75" customFormat="1" ht="30" customHeight="1">
      <c r="A23" s="95"/>
      <c r="B23" s="129" t="s">
        <v>355</v>
      </c>
      <c r="C23" s="97">
        <f>SUM(C15:C22)</f>
        <v>16001284</v>
      </c>
      <c r="D23" s="97">
        <f>SUM(D15:D22)</f>
        <v>1500000</v>
      </c>
      <c r="E23" s="73"/>
      <c r="F23" s="97">
        <f>SUM(F15:F22)</f>
        <v>704517</v>
      </c>
      <c r="G23" s="97">
        <f>SUM(G15:G22)</f>
        <v>796322</v>
      </c>
      <c r="H23" s="74"/>
      <c r="I23" s="74"/>
    </row>
    <row r="24" spans="1:10" s="75" customFormat="1" ht="30" customHeight="1">
      <c r="A24" s="130"/>
      <c r="B24" s="131"/>
      <c r="C24" s="132"/>
      <c r="D24" s="132"/>
      <c r="E24" s="133"/>
      <c r="F24" s="132"/>
      <c r="G24" s="132"/>
      <c r="H24" s="134"/>
      <c r="I24" s="134"/>
      <c r="J24" s="135"/>
    </row>
    <row r="25" spans="1:10" s="75" customFormat="1" ht="30" customHeight="1">
      <c r="A25" s="356" t="s">
        <v>478</v>
      </c>
      <c r="B25" s="357"/>
      <c r="C25" s="357"/>
      <c r="D25" s="357"/>
      <c r="E25" s="357"/>
      <c r="F25" s="357"/>
      <c r="G25" s="357"/>
      <c r="H25" s="357"/>
      <c r="I25" s="357"/>
      <c r="J25" s="135"/>
    </row>
    <row r="26" spans="1:10" s="75" customFormat="1" ht="38.25">
      <c r="A26" s="139" t="s">
        <v>335</v>
      </c>
      <c r="B26" s="140" t="s">
        <v>0</v>
      </c>
      <c r="C26" s="73" t="s">
        <v>1</v>
      </c>
      <c r="D26" s="73" t="s">
        <v>336</v>
      </c>
      <c r="E26" s="73" t="s">
        <v>337</v>
      </c>
      <c r="F26" s="73" t="s">
        <v>338</v>
      </c>
      <c r="G26" s="73" t="s">
        <v>339</v>
      </c>
      <c r="H26" s="74" t="s">
        <v>340</v>
      </c>
      <c r="I26" s="74" t="s">
        <v>341</v>
      </c>
      <c r="J26" s="135"/>
    </row>
    <row r="27" spans="1:10" s="75" customFormat="1" ht="38.25">
      <c r="A27" s="122" t="s">
        <v>443</v>
      </c>
      <c r="B27" s="86" t="s">
        <v>461</v>
      </c>
      <c r="C27" s="81">
        <v>111491</v>
      </c>
      <c r="D27" s="102">
        <v>94769</v>
      </c>
      <c r="E27" s="141" t="s">
        <v>479</v>
      </c>
      <c r="F27" s="108">
        <v>86108</v>
      </c>
      <c r="G27" s="142">
        <f t="shared" ref="G27:G34" si="2">D27-F27</f>
        <v>8661</v>
      </c>
      <c r="H27" s="126" t="s">
        <v>480</v>
      </c>
      <c r="I27" s="111" t="s">
        <v>481</v>
      </c>
      <c r="J27" s="135"/>
    </row>
    <row r="28" spans="1:10" s="75" customFormat="1" ht="30" customHeight="1">
      <c r="A28" s="122" t="s">
        <v>447</v>
      </c>
      <c r="B28" s="86" t="s">
        <v>482</v>
      </c>
      <c r="C28" s="87">
        <v>1100000</v>
      </c>
      <c r="D28" s="104">
        <v>320984</v>
      </c>
      <c r="E28" s="141" t="s">
        <v>344</v>
      </c>
      <c r="F28" s="109">
        <v>320984</v>
      </c>
      <c r="G28" s="143">
        <f t="shared" si="2"/>
        <v>0</v>
      </c>
      <c r="H28" s="126" t="s">
        <v>360</v>
      </c>
      <c r="I28" s="111">
        <v>40718</v>
      </c>
      <c r="J28" s="135"/>
    </row>
    <row r="29" spans="1:10" s="75" customFormat="1" ht="25.5">
      <c r="A29" s="122" t="s">
        <v>450</v>
      </c>
      <c r="B29" s="86" t="s">
        <v>483</v>
      </c>
      <c r="C29" s="87">
        <f>4252155-330000</f>
        <v>3922155</v>
      </c>
      <c r="D29" s="104">
        <v>562574</v>
      </c>
      <c r="E29" s="141" t="s">
        <v>484</v>
      </c>
      <c r="F29" s="109">
        <v>562574</v>
      </c>
      <c r="G29" s="143">
        <f t="shared" si="2"/>
        <v>0</v>
      </c>
      <c r="H29" s="126" t="s">
        <v>360</v>
      </c>
      <c r="I29" s="111">
        <v>41036</v>
      </c>
      <c r="J29" s="135"/>
    </row>
    <row r="30" spans="1:10" s="75" customFormat="1" ht="38.25">
      <c r="A30" s="122" t="s">
        <v>452</v>
      </c>
      <c r="B30" s="123" t="s">
        <v>453</v>
      </c>
      <c r="C30" s="87">
        <v>9368855</v>
      </c>
      <c r="D30" s="104">
        <v>110245</v>
      </c>
      <c r="E30" s="80" t="s">
        <v>454</v>
      </c>
      <c r="F30" s="109"/>
      <c r="G30" s="143">
        <f t="shared" si="2"/>
        <v>110245</v>
      </c>
      <c r="H30" s="126" t="s">
        <v>455</v>
      </c>
      <c r="I30" s="111">
        <v>41820</v>
      </c>
      <c r="J30" s="135"/>
    </row>
    <row r="31" spans="1:10" s="75" customFormat="1" ht="38.25">
      <c r="A31" s="122" t="s">
        <v>456</v>
      </c>
      <c r="B31" s="86" t="s">
        <v>485</v>
      </c>
      <c r="C31" s="87">
        <v>205000</v>
      </c>
      <c r="D31" s="104">
        <v>96145</v>
      </c>
      <c r="E31" s="141" t="s">
        <v>486</v>
      </c>
      <c r="F31" s="109">
        <v>17508</v>
      </c>
      <c r="G31" s="143">
        <f t="shared" si="2"/>
        <v>78637</v>
      </c>
      <c r="H31" s="126" t="s">
        <v>471</v>
      </c>
      <c r="I31" s="111">
        <v>41305</v>
      </c>
      <c r="J31" s="135"/>
    </row>
    <row r="32" spans="1:10" s="75" customFormat="1" ht="20.25" customHeight="1">
      <c r="A32" s="122" t="s">
        <v>458</v>
      </c>
      <c r="B32" s="86" t="s">
        <v>487</v>
      </c>
      <c r="C32" s="87">
        <v>500000</v>
      </c>
      <c r="D32" s="104">
        <v>98248</v>
      </c>
      <c r="E32" s="141" t="s">
        <v>465</v>
      </c>
      <c r="F32" s="109">
        <v>98248</v>
      </c>
      <c r="G32" s="143">
        <f t="shared" si="2"/>
        <v>0</v>
      </c>
      <c r="H32" s="126" t="s">
        <v>360</v>
      </c>
      <c r="I32" s="111">
        <v>41201</v>
      </c>
      <c r="J32" s="135"/>
    </row>
    <row r="33" spans="1:10" s="75" customFormat="1" ht="30" customHeight="1">
      <c r="A33" s="122" t="s">
        <v>460</v>
      </c>
      <c r="B33" s="86" t="s">
        <v>461</v>
      </c>
      <c r="C33" s="87">
        <v>112953</v>
      </c>
      <c r="D33" s="104">
        <v>112953</v>
      </c>
      <c r="E33" s="141" t="s">
        <v>465</v>
      </c>
      <c r="F33" s="109">
        <v>112953</v>
      </c>
      <c r="G33" s="143">
        <f t="shared" si="2"/>
        <v>0</v>
      </c>
      <c r="H33" s="126" t="s">
        <v>360</v>
      </c>
      <c r="I33" s="111">
        <v>40900</v>
      </c>
      <c r="J33" s="144"/>
    </row>
    <row r="34" spans="1:10" s="75" customFormat="1" ht="30" customHeight="1">
      <c r="A34" s="122" t="s">
        <v>463</v>
      </c>
      <c r="B34" s="86" t="s">
        <v>461</v>
      </c>
      <c r="C34" s="87">
        <v>111530</v>
      </c>
      <c r="D34" s="104">
        <v>104082</v>
      </c>
      <c r="E34" s="141" t="s">
        <v>465</v>
      </c>
      <c r="F34" s="109">
        <v>58034</v>
      </c>
      <c r="G34" s="143">
        <f t="shared" si="2"/>
        <v>46048</v>
      </c>
      <c r="H34" s="126" t="s">
        <v>476</v>
      </c>
      <c r="I34" s="111">
        <v>41455</v>
      </c>
      <c r="J34" s="135"/>
    </row>
    <row r="35" spans="1:10" s="75" customFormat="1" ht="30" customHeight="1">
      <c r="A35" s="139"/>
      <c r="B35" s="145" t="s">
        <v>488</v>
      </c>
      <c r="C35" s="146">
        <f>SUM(C27:C34)</f>
        <v>15431984</v>
      </c>
      <c r="D35" s="146">
        <f>SUM(D27:D34)</f>
        <v>1500000</v>
      </c>
      <c r="E35" s="73"/>
      <c r="F35" s="146">
        <f>SUM(F27:F34)</f>
        <v>1256409</v>
      </c>
      <c r="G35" s="146">
        <f>SUM(G27:G34)</f>
        <v>243591</v>
      </c>
      <c r="H35" s="74"/>
      <c r="I35" s="74"/>
      <c r="J35" s="135"/>
    </row>
    <row r="36" spans="1:10" s="75" customFormat="1" ht="30" customHeight="1">
      <c r="A36" s="147"/>
      <c r="B36" s="148"/>
      <c r="C36" s="149"/>
      <c r="D36" s="149"/>
      <c r="E36" s="150"/>
      <c r="F36" s="149"/>
      <c r="G36" s="149"/>
      <c r="H36" s="151"/>
      <c r="I36" s="151"/>
      <c r="J36" s="135"/>
    </row>
    <row r="37" spans="1:10" s="75" customFormat="1" ht="30" customHeight="1">
      <c r="A37" s="356" t="s">
        <v>489</v>
      </c>
      <c r="B37" s="357"/>
      <c r="C37" s="357"/>
      <c r="D37" s="357"/>
      <c r="E37" s="357"/>
      <c r="F37" s="357"/>
      <c r="G37" s="357"/>
      <c r="H37" s="357"/>
      <c r="I37" s="357"/>
      <c r="J37" s="135"/>
    </row>
    <row r="38" spans="1:10" s="75" customFormat="1" ht="38.25">
      <c r="A38" s="139" t="s">
        <v>335</v>
      </c>
      <c r="B38" s="140" t="s">
        <v>0</v>
      </c>
      <c r="C38" s="73" t="s">
        <v>1</v>
      </c>
      <c r="D38" s="73" t="s">
        <v>336</v>
      </c>
      <c r="E38" s="73" t="s">
        <v>337</v>
      </c>
      <c r="F38" s="73" t="s">
        <v>338</v>
      </c>
      <c r="G38" s="73" t="s">
        <v>339</v>
      </c>
      <c r="H38" s="74" t="s">
        <v>340</v>
      </c>
      <c r="I38" s="74" t="s">
        <v>341</v>
      </c>
      <c r="J38" s="135"/>
    </row>
    <row r="39" spans="1:10" s="75" customFormat="1" ht="30" customHeight="1">
      <c r="A39" s="122" t="s">
        <v>443</v>
      </c>
      <c r="B39" s="122" t="s">
        <v>490</v>
      </c>
      <c r="C39" s="142">
        <v>418000</v>
      </c>
      <c r="D39" s="142">
        <v>85011</v>
      </c>
      <c r="E39" s="152" t="s">
        <v>491</v>
      </c>
      <c r="F39" s="142">
        <v>79660</v>
      </c>
      <c r="G39" s="142">
        <f t="shared" ref="G39:G46" si="3">D39-F39</f>
        <v>5351</v>
      </c>
      <c r="H39" s="126" t="s">
        <v>492</v>
      </c>
      <c r="I39" s="125">
        <v>41455</v>
      </c>
      <c r="J39" s="135"/>
    </row>
    <row r="40" spans="1:10" s="75" customFormat="1" ht="30" customHeight="1">
      <c r="A40" s="122" t="s">
        <v>447</v>
      </c>
      <c r="B40" s="122" t="s">
        <v>493</v>
      </c>
      <c r="C40" s="109">
        <v>550000</v>
      </c>
      <c r="D40" s="87">
        <v>287705</v>
      </c>
      <c r="E40" s="153" t="s">
        <v>494</v>
      </c>
      <c r="F40" s="109">
        <v>287705</v>
      </c>
      <c r="G40" s="109">
        <f t="shared" si="3"/>
        <v>0</v>
      </c>
      <c r="H40" s="126" t="s">
        <v>360</v>
      </c>
      <c r="I40" s="125">
        <v>40260</v>
      </c>
      <c r="J40" s="135"/>
    </row>
    <row r="41" spans="1:10" s="75" customFormat="1" ht="38.25">
      <c r="A41" s="127" t="s">
        <v>450</v>
      </c>
      <c r="B41" s="122" t="s">
        <v>495</v>
      </c>
      <c r="C41" s="109">
        <f>374286+300000</f>
        <v>674286</v>
      </c>
      <c r="D41" s="87">
        <v>510057</v>
      </c>
      <c r="E41" s="154" t="s">
        <v>496</v>
      </c>
      <c r="F41" s="109">
        <v>510057</v>
      </c>
      <c r="G41" s="109">
        <f t="shared" si="3"/>
        <v>0</v>
      </c>
      <c r="H41" s="126" t="s">
        <v>360</v>
      </c>
      <c r="I41" s="125">
        <v>41176</v>
      </c>
      <c r="J41" s="135"/>
    </row>
    <row r="42" spans="1:10" s="75" customFormat="1" ht="38.25">
      <c r="A42" s="127" t="s">
        <v>452</v>
      </c>
      <c r="B42" s="123" t="s">
        <v>453</v>
      </c>
      <c r="C42" s="87">
        <v>9368855</v>
      </c>
      <c r="D42" s="87">
        <v>99582</v>
      </c>
      <c r="E42" s="80" t="s">
        <v>454</v>
      </c>
      <c r="F42" s="109"/>
      <c r="G42" s="109">
        <f t="shared" si="3"/>
        <v>99582</v>
      </c>
      <c r="H42" s="126" t="s">
        <v>497</v>
      </c>
      <c r="I42" s="125">
        <v>41455</v>
      </c>
      <c r="J42" s="135"/>
    </row>
    <row r="43" spans="1:10" s="75" customFormat="1" ht="30" customHeight="1">
      <c r="A43" s="127" t="s">
        <v>456</v>
      </c>
      <c r="B43" s="127" t="s">
        <v>498</v>
      </c>
      <c r="C43" s="109">
        <f>40000+40000+20000+15000</f>
        <v>115000</v>
      </c>
      <c r="D43" s="87">
        <v>86705</v>
      </c>
      <c r="E43" s="152" t="s">
        <v>499</v>
      </c>
      <c r="F43" s="109">
        <v>86705</v>
      </c>
      <c r="G43" s="109">
        <f t="shared" si="3"/>
        <v>0</v>
      </c>
      <c r="H43" s="126" t="s">
        <v>360</v>
      </c>
      <c r="I43" s="125">
        <v>40671</v>
      </c>
      <c r="J43" s="135"/>
    </row>
    <row r="44" spans="1:10" s="75" customFormat="1" ht="23.25" customHeight="1">
      <c r="A44" s="127" t="s">
        <v>458</v>
      </c>
      <c r="B44" s="127" t="s">
        <v>487</v>
      </c>
      <c r="C44" s="109">
        <v>500000</v>
      </c>
      <c r="D44" s="87">
        <v>88219</v>
      </c>
      <c r="E44" s="152" t="s">
        <v>465</v>
      </c>
      <c r="F44" s="109">
        <v>88219</v>
      </c>
      <c r="G44" s="109">
        <f t="shared" si="3"/>
        <v>0</v>
      </c>
      <c r="H44" s="126" t="s">
        <v>360</v>
      </c>
      <c r="I44" s="125">
        <v>41120</v>
      </c>
      <c r="J44" s="135"/>
    </row>
    <row r="45" spans="1:10" s="75" customFormat="1" ht="38.25">
      <c r="A45" s="127" t="s">
        <v>460</v>
      </c>
      <c r="B45" s="127" t="s">
        <v>500</v>
      </c>
      <c r="C45" s="109">
        <v>375000</v>
      </c>
      <c r="D45" s="87">
        <v>98783</v>
      </c>
      <c r="E45" s="152" t="s">
        <v>501</v>
      </c>
      <c r="F45" s="109">
        <v>98783</v>
      </c>
      <c r="G45" s="109">
        <f t="shared" si="3"/>
        <v>0</v>
      </c>
      <c r="H45" s="126" t="s">
        <v>360</v>
      </c>
      <c r="I45" s="125">
        <v>40282</v>
      </c>
      <c r="J45" s="135"/>
    </row>
    <row r="46" spans="1:10" s="75" customFormat="1" ht="30" customHeight="1">
      <c r="A46" s="127" t="s">
        <v>463</v>
      </c>
      <c r="B46" s="127" t="s">
        <v>502</v>
      </c>
      <c r="C46" s="109">
        <v>117000</v>
      </c>
      <c r="D46" s="87">
        <v>93938</v>
      </c>
      <c r="E46" s="152" t="s">
        <v>465</v>
      </c>
      <c r="F46" s="109">
        <v>81195</v>
      </c>
      <c r="G46" s="109">
        <f t="shared" si="3"/>
        <v>12743</v>
      </c>
      <c r="H46" s="126" t="s">
        <v>476</v>
      </c>
      <c r="I46" s="125">
        <v>41455</v>
      </c>
      <c r="J46" s="135"/>
    </row>
    <row r="47" spans="1:10" s="75" customFormat="1" ht="30" customHeight="1">
      <c r="A47" s="139"/>
      <c r="B47" s="155" t="s">
        <v>488</v>
      </c>
      <c r="C47" s="146">
        <f>SUM(C39:C46)</f>
        <v>12118141</v>
      </c>
      <c r="D47" s="146">
        <f>SUM(D39:D46)</f>
        <v>1350000</v>
      </c>
      <c r="E47" s="73"/>
      <c r="F47" s="146">
        <f>SUM(F39:F46)</f>
        <v>1232324</v>
      </c>
      <c r="G47" s="146">
        <f>SUM(G39:G46)</f>
        <v>117676</v>
      </c>
      <c r="H47" s="156"/>
      <c r="I47" s="74"/>
      <c r="J47" s="135"/>
    </row>
    <row r="48" spans="1:10" s="75" customFormat="1" ht="30" customHeight="1">
      <c r="A48" s="147"/>
      <c r="B48" s="148"/>
      <c r="C48" s="149"/>
      <c r="D48" s="149"/>
      <c r="E48" s="150"/>
      <c r="F48" s="149"/>
      <c r="G48" s="149"/>
      <c r="H48" s="151"/>
      <c r="I48" s="151"/>
      <c r="J48" s="135"/>
    </row>
    <row r="49" spans="1:10" s="75" customFormat="1" ht="30" customHeight="1">
      <c r="A49" s="356" t="s">
        <v>503</v>
      </c>
      <c r="B49" s="357"/>
      <c r="C49" s="357"/>
      <c r="D49" s="357"/>
      <c r="E49" s="357"/>
      <c r="F49" s="357"/>
      <c r="G49" s="357"/>
      <c r="H49" s="357"/>
      <c r="I49" s="357"/>
      <c r="J49" s="135"/>
    </row>
    <row r="50" spans="1:10" s="75" customFormat="1" ht="38.25" customHeight="1">
      <c r="A50" s="139" t="s">
        <v>335</v>
      </c>
      <c r="B50" s="140" t="s">
        <v>0</v>
      </c>
      <c r="C50" s="73" t="s">
        <v>1</v>
      </c>
      <c r="D50" s="73" t="s">
        <v>336</v>
      </c>
      <c r="E50" s="73" t="s">
        <v>337</v>
      </c>
      <c r="F50" s="73" t="s">
        <v>338</v>
      </c>
      <c r="G50" s="73" t="s">
        <v>339</v>
      </c>
      <c r="H50" s="74" t="s">
        <v>340</v>
      </c>
      <c r="I50" s="74" t="s">
        <v>341</v>
      </c>
      <c r="J50" s="135"/>
    </row>
    <row r="51" spans="1:10" s="75" customFormat="1" ht="30" customHeight="1">
      <c r="A51" s="122" t="s">
        <v>443</v>
      </c>
      <c r="B51" s="86" t="s">
        <v>343</v>
      </c>
      <c r="C51" s="81">
        <v>253379</v>
      </c>
      <c r="D51" s="108">
        <v>96738</v>
      </c>
      <c r="E51" s="142" t="s">
        <v>491</v>
      </c>
      <c r="F51" s="157">
        <v>96738</v>
      </c>
      <c r="G51" s="142">
        <f t="shared" ref="G51:G58" si="4">D51-F51</f>
        <v>0</v>
      </c>
      <c r="H51" s="126" t="s">
        <v>360</v>
      </c>
      <c r="I51" s="125">
        <v>40420</v>
      </c>
      <c r="J51" s="135"/>
    </row>
    <row r="52" spans="1:10" s="75" customFormat="1" ht="30" customHeight="1">
      <c r="A52" s="122" t="s">
        <v>447</v>
      </c>
      <c r="B52" s="86" t="s">
        <v>504</v>
      </c>
      <c r="C52" s="87">
        <v>2871920</v>
      </c>
      <c r="D52" s="109">
        <v>317526</v>
      </c>
      <c r="E52" s="119" t="s">
        <v>494</v>
      </c>
      <c r="F52" s="158">
        <v>317526</v>
      </c>
      <c r="G52" s="143">
        <f t="shared" si="4"/>
        <v>0</v>
      </c>
      <c r="H52" s="126" t="s">
        <v>360</v>
      </c>
      <c r="I52" s="125">
        <v>40049</v>
      </c>
      <c r="J52" s="135"/>
    </row>
    <row r="53" spans="1:10" s="75" customFormat="1" ht="38.25">
      <c r="A53" s="127" t="s">
        <v>450</v>
      </c>
      <c r="B53" s="86" t="s">
        <v>505</v>
      </c>
      <c r="C53" s="87">
        <v>1500000</v>
      </c>
      <c r="D53" s="109">
        <v>567255</v>
      </c>
      <c r="E53" s="159" t="s">
        <v>496</v>
      </c>
      <c r="F53" s="143">
        <v>567255</v>
      </c>
      <c r="G53" s="109">
        <v>0</v>
      </c>
      <c r="H53" s="126" t="s">
        <v>360</v>
      </c>
      <c r="I53" s="125">
        <v>40820</v>
      </c>
      <c r="J53" s="135"/>
    </row>
    <row r="54" spans="1:10" s="75" customFormat="1" ht="38.25">
      <c r="A54" s="127" t="s">
        <v>452</v>
      </c>
      <c r="B54" s="86" t="s">
        <v>506</v>
      </c>
      <c r="C54" s="87">
        <v>9368855</v>
      </c>
      <c r="D54" s="109">
        <v>111471</v>
      </c>
      <c r="E54" s="80" t="s">
        <v>454</v>
      </c>
      <c r="F54" s="143">
        <v>0</v>
      </c>
      <c r="G54" s="109">
        <f t="shared" si="4"/>
        <v>111471</v>
      </c>
      <c r="H54" s="126" t="s">
        <v>497</v>
      </c>
      <c r="I54" s="125">
        <v>41455</v>
      </c>
      <c r="J54" s="135"/>
    </row>
    <row r="55" spans="1:10" s="75" customFormat="1" ht="30" customHeight="1">
      <c r="A55" s="127" t="s">
        <v>456</v>
      </c>
      <c r="B55" s="86" t="s">
        <v>507</v>
      </c>
      <c r="C55" s="87">
        <v>297000</v>
      </c>
      <c r="D55" s="109">
        <v>96339</v>
      </c>
      <c r="E55" s="142" t="s">
        <v>499</v>
      </c>
      <c r="F55" s="143">
        <v>96339</v>
      </c>
      <c r="G55" s="109">
        <f t="shared" si="4"/>
        <v>0</v>
      </c>
      <c r="H55" s="126" t="s">
        <v>360</v>
      </c>
      <c r="I55" s="125">
        <v>40406</v>
      </c>
      <c r="J55" s="135"/>
    </row>
    <row r="56" spans="1:10" s="75" customFormat="1" ht="30" customHeight="1">
      <c r="A56" s="127" t="s">
        <v>458</v>
      </c>
      <c r="B56" s="86" t="s">
        <v>508</v>
      </c>
      <c r="C56" s="87">
        <v>98295</v>
      </c>
      <c r="D56" s="109">
        <v>98295</v>
      </c>
      <c r="E56" s="142" t="s">
        <v>465</v>
      </c>
      <c r="F56" s="143">
        <v>97456</v>
      </c>
      <c r="G56" s="109">
        <v>0</v>
      </c>
      <c r="H56" s="126" t="s">
        <v>360</v>
      </c>
      <c r="I56" s="125">
        <v>40382</v>
      </c>
      <c r="J56" s="135"/>
    </row>
    <row r="57" spans="1:10" s="75" customFormat="1" ht="30" customHeight="1">
      <c r="A57" s="127" t="s">
        <v>460</v>
      </c>
      <c r="B57" s="86" t="s">
        <v>509</v>
      </c>
      <c r="C57" s="87">
        <v>4317060</v>
      </c>
      <c r="D57" s="109">
        <v>106195</v>
      </c>
      <c r="E57" s="142" t="s">
        <v>501</v>
      </c>
      <c r="F57" s="143">
        <v>106195</v>
      </c>
      <c r="G57" s="109">
        <f t="shared" si="4"/>
        <v>0</v>
      </c>
      <c r="H57" s="126" t="s">
        <v>360</v>
      </c>
      <c r="I57" s="125">
        <v>40282</v>
      </c>
      <c r="J57" s="135"/>
    </row>
    <row r="58" spans="1:10" s="75" customFormat="1" ht="30" customHeight="1">
      <c r="A58" s="127" t="s">
        <v>463</v>
      </c>
      <c r="B58" s="86" t="s">
        <v>510</v>
      </c>
      <c r="C58" s="87">
        <v>106181</v>
      </c>
      <c r="D58" s="109">
        <v>106181</v>
      </c>
      <c r="E58" s="142" t="s">
        <v>465</v>
      </c>
      <c r="F58" s="158">
        <v>106181</v>
      </c>
      <c r="G58" s="109">
        <f t="shared" si="4"/>
        <v>0</v>
      </c>
      <c r="H58" s="126" t="s">
        <v>360</v>
      </c>
      <c r="I58" s="125">
        <v>41130</v>
      </c>
      <c r="J58" s="135"/>
    </row>
    <row r="59" spans="1:10" s="75" customFormat="1" ht="30" customHeight="1">
      <c r="A59" s="139"/>
      <c r="B59" s="145" t="s">
        <v>488</v>
      </c>
      <c r="C59" s="146">
        <f>SUM(C51:C58)</f>
        <v>18812690</v>
      </c>
      <c r="D59" s="146">
        <f>SUM(D51:D58)</f>
        <v>1500000</v>
      </c>
      <c r="E59" s="73"/>
      <c r="F59" s="146">
        <f>SUM(F51:F58)</f>
        <v>1387690</v>
      </c>
      <c r="G59" s="146">
        <f>SUM(G51:G58)</f>
        <v>111471</v>
      </c>
      <c r="H59" s="156"/>
      <c r="I59" s="74"/>
      <c r="J59" s="135"/>
    </row>
    <row r="60" spans="1:10" s="75" customFormat="1" ht="30" customHeight="1">
      <c r="A60" s="147"/>
      <c r="B60" s="148"/>
      <c r="C60" s="149"/>
      <c r="D60" s="149"/>
      <c r="E60" s="150"/>
      <c r="F60" s="149"/>
      <c r="G60" s="149"/>
      <c r="H60" s="151"/>
      <c r="I60" s="151"/>
      <c r="J60" s="135"/>
    </row>
    <row r="61" spans="1:10" ht="25.5" customHeight="1">
      <c r="B61" s="160"/>
      <c r="C61" s="161"/>
      <c r="D61" s="161"/>
      <c r="E61" s="162"/>
      <c r="F61" s="161"/>
      <c r="G61" s="163"/>
      <c r="H61" s="162"/>
      <c r="I61" s="164"/>
    </row>
    <row r="62" spans="1:10" ht="32.25" hidden="1" customHeight="1">
      <c r="A62" s="354" t="s">
        <v>511</v>
      </c>
      <c r="B62" s="355"/>
      <c r="C62" s="355"/>
      <c r="D62" s="355"/>
      <c r="E62" s="355"/>
      <c r="F62" s="355"/>
      <c r="G62" s="355"/>
      <c r="H62" s="355"/>
      <c r="I62" s="355"/>
    </row>
    <row r="63" spans="1:10" s="75" customFormat="1" ht="75" hidden="1">
      <c r="A63" s="165" t="s">
        <v>335</v>
      </c>
      <c r="B63" s="166" t="s">
        <v>0</v>
      </c>
      <c r="C63" s="167" t="s">
        <v>1</v>
      </c>
      <c r="D63" s="167" t="s">
        <v>336</v>
      </c>
      <c r="E63" s="167" t="s">
        <v>337</v>
      </c>
      <c r="F63" s="167" t="s">
        <v>338</v>
      </c>
      <c r="G63" s="167" t="s">
        <v>339</v>
      </c>
      <c r="H63" s="168" t="s">
        <v>340</v>
      </c>
      <c r="I63" s="168" t="s">
        <v>341</v>
      </c>
    </row>
    <row r="64" spans="1:10" s="177" customFormat="1" ht="15" hidden="1" customHeight="1">
      <c r="A64" s="169" t="s">
        <v>512</v>
      </c>
      <c r="B64" s="170" t="s">
        <v>513</v>
      </c>
      <c r="C64" s="171">
        <v>8000</v>
      </c>
      <c r="D64" s="172">
        <v>5600</v>
      </c>
      <c r="E64" s="173" t="s">
        <v>402</v>
      </c>
      <c r="F64" s="174">
        <v>5600</v>
      </c>
      <c r="G64" s="174">
        <f t="shared" ref="G64:G84" si="5">D64-F64</f>
        <v>0</v>
      </c>
      <c r="H64" s="175" t="s">
        <v>360</v>
      </c>
      <c r="I64" s="176">
        <v>39085</v>
      </c>
    </row>
    <row r="65" spans="1:9" s="177" customFormat="1" ht="15" hidden="1" customHeight="1">
      <c r="A65" s="169" t="s">
        <v>403</v>
      </c>
      <c r="B65" s="178" t="s">
        <v>514</v>
      </c>
      <c r="C65" s="171">
        <v>8500</v>
      </c>
      <c r="D65" s="172">
        <v>4648</v>
      </c>
      <c r="E65" s="173" t="s">
        <v>402</v>
      </c>
      <c r="F65" s="174">
        <v>4648</v>
      </c>
      <c r="G65" s="174">
        <f t="shared" si="5"/>
        <v>0</v>
      </c>
      <c r="H65" s="179" t="s">
        <v>360</v>
      </c>
      <c r="I65" s="176">
        <v>38915</v>
      </c>
    </row>
    <row r="66" spans="1:9" s="75" customFormat="1" ht="15" hidden="1" customHeight="1">
      <c r="A66" s="169" t="s">
        <v>515</v>
      </c>
      <c r="B66" s="178" t="s">
        <v>516</v>
      </c>
      <c r="C66" s="171">
        <v>204000</v>
      </c>
      <c r="D66" s="172">
        <v>50000</v>
      </c>
      <c r="E66" s="173" t="s">
        <v>402</v>
      </c>
      <c r="F66" s="174">
        <v>50000</v>
      </c>
      <c r="G66" s="174">
        <f t="shared" si="5"/>
        <v>0</v>
      </c>
      <c r="H66" s="175" t="s">
        <v>360</v>
      </c>
      <c r="I66" s="176">
        <v>39237</v>
      </c>
    </row>
    <row r="67" spans="1:9" s="75" customFormat="1" ht="30" hidden="1">
      <c r="A67" s="178" t="s">
        <v>517</v>
      </c>
      <c r="B67" s="178" t="s">
        <v>518</v>
      </c>
      <c r="C67" s="180">
        <f>57281.5+7000</f>
        <v>64281.5</v>
      </c>
      <c r="D67" s="172">
        <v>27755</v>
      </c>
      <c r="E67" s="173" t="s">
        <v>519</v>
      </c>
      <c r="F67" s="172">
        <v>27755</v>
      </c>
      <c r="G67" s="174">
        <f t="shared" si="5"/>
        <v>0</v>
      </c>
      <c r="H67" s="175" t="s">
        <v>360</v>
      </c>
      <c r="I67" s="176">
        <v>39233</v>
      </c>
    </row>
    <row r="68" spans="1:9" s="75" customFormat="1" ht="15" hidden="1" customHeight="1">
      <c r="A68" s="169" t="s">
        <v>520</v>
      </c>
      <c r="B68" s="178" t="s">
        <v>521</v>
      </c>
      <c r="C68" s="171">
        <v>74291.360000000001</v>
      </c>
      <c r="D68" s="172">
        <v>49583</v>
      </c>
      <c r="E68" s="173" t="s">
        <v>402</v>
      </c>
      <c r="F68" s="174">
        <v>49582.82</v>
      </c>
      <c r="G68" s="174">
        <f t="shared" si="5"/>
        <v>0.18000000000029104</v>
      </c>
      <c r="H68" s="175" t="s">
        <v>360</v>
      </c>
      <c r="I68" s="176">
        <v>38652</v>
      </c>
    </row>
    <row r="69" spans="1:9" s="75" customFormat="1" ht="15" hidden="1">
      <c r="A69" s="169" t="s">
        <v>408</v>
      </c>
      <c r="B69" s="178" t="s">
        <v>522</v>
      </c>
      <c r="C69" s="171">
        <v>67000</v>
      </c>
      <c r="D69" s="172">
        <v>46900</v>
      </c>
      <c r="E69" s="173" t="s">
        <v>402</v>
      </c>
      <c r="F69" s="174">
        <v>46900</v>
      </c>
      <c r="G69" s="174">
        <f t="shared" si="5"/>
        <v>0</v>
      </c>
      <c r="H69" s="181" t="s">
        <v>360</v>
      </c>
      <c r="I69" s="176">
        <v>39688</v>
      </c>
    </row>
    <row r="70" spans="1:9" s="75" customFormat="1" ht="15" hidden="1" customHeight="1">
      <c r="A70" s="169" t="s">
        <v>523</v>
      </c>
      <c r="B70" s="178" t="s">
        <v>524</v>
      </c>
      <c r="C70" s="171">
        <f>52500/0.7</f>
        <v>75000</v>
      </c>
      <c r="D70" s="172">
        <f>36750+5512</f>
        <v>42262</v>
      </c>
      <c r="E70" s="173" t="s">
        <v>402</v>
      </c>
      <c r="F70" s="174">
        <f>36750+5512</f>
        <v>42262</v>
      </c>
      <c r="G70" s="174">
        <f t="shared" si="5"/>
        <v>0</v>
      </c>
      <c r="H70" s="175" t="s">
        <v>360</v>
      </c>
      <c r="I70" s="176">
        <v>39114</v>
      </c>
    </row>
    <row r="71" spans="1:9" s="75" customFormat="1" ht="15" hidden="1" customHeight="1">
      <c r="A71" s="169" t="s">
        <v>525</v>
      </c>
      <c r="B71" s="178" t="s">
        <v>526</v>
      </c>
      <c r="C71" s="171">
        <v>30000</v>
      </c>
      <c r="D71" s="172">
        <v>21000</v>
      </c>
      <c r="E71" s="173" t="s">
        <v>402</v>
      </c>
      <c r="F71" s="174">
        <v>21000</v>
      </c>
      <c r="G71" s="174">
        <f t="shared" si="5"/>
        <v>0</v>
      </c>
      <c r="H71" s="175" t="s">
        <v>360</v>
      </c>
      <c r="I71" s="176">
        <v>38839</v>
      </c>
    </row>
    <row r="72" spans="1:9" s="75" customFormat="1" ht="30" hidden="1">
      <c r="A72" s="169" t="s">
        <v>527</v>
      </c>
      <c r="B72" s="178" t="s">
        <v>528</v>
      </c>
      <c r="C72" s="171">
        <f>34633+10767</f>
        <v>45400</v>
      </c>
      <c r="D72" s="172">
        <v>24243</v>
      </c>
      <c r="E72" s="173" t="s">
        <v>519</v>
      </c>
      <c r="F72" s="174">
        <v>24243</v>
      </c>
      <c r="G72" s="174">
        <f t="shared" si="5"/>
        <v>0</v>
      </c>
      <c r="H72" s="181" t="s">
        <v>360</v>
      </c>
      <c r="I72" s="182">
        <v>39058</v>
      </c>
    </row>
    <row r="73" spans="1:9" s="75" customFormat="1" ht="15" hidden="1" customHeight="1">
      <c r="A73" s="169" t="s">
        <v>411</v>
      </c>
      <c r="B73" s="178" t="s">
        <v>461</v>
      </c>
      <c r="C73" s="171">
        <f>17500+12500</f>
        <v>30000</v>
      </c>
      <c r="D73" s="172">
        <v>20930</v>
      </c>
      <c r="E73" s="173" t="s">
        <v>402</v>
      </c>
      <c r="F73" s="174">
        <v>20930</v>
      </c>
      <c r="G73" s="174">
        <f t="shared" si="5"/>
        <v>0</v>
      </c>
      <c r="H73" s="181" t="s">
        <v>360</v>
      </c>
      <c r="I73" s="182">
        <v>38887</v>
      </c>
    </row>
    <row r="74" spans="1:9" s="75" customFormat="1" ht="15" hidden="1">
      <c r="A74" s="169" t="s">
        <v>529</v>
      </c>
      <c r="B74" s="178" t="s">
        <v>530</v>
      </c>
      <c r="C74" s="171">
        <v>68000</v>
      </c>
      <c r="D74" s="172">
        <v>47600</v>
      </c>
      <c r="E74" s="173" t="s">
        <v>531</v>
      </c>
      <c r="F74" s="174">
        <v>47600</v>
      </c>
      <c r="G74" s="174">
        <f t="shared" si="5"/>
        <v>0</v>
      </c>
      <c r="H74" s="181" t="s">
        <v>360</v>
      </c>
      <c r="I74" s="182">
        <v>39225</v>
      </c>
    </row>
    <row r="75" spans="1:9" s="75" customFormat="1" ht="15" hidden="1" customHeight="1">
      <c r="A75" s="169" t="s">
        <v>532</v>
      </c>
      <c r="B75" s="178" t="s">
        <v>533</v>
      </c>
      <c r="C75" s="171">
        <v>190000</v>
      </c>
      <c r="D75" s="172">
        <v>50000</v>
      </c>
      <c r="E75" s="173" t="s">
        <v>402</v>
      </c>
      <c r="F75" s="174">
        <v>50000</v>
      </c>
      <c r="G75" s="174">
        <f t="shared" si="5"/>
        <v>0</v>
      </c>
      <c r="H75" s="181" t="s">
        <v>360</v>
      </c>
      <c r="I75" s="182">
        <v>39263</v>
      </c>
    </row>
    <row r="76" spans="1:9" s="75" customFormat="1" ht="15" hidden="1" customHeight="1">
      <c r="A76" s="169" t="s">
        <v>534</v>
      </c>
      <c r="B76" s="178" t="s">
        <v>535</v>
      </c>
      <c r="C76" s="171">
        <v>15342</v>
      </c>
      <c r="D76" s="172">
        <v>9949</v>
      </c>
      <c r="E76" s="173" t="s">
        <v>402</v>
      </c>
      <c r="F76" s="174">
        <v>9949.1</v>
      </c>
      <c r="G76" s="174">
        <f t="shared" si="5"/>
        <v>-0.1000000000003638</v>
      </c>
      <c r="H76" s="181" t="s">
        <v>360</v>
      </c>
      <c r="I76" s="182">
        <v>38925</v>
      </c>
    </row>
    <row r="77" spans="1:9" s="75" customFormat="1" ht="15" hidden="1">
      <c r="A77" s="169" t="s">
        <v>536</v>
      </c>
      <c r="B77" s="178" t="s">
        <v>537</v>
      </c>
      <c r="C77" s="171">
        <v>675000</v>
      </c>
      <c r="D77" s="172">
        <v>28001</v>
      </c>
      <c r="E77" s="173" t="s">
        <v>538</v>
      </c>
      <c r="F77" s="174">
        <v>28001</v>
      </c>
      <c r="G77" s="174">
        <f t="shared" si="5"/>
        <v>0</v>
      </c>
      <c r="H77" s="181" t="s">
        <v>360</v>
      </c>
      <c r="I77" s="182">
        <v>39967</v>
      </c>
    </row>
    <row r="78" spans="1:9" s="75" customFormat="1" ht="15" hidden="1" customHeight="1">
      <c r="A78" s="169" t="s">
        <v>539</v>
      </c>
      <c r="B78" s="178" t="s">
        <v>461</v>
      </c>
      <c r="C78" s="171">
        <v>19950</v>
      </c>
      <c r="D78" s="172">
        <v>8733</v>
      </c>
      <c r="E78" s="173" t="s">
        <v>402</v>
      </c>
      <c r="F78" s="174">
        <v>8733</v>
      </c>
      <c r="G78" s="174">
        <v>0</v>
      </c>
      <c r="H78" s="181" t="s">
        <v>360</v>
      </c>
      <c r="I78" s="182">
        <v>38898</v>
      </c>
    </row>
    <row r="79" spans="1:9" s="75" customFormat="1" ht="15" hidden="1" customHeight="1">
      <c r="A79" s="169" t="s">
        <v>540</v>
      </c>
      <c r="B79" s="178" t="s">
        <v>541</v>
      </c>
      <c r="C79" s="171">
        <v>116500</v>
      </c>
      <c r="D79" s="172">
        <v>50000</v>
      </c>
      <c r="E79" s="173" t="s">
        <v>402</v>
      </c>
      <c r="F79" s="174">
        <v>50000</v>
      </c>
      <c r="G79" s="174">
        <f t="shared" si="5"/>
        <v>0</v>
      </c>
      <c r="H79" s="181" t="s">
        <v>360</v>
      </c>
      <c r="I79" s="182">
        <v>38873</v>
      </c>
    </row>
    <row r="80" spans="1:9" s="75" customFormat="1" ht="15" hidden="1" customHeight="1">
      <c r="A80" s="169" t="s">
        <v>542</v>
      </c>
      <c r="B80" s="178" t="s">
        <v>543</v>
      </c>
      <c r="C80" s="171">
        <f>53500+7686</f>
        <v>61186</v>
      </c>
      <c r="D80" s="172">
        <v>42818</v>
      </c>
      <c r="E80" s="173" t="s">
        <v>402</v>
      </c>
      <c r="F80" s="174">
        <v>42818</v>
      </c>
      <c r="G80" s="174">
        <v>0</v>
      </c>
      <c r="H80" s="181" t="s">
        <v>360</v>
      </c>
      <c r="I80" s="182">
        <v>39199</v>
      </c>
    </row>
    <row r="81" spans="1:9" s="75" customFormat="1" ht="15" hidden="1" customHeight="1">
      <c r="A81" s="169" t="s">
        <v>414</v>
      </c>
      <c r="B81" s="178" t="s">
        <v>544</v>
      </c>
      <c r="C81" s="171">
        <v>77000</v>
      </c>
      <c r="D81" s="172">
        <v>50000</v>
      </c>
      <c r="E81" s="173" t="s">
        <v>402</v>
      </c>
      <c r="F81" s="174">
        <v>50000</v>
      </c>
      <c r="G81" s="174">
        <f t="shared" si="5"/>
        <v>0</v>
      </c>
      <c r="H81" s="181" t="s">
        <v>360</v>
      </c>
      <c r="I81" s="182">
        <v>39005</v>
      </c>
    </row>
    <row r="82" spans="1:9" s="75" customFormat="1" ht="15" hidden="1">
      <c r="A82" s="169" t="s">
        <v>545</v>
      </c>
      <c r="B82" s="178" t="s">
        <v>537</v>
      </c>
      <c r="C82" s="171">
        <v>364000</v>
      </c>
      <c r="D82" s="172">
        <v>29425</v>
      </c>
      <c r="E82" s="173" t="s">
        <v>538</v>
      </c>
      <c r="F82" s="174">
        <v>29425</v>
      </c>
      <c r="G82" s="174">
        <v>0</v>
      </c>
      <c r="H82" s="181" t="s">
        <v>360</v>
      </c>
      <c r="I82" s="182">
        <v>39847</v>
      </c>
    </row>
    <row r="83" spans="1:9" s="75" customFormat="1" ht="15" hidden="1" customHeight="1">
      <c r="A83" s="169" t="s">
        <v>420</v>
      </c>
      <c r="B83" s="178" t="s">
        <v>461</v>
      </c>
      <c r="C83" s="171">
        <v>30000</v>
      </c>
      <c r="D83" s="172">
        <v>15459</v>
      </c>
      <c r="E83" s="173" t="s">
        <v>402</v>
      </c>
      <c r="F83" s="174">
        <v>15459</v>
      </c>
      <c r="G83" s="174">
        <v>0</v>
      </c>
      <c r="H83" s="181" t="s">
        <v>360</v>
      </c>
      <c r="I83" s="182">
        <v>39199</v>
      </c>
    </row>
    <row r="84" spans="1:9" s="75" customFormat="1" ht="15" hidden="1" customHeight="1">
      <c r="A84" s="169" t="s">
        <v>546</v>
      </c>
      <c r="B84" s="178" t="s">
        <v>547</v>
      </c>
      <c r="C84" s="171">
        <v>22600</v>
      </c>
      <c r="D84" s="172">
        <v>15754</v>
      </c>
      <c r="E84" s="173" t="s">
        <v>402</v>
      </c>
      <c r="F84" s="174">
        <v>15754</v>
      </c>
      <c r="G84" s="174">
        <f t="shared" si="5"/>
        <v>0</v>
      </c>
      <c r="H84" s="181" t="s">
        <v>360</v>
      </c>
      <c r="I84" s="182">
        <v>38953</v>
      </c>
    </row>
    <row r="85" spans="1:9" s="75" customFormat="1" ht="15" hidden="1" customHeight="1">
      <c r="A85" s="169" t="s">
        <v>548</v>
      </c>
      <c r="B85" s="178" t="s">
        <v>549</v>
      </c>
      <c r="C85" s="171">
        <v>15000</v>
      </c>
      <c r="D85" s="172">
        <v>10500</v>
      </c>
      <c r="E85" s="173" t="s">
        <v>402</v>
      </c>
      <c r="F85" s="174">
        <v>10500</v>
      </c>
      <c r="G85" s="174">
        <v>0</v>
      </c>
      <c r="H85" s="181" t="s">
        <v>360</v>
      </c>
      <c r="I85" s="182">
        <v>38867</v>
      </c>
    </row>
    <row r="86" spans="1:9" s="75" customFormat="1" ht="30" hidden="1">
      <c r="A86" s="169"/>
      <c r="B86" s="183" t="s">
        <v>550</v>
      </c>
      <c r="C86" s="171">
        <v>66400</v>
      </c>
      <c r="D86" s="174">
        <v>56266</v>
      </c>
      <c r="E86" s="184" t="s">
        <v>402</v>
      </c>
      <c r="F86" s="174">
        <v>56266</v>
      </c>
      <c r="G86" s="174">
        <f>D86-F86</f>
        <v>0</v>
      </c>
      <c r="H86" s="181" t="s">
        <v>360</v>
      </c>
      <c r="I86" s="182">
        <v>38990</v>
      </c>
    </row>
    <row r="87" spans="1:9" s="75" customFormat="1" ht="30" hidden="1">
      <c r="A87" s="169" t="s">
        <v>408</v>
      </c>
      <c r="B87" s="183" t="s">
        <v>551</v>
      </c>
      <c r="C87" s="171">
        <v>71400</v>
      </c>
      <c r="D87" s="174">
        <v>42574</v>
      </c>
      <c r="E87" s="184" t="s">
        <v>359</v>
      </c>
      <c r="F87" s="174">
        <v>42574</v>
      </c>
      <c r="G87" s="174">
        <f>D87-F87</f>
        <v>0</v>
      </c>
      <c r="H87" s="181" t="s">
        <v>360</v>
      </c>
      <c r="I87" s="182">
        <v>39959</v>
      </c>
    </row>
    <row r="88" spans="1:9" s="75" customFormat="1" ht="24" hidden="1" customHeight="1">
      <c r="A88" s="185"/>
      <c r="B88" s="166"/>
      <c r="C88" s="186">
        <f>SUM(C64:C87)</f>
        <v>2398850.86</v>
      </c>
      <c r="D88" s="186">
        <f>SUM(D64:D87)</f>
        <v>750000</v>
      </c>
      <c r="E88" s="167"/>
      <c r="F88" s="186">
        <f>SUM(F64:F87)</f>
        <v>749999.91999999993</v>
      </c>
      <c r="G88" s="186">
        <f>SUM(G64:G87)</f>
        <v>7.999999999992724E-2</v>
      </c>
      <c r="H88" s="168"/>
      <c r="I88" s="168"/>
    </row>
    <row r="89" spans="1:9">
      <c r="A89" s="187"/>
    </row>
    <row r="90" spans="1:9">
      <c r="A90" s="187"/>
    </row>
  </sheetData>
  <mergeCells count="6">
    <mergeCell ref="A62:I62"/>
    <mergeCell ref="A1:I1"/>
    <mergeCell ref="A13:I13"/>
    <mergeCell ref="A25:I25"/>
    <mergeCell ref="A37:I37"/>
    <mergeCell ref="A49:I4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O91"/>
  <sheetViews>
    <sheetView zoomScaleNormal="100" workbookViewId="0">
      <pane ySplit="2" topLeftCell="A3" activePane="bottomLeft" state="frozen"/>
      <selection activeCell="C1" sqref="C1"/>
      <selection pane="bottomLeft" activeCell="H13" sqref="H13"/>
    </sheetView>
  </sheetViews>
  <sheetFormatPr defaultRowHeight="12.75"/>
  <cols>
    <col min="1" max="1" width="13.7109375" style="1" hidden="1" customWidth="1"/>
    <col min="2" max="2" width="21.7109375" style="1" hidden="1" customWidth="1"/>
    <col min="3" max="3" width="17" style="1" customWidth="1"/>
    <col min="4" max="4" width="7.85546875" style="1" customWidth="1"/>
    <col min="5" max="5" width="55.5703125" style="1" bestFit="1" customWidth="1"/>
    <col min="6" max="6" width="22.7109375" style="1" customWidth="1"/>
    <col min="7" max="7" width="14.42578125" style="4" bestFit="1" customWidth="1"/>
    <col min="8" max="8" width="48.42578125" style="1" customWidth="1"/>
    <col min="9" max="9" width="13.28515625" style="4" bestFit="1" customWidth="1"/>
    <col min="10" max="10" width="3.7109375" style="43" bestFit="1" customWidth="1"/>
    <col min="11" max="11" width="10.85546875" style="1" bestFit="1" customWidth="1"/>
    <col min="12" max="12" width="20" customWidth="1"/>
    <col min="13" max="16384" width="9.140625" style="1"/>
  </cols>
  <sheetData>
    <row r="1" spans="1:15" ht="39.75" customHeight="1">
      <c r="C1" s="57"/>
      <c r="D1" s="57"/>
      <c r="E1" s="57"/>
      <c r="F1" s="57"/>
      <c r="G1" s="67" t="s">
        <v>116</v>
      </c>
      <c r="H1" s="57"/>
      <c r="I1" s="65"/>
      <c r="J1" s="66"/>
      <c r="K1" s="57"/>
      <c r="L1" s="3"/>
    </row>
    <row r="2" spans="1:15" ht="45">
      <c r="C2" s="42" t="s">
        <v>114</v>
      </c>
      <c r="D2" s="42" t="s">
        <v>113</v>
      </c>
      <c r="E2" s="41" t="s">
        <v>0</v>
      </c>
      <c r="F2" s="41" t="s">
        <v>112</v>
      </c>
      <c r="G2" s="41" t="s">
        <v>1</v>
      </c>
      <c r="H2" s="41" t="s">
        <v>111</v>
      </c>
      <c r="I2" s="348" t="s">
        <v>110</v>
      </c>
      <c r="J2" s="349"/>
      <c r="K2" s="41" t="s">
        <v>109</v>
      </c>
      <c r="L2" s="41" t="s">
        <v>108</v>
      </c>
    </row>
    <row r="3" spans="1:15" s="57" customFormat="1" ht="43.5" customHeight="1">
      <c r="A3" s="57" t="s">
        <v>287</v>
      </c>
      <c r="B3" s="57" t="s">
        <v>288</v>
      </c>
      <c r="C3" s="23" t="s">
        <v>13</v>
      </c>
      <c r="D3" s="23">
        <v>2013</v>
      </c>
      <c r="E3" s="33" t="s">
        <v>331</v>
      </c>
      <c r="F3" s="49" t="s">
        <v>308</v>
      </c>
      <c r="G3" s="39">
        <v>104000</v>
      </c>
      <c r="H3" s="33" t="s">
        <v>318</v>
      </c>
      <c r="I3" s="38">
        <v>78000</v>
      </c>
      <c r="J3" s="37"/>
      <c r="K3" s="28">
        <v>0</v>
      </c>
      <c r="L3" s="36">
        <v>41820</v>
      </c>
      <c r="M3" s="55"/>
      <c r="N3" s="56"/>
      <c r="O3" s="56"/>
    </row>
    <row r="4" spans="1:15" s="57" customFormat="1" ht="39">
      <c r="A4" s="57" t="s">
        <v>285</v>
      </c>
      <c r="B4" s="57" t="s">
        <v>286</v>
      </c>
      <c r="C4" s="23" t="s">
        <v>13</v>
      </c>
      <c r="D4" s="23">
        <v>2013</v>
      </c>
      <c r="E4" s="33" t="s">
        <v>277</v>
      </c>
      <c r="F4" s="22" t="s">
        <v>309</v>
      </c>
      <c r="G4" s="39">
        <v>533333</v>
      </c>
      <c r="H4" s="33" t="s">
        <v>319</v>
      </c>
      <c r="I4" s="38">
        <v>400000</v>
      </c>
      <c r="J4" s="37"/>
      <c r="K4" s="28">
        <v>0</v>
      </c>
      <c r="L4" s="36">
        <v>41820</v>
      </c>
      <c r="M4" s="56"/>
      <c r="N4" s="56"/>
      <c r="O4" s="56"/>
    </row>
    <row r="5" spans="1:15" s="57" customFormat="1" ht="51">
      <c r="A5" s="57" t="s">
        <v>283</v>
      </c>
      <c r="B5" s="57" t="s">
        <v>284</v>
      </c>
      <c r="C5" s="23" t="s">
        <v>13</v>
      </c>
      <c r="D5" s="23">
        <v>2013</v>
      </c>
      <c r="E5" s="33" t="s">
        <v>332</v>
      </c>
      <c r="F5" s="49" t="s">
        <v>310</v>
      </c>
      <c r="G5" s="39">
        <v>933333</v>
      </c>
      <c r="H5" s="33" t="s">
        <v>324</v>
      </c>
      <c r="I5" s="38">
        <v>700000</v>
      </c>
      <c r="J5" s="37"/>
      <c r="K5" s="28">
        <v>0</v>
      </c>
      <c r="L5" s="36">
        <v>41820</v>
      </c>
    </row>
    <row r="6" spans="1:15" s="57" customFormat="1" ht="38.25">
      <c r="B6" s="57" t="s">
        <v>292</v>
      </c>
      <c r="C6" s="23" t="s">
        <v>13</v>
      </c>
      <c r="D6" s="23">
        <v>2013</v>
      </c>
      <c r="E6" s="33" t="s">
        <v>289</v>
      </c>
      <c r="F6" s="49" t="s">
        <v>33</v>
      </c>
      <c r="G6" s="39">
        <v>2100000</v>
      </c>
      <c r="H6" s="33" t="s">
        <v>325</v>
      </c>
      <c r="I6" s="38">
        <v>441000</v>
      </c>
      <c r="J6" s="37"/>
      <c r="K6" s="28">
        <v>0</v>
      </c>
      <c r="L6" s="36">
        <v>41820</v>
      </c>
    </row>
    <row r="7" spans="1:15" s="57" customFormat="1" ht="39">
      <c r="A7" s="51" t="s">
        <v>276</v>
      </c>
      <c r="B7" s="51" t="s">
        <v>282</v>
      </c>
      <c r="C7" s="23" t="s">
        <v>13</v>
      </c>
      <c r="D7" s="23">
        <v>2013</v>
      </c>
      <c r="E7" s="33" t="s">
        <v>278</v>
      </c>
      <c r="F7" s="49" t="s">
        <v>309</v>
      </c>
      <c r="G7" s="39">
        <v>227500</v>
      </c>
      <c r="H7" s="33" t="s">
        <v>320</v>
      </c>
      <c r="I7" s="38">
        <v>170500</v>
      </c>
      <c r="J7" s="37"/>
      <c r="K7" s="28">
        <v>0</v>
      </c>
      <c r="L7" s="36">
        <v>41820</v>
      </c>
      <c r="M7" s="55"/>
      <c r="N7" s="56"/>
      <c r="O7" s="56"/>
    </row>
    <row r="8" spans="1:15" s="57" customFormat="1" ht="26.25">
      <c r="B8" s="57" t="s">
        <v>291</v>
      </c>
      <c r="C8" s="23" t="s">
        <v>13</v>
      </c>
      <c r="D8" s="23">
        <v>2013</v>
      </c>
      <c r="E8" s="33" t="s">
        <v>279</v>
      </c>
      <c r="F8" s="22" t="s">
        <v>33</v>
      </c>
      <c r="G8" s="39">
        <v>984400</v>
      </c>
      <c r="H8" s="33" t="s">
        <v>321</v>
      </c>
      <c r="I8" s="38">
        <v>300000</v>
      </c>
      <c r="J8" s="37"/>
      <c r="K8" s="28">
        <v>0</v>
      </c>
      <c r="L8" s="36">
        <v>41820</v>
      </c>
      <c r="M8" s="56"/>
      <c r="N8" s="56"/>
      <c r="O8" s="56"/>
    </row>
    <row r="9" spans="1:15" s="57" customFormat="1" ht="25.5">
      <c r="A9" s="51" t="s">
        <v>274</v>
      </c>
      <c r="B9" s="51" t="s">
        <v>275</v>
      </c>
      <c r="C9" s="23" t="s">
        <v>13</v>
      </c>
      <c r="D9" s="23">
        <v>2013</v>
      </c>
      <c r="E9" s="33" t="s">
        <v>280</v>
      </c>
      <c r="F9" s="49" t="s">
        <v>33</v>
      </c>
      <c r="G9" s="39">
        <v>1007592</v>
      </c>
      <c r="H9" s="33" t="s">
        <v>61</v>
      </c>
      <c r="I9" s="38">
        <v>755694</v>
      </c>
      <c r="J9" s="37"/>
      <c r="K9" s="28">
        <v>0</v>
      </c>
      <c r="L9" s="36">
        <v>41820</v>
      </c>
    </row>
    <row r="10" spans="1:15" s="57" customFormat="1" ht="25.5">
      <c r="A10" s="57" t="s">
        <v>144</v>
      </c>
      <c r="B10" s="57" t="s">
        <v>290</v>
      </c>
      <c r="C10" s="23" t="s">
        <v>13</v>
      </c>
      <c r="D10" s="23">
        <v>2013</v>
      </c>
      <c r="E10" s="33" t="s">
        <v>281</v>
      </c>
      <c r="F10" s="49" t="s">
        <v>33</v>
      </c>
      <c r="G10" s="39">
        <v>354000</v>
      </c>
      <c r="H10" s="33" t="s">
        <v>61</v>
      </c>
      <c r="I10" s="38">
        <v>204000</v>
      </c>
      <c r="J10" s="37"/>
      <c r="K10" s="28">
        <v>0</v>
      </c>
      <c r="L10" s="36">
        <v>41820</v>
      </c>
    </row>
    <row r="11" spans="1:15" s="9" customFormat="1">
      <c r="G11" s="35" t="e">
        <f>SUM(#REF!)</f>
        <v>#REF!</v>
      </c>
      <c r="I11" s="35" t="e">
        <f>SUM(#REF!)</f>
        <v>#REF!</v>
      </c>
      <c r="J11" s="34"/>
    </row>
    <row r="12" spans="1:15" s="57" customFormat="1" ht="26.25">
      <c r="A12" s="51" t="s">
        <v>117</v>
      </c>
      <c r="B12" s="52" t="s">
        <v>118</v>
      </c>
      <c r="C12" s="23" t="s">
        <v>13</v>
      </c>
      <c r="D12" s="23">
        <v>2012</v>
      </c>
      <c r="E12" s="53" t="s">
        <v>326</v>
      </c>
      <c r="F12" s="49" t="s">
        <v>33</v>
      </c>
      <c r="G12" s="54">
        <v>506100</v>
      </c>
      <c r="H12" s="33" t="s">
        <v>61</v>
      </c>
      <c r="I12" s="68">
        <v>100000</v>
      </c>
      <c r="J12" s="37"/>
      <c r="K12" s="28">
        <v>0</v>
      </c>
      <c r="L12" s="36">
        <v>41820</v>
      </c>
      <c r="M12" s="55"/>
      <c r="N12" s="56"/>
      <c r="O12" s="56"/>
    </row>
    <row r="13" spans="1:15" s="57" customFormat="1" ht="39">
      <c r="A13" s="51" t="s">
        <v>119</v>
      </c>
      <c r="B13" s="52" t="s">
        <v>120</v>
      </c>
      <c r="C13" s="23" t="s">
        <v>121</v>
      </c>
      <c r="D13" s="23">
        <v>2012</v>
      </c>
      <c r="E13" s="53" t="s">
        <v>122</v>
      </c>
      <c r="F13" s="49" t="s">
        <v>300</v>
      </c>
      <c r="G13" s="54">
        <v>80000</v>
      </c>
      <c r="H13" s="33" t="s">
        <v>123</v>
      </c>
      <c r="I13" s="68">
        <v>60000</v>
      </c>
      <c r="J13" s="37"/>
      <c r="K13" s="28">
        <v>0</v>
      </c>
      <c r="L13" s="36">
        <v>41820</v>
      </c>
      <c r="M13" s="55"/>
      <c r="N13" s="56"/>
      <c r="O13" s="56"/>
    </row>
    <row r="14" spans="1:15" s="57" customFormat="1" ht="39">
      <c r="A14" s="51" t="s">
        <v>304</v>
      </c>
      <c r="B14" s="52" t="s">
        <v>124</v>
      </c>
      <c r="C14" s="23" t="s">
        <v>121</v>
      </c>
      <c r="D14" s="23">
        <v>2012</v>
      </c>
      <c r="E14" s="53" t="s">
        <v>125</v>
      </c>
      <c r="F14" s="49" t="s">
        <v>311</v>
      </c>
      <c r="G14" s="54">
        <v>562500</v>
      </c>
      <c r="H14" s="33" t="s">
        <v>61</v>
      </c>
      <c r="I14" s="68">
        <v>108500</v>
      </c>
      <c r="J14" s="37"/>
      <c r="K14" s="28">
        <v>0</v>
      </c>
      <c r="L14" s="36">
        <v>41820</v>
      </c>
      <c r="M14" s="55"/>
      <c r="N14" s="56"/>
      <c r="O14" s="56"/>
    </row>
    <row r="15" spans="1:15" s="57" customFormat="1" ht="39">
      <c r="A15" s="51" t="s">
        <v>126</v>
      </c>
      <c r="B15" s="52" t="s">
        <v>127</v>
      </c>
      <c r="C15" s="23" t="s">
        <v>128</v>
      </c>
      <c r="D15" s="23">
        <v>2012</v>
      </c>
      <c r="E15" s="53" t="s">
        <v>105</v>
      </c>
      <c r="F15" s="49" t="s">
        <v>312</v>
      </c>
      <c r="G15" s="54">
        <v>3612516</v>
      </c>
      <c r="H15" s="33" t="s">
        <v>129</v>
      </c>
      <c r="I15" s="68">
        <v>396516</v>
      </c>
      <c r="J15" s="37"/>
      <c r="K15" s="28">
        <v>0</v>
      </c>
      <c r="L15" s="36">
        <v>41820</v>
      </c>
      <c r="M15" s="55"/>
      <c r="N15" s="56"/>
      <c r="O15" s="56"/>
    </row>
    <row r="16" spans="1:15" s="57" customFormat="1" ht="39">
      <c r="A16" s="51" t="s">
        <v>130</v>
      </c>
      <c r="B16" s="52" t="s">
        <v>131</v>
      </c>
      <c r="C16" s="23" t="s">
        <v>132</v>
      </c>
      <c r="D16" s="23">
        <v>2012</v>
      </c>
      <c r="E16" s="53" t="s">
        <v>133</v>
      </c>
      <c r="F16" s="49" t="s">
        <v>303</v>
      </c>
      <c r="G16" s="54">
        <v>1005000</v>
      </c>
      <c r="H16" s="33" t="s">
        <v>134</v>
      </c>
      <c r="I16" s="68">
        <v>753750</v>
      </c>
      <c r="J16" s="37"/>
      <c r="K16" s="28">
        <v>706202.11</v>
      </c>
      <c r="L16" s="36">
        <v>41820</v>
      </c>
      <c r="M16" s="55"/>
      <c r="N16" s="56"/>
      <c r="O16" s="56"/>
    </row>
    <row r="17" spans="1:15" s="57" customFormat="1" ht="39">
      <c r="A17" s="51" t="s">
        <v>135</v>
      </c>
      <c r="B17" s="52" t="s">
        <v>293</v>
      </c>
      <c r="C17" s="23" t="s">
        <v>136</v>
      </c>
      <c r="D17" s="23">
        <v>2012</v>
      </c>
      <c r="E17" s="53" t="s">
        <v>137</v>
      </c>
      <c r="F17" s="49" t="s">
        <v>313</v>
      </c>
      <c r="G17" s="54">
        <v>165500</v>
      </c>
      <c r="H17" s="33" t="s">
        <v>138</v>
      </c>
      <c r="I17" s="68">
        <v>115850</v>
      </c>
      <c r="J17" s="37"/>
      <c r="K17" s="28">
        <v>0</v>
      </c>
      <c r="L17" s="36">
        <v>41820</v>
      </c>
      <c r="M17" s="55"/>
      <c r="N17" s="56"/>
      <c r="O17" s="56"/>
    </row>
    <row r="18" spans="1:15" s="57" customFormat="1" ht="39">
      <c r="A18" s="51" t="s">
        <v>139</v>
      </c>
      <c r="B18" s="52" t="s">
        <v>140</v>
      </c>
      <c r="C18" s="23" t="s">
        <v>141</v>
      </c>
      <c r="D18" s="23">
        <v>2012</v>
      </c>
      <c r="E18" s="53" t="s">
        <v>142</v>
      </c>
      <c r="F18" s="49" t="s">
        <v>302</v>
      </c>
      <c r="G18" s="54">
        <v>586570</v>
      </c>
      <c r="H18" s="33" t="s">
        <v>143</v>
      </c>
      <c r="I18" s="68">
        <v>439920</v>
      </c>
      <c r="J18" s="37"/>
      <c r="K18" s="28">
        <v>164733.92000000001</v>
      </c>
      <c r="L18" s="36">
        <v>41820</v>
      </c>
      <c r="M18" s="55"/>
      <c r="N18" s="56"/>
      <c r="O18" s="56"/>
    </row>
    <row r="19" spans="1:15" s="57" customFormat="1" ht="39">
      <c r="A19" s="51" t="s">
        <v>144</v>
      </c>
      <c r="B19" s="52" t="s">
        <v>145</v>
      </c>
      <c r="C19" s="23" t="s">
        <v>146</v>
      </c>
      <c r="D19" s="23">
        <v>2012</v>
      </c>
      <c r="E19" s="53" t="s">
        <v>147</v>
      </c>
      <c r="F19" s="49" t="s">
        <v>301</v>
      </c>
      <c r="G19" s="54">
        <v>768860</v>
      </c>
      <c r="H19" s="33" t="s">
        <v>148</v>
      </c>
      <c r="I19" s="68">
        <v>211500</v>
      </c>
      <c r="J19" s="37"/>
      <c r="K19" s="28">
        <v>0</v>
      </c>
      <c r="L19" s="36">
        <v>41820</v>
      </c>
      <c r="M19" s="55"/>
      <c r="N19" s="56"/>
      <c r="O19" s="56"/>
    </row>
    <row r="20" spans="1:15" s="57" customFormat="1" ht="39">
      <c r="A20" s="51" t="s">
        <v>149</v>
      </c>
      <c r="B20" s="52" t="s">
        <v>150</v>
      </c>
      <c r="C20" s="23" t="s">
        <v>151</v>
      </c>
      <c r="D20" s="23">
        <v>2012</v>
      </c>
      <c r="E20" s="53" t="s">
        <v>152</v>
      </c>
      <c r="F20" s="49" t="s">
        <v>312</v>
      </c>
      <c r="G20" s="54">
        <v>350000</v>
      </c>
      <c r="H20" s="33" t="s">
        <v>99</v>
      </c>
      <c r="I20" s="69">
        <v>262500</v>
      </c>
      <c r="J20" s="37"/>
      <c r="K20" s="28">
        <v>0</v>
      </c>
      <c r="L20" s="36">
        <v>41820</v>
      </c>
      <c r="M20" s="55"/>
      <c r="N20" s="56"/>
      <c r="O20" s="56"/>
    </row>
    <row r="21" spans="1:15" s="57" customFormat="1" ht="39">
      <c r="A21" s="51" t="s">
        <v>153</v>
      </c>
      <c r="B21" s="52" t="s">
        <v>154</v>
      </c>
      <c r="C21" s="23" t="s">
        <v>155</v>
      </c>
      <c r="D21" s="23">
        <v>2012</v>
      </c>
      <c r="E21" s="53" t="s">
        <v>156</v>
      </c>
      <c r="F21" s="49" t="s">
        <v>299</v>
      </c>
      <c r="G21" s="54">
        <v>2400000</v>
      </c>
      <c r="H21" s="33" t="s">
        <v>157</v>
      </c>
      <c r="I21" s="68">
        <v>181464</v>
      </c>
      <c r="J21" s="37"/>
      <c r="K21" s="28">
        <v>0</v>
      </c>
      <c r="L21" s="36">
        <v>41820</v>
      </c>
      <c r="M21" s="55"/>
      <c r="N21" s="56"/>
      <c r="O21" s="56"/>
    </row>
    <row r="22" spans="1:15" s="57" customFormat="1" ht="39">
      <c r="A22" s="51" t="s">
        <v>158</v>
      </c>
      <c r="B22" s="52" t="s">
        <v>159</v>
      </c>
      <c r="C22" s="23" t="s">
        <v>160</v>
      </c>
      <c r="D22" s="23">
        <v>2012</v>
      </c>
      <c r="E22" s="53" t="s">
        <v>161</v>
      </c>
      <c r="F22" s="49" t="s">
        <v>298</v>
      </c>
      <c r="G22" s="54">
        <v>880576</v>
      </c>
      <c r="H22" s="33" t="s">
        <v>162</v>
      </c>
      <c r="I22" s="68">
        <v>250000</v>
      </c>
      <c r="J22" s="37"/>
      <c r="K22" s="28">
        <v>0</v>
      </c>
      <c r="L22" s="36">
        <v>41820</v>
      </c>
      <c r="M22" s="55"/>
      <c r="N22" s="56"/>
      <c r="O22" s="56"/>
    </row>
    <row r="23" spans="1:15" s="57" customFormat="1" ht="39">
      <c r="A23" s="51" t="s">
        <v>163</v>
      </c>
      <c r="B23" s="52" t="s">
        <v>150</v>
      </c>
      <c r="C23" s="23" t="s">
        <v>164</v>
      </c>
      <c r="D23" s="23">
        <v>2012</v>
      </c>
      <c r="E23" s="53" t="s">
        <v>165</v>
      </c>
      <c r="F23" s="49" t="s">
        <v>314</v>
      </c>
      <c r="G23" s="54">
        <v>240000</v>
      </c>
      <c r="H23" s="33" t="s">
        <v>166</v>
      </c>
      <c r="I23" s="68">
        <v>120000</v>
      </c>
      <c r="J23" s="37"/>
      <c r="K23" s="28">
        <v>0</v>
      </c>
      <c r="L23" s="36">
        <v>41820</v>
      </c>
      <c r="M23" s="55"/>
      <c r="N23" s="56"/>
      <c r="O23" s="56"/>
    </row>
    <row r="24" spans="1:15" s="9" customFormat="1">
      <c r="G24" s="35" t="e">
        <f>SUM(#REF!)</f>
        <v>#REF!</v>
      </c>
      <c r="I24" s="35">
        <f>SUM(I12:I23)</f>
        <v>3000000</v>
      </c>
      <c r="J24" s="34"/>
    </row>
    <row r="25" spans="1:15" s="57" customFormat="1" ht="39">
      <c r="A25" s="57" t="s">
        <v>167</v>
      </c>
      <c r="B25" s="57" t="s">
        <v>168</v>
      </c>
      <c r="C25" s="23" t="s">
        <v>13</v>
      </c>
      <c r="D25" s="23">
        <v>2010</v>
      </c>
      <c r="E25" s="33" t="s">
        <v>107</v>
      </c>
      <c r="F25" s="49" t="s">
        <v>169</v>
      </c>
      <c r="G25" s="39">
        <v>7245382</v>
      </c>
      <c r="H25" s="33" t="s">
        <v>106</v>
      </c>
      <c r="I25" s="38">
        <v>750000</v>
      </c>
      <c r="J25" s="37"/>
      <c r="K25" s="28">
        <v>0</v>
      </c>
      <c r="L25" s="36">
        <v>41455</v>
      </c>
      <c r="M25" s="55"/>
      <c r="N25" s="56"/>
      <c r="O25" s="56"/>
    </row>
    <row r="26" spans="1:15" s="57" customFormat="1" ht="39">
      <c r="A26" s="57" t="s">
        <v>170</v>
      </c>
      <c r="B26" s="57" t="s">
        <v>171</v>
      </c>
      <c r="C26" s="23" t="s">
        <v>13</v>
      </c>
      <c r="D26" s="23">
        <v>2010</v>
      </c>
      <c r="E26" s="33" t="s">
        <v>105</v>
      </c>
      <c r="F26" s="22" t="s">
        <v>104</v>
      </c>
      <c r="G26" s="39">
        <v>2658938</v>
      </c>
      <c r="H26" s="33" t="s">
        <v>103</v>
      </c>
      <c r="I26" s="38">
        <v>250000</v>
      </c>
      <c r="J26" s="37"/>
      <c r="K26" s="28">
        <v>232771.89</v>
      </c>
      <c r="L26" s="36">
        <v>41455</v>
      </c>
      <c r="M26" s="56"/>
      <c r="N26" s="56"/>
      <c r="O26" s="56"/>
    </row>
    <row r="27" spans="1:15" s="57" customFormat="1" ht="38.25">
      <c r="A27" s="57" t="s">
        <v>172</v>
      </c>
      <c r="B27" s="57" t="s">
        <v>173</v>
      </c>
      <c r="C27" s="23" t="s">
        <v>13</v>
      </c>
      <c r="D27" s="23">
        <v>2010</v>
      </c>
      <c r="E27" s="33" t="s">
        <v>102</v>
      </c>
      <c r="F27" s="49" t="s">
        <v>174</v>
      </c>
      <c r="G27" s="39">
        <v>1500000</v>
      </c>
      <c r="H27" s="33" t="s">
        <v>101</v>
      </c>
      <c r="I27" s="38">
        <v>73474</v>
      </c>
      <c r="J27" s="37" t="s">
        <v>44</v>
      </c>
      <c r="K27" s="28">
        <v>0</v>
      </c>
      <c r="L27" s="36">
        <v>41455</v>
      </c>
    </row>
    <row r="28" spans="1:15" s="57" customFormat="1" ht="38.25">
      <c r="A28" s="57" t="s">
        <v>175</v>
      </c>
      <c r="B28" s="57" t="s">
        <v>176</v>
      </c>
      <c r="C28" s="23" t="s">
        <v>13</v>
      </c>
      <c r="D28" s="23">
        <v>2010</v>
      </c>
      <c r="E28" s="33" t="s">
        <v>100</v>
      </c>
      <c r="F28" s="49" t="s">
        <v>330</v>
      </c>
      <c r="G28" s="39">
        <v>350000</v>
      </c>
      <c r="H28" s="33" t="s">
        <v>99</v>
      </c>
      <c r="I28" s="38">
        <v>262500</v>
      </c>
      <c r="J28" s="37"/>
      <c r="K28" s="28">
        <v>262500</v>
      </c>
      <c r="L28" s="36">
        <v>41246</v>
      </c>
    </row>
    <row r="29" spans="1:15" s="57" customFormat="1" ht="38.25">
      <c r="A29" s="57" t="s">
        <v>177</v>
      </c>
      <c r="B29" s="57" t="s">
        <v>178</v>
      </c>
      <c r="C29" s="23" t="s">
        <v>13</v>
      </c>
      <c r="D29" s="23">
        <v>2010</v>
      </c>
      <c r="E29" s="33" t="s">
        <v>98</v>
      </c>
      <c r="F29" s="49" t="s">
        <v>305</v>
      </c>
      <c r="G29" s="39">
        <v>375000</v>
      </c>
      <c r="H29" s="33" t="s">
        <v>97</v>
      </c>
      <c r="I29" s="38">
        <v>281000</v>
      </c>
      <c r="J29" s="37" t="s">
        <v>44</v>
      </c>
      <c r="K29" s="28">
        <v>180059.72</v>
      </c>
      <c r="L29" s="36">
        <v>41127</v>
      </c>
    </row>
    <row r="30" spans="1:15" s="57" customFormat="1" ht="38.25">
      <c r="A30" s="57" t="s">
        <v>179</v>
      </c>
      <c r="B30" s="57" t="s">
        <v>180</v>
      </c>
      <c r="C30" s="23" t="s">
        <v>13</v>
      </c>
      <c r="D30" s="23">
        <v>2010</v>
      </c>
      <c r="E30" s="33" t="s">
        <v>96</v>
      </c>
      <c r="F30" s="49" t="s">
        <v>181</v>
      </c>
      <c r="G30" s="39">
        <v>1600000</v>
      </c>
      <c r="H30" s="33" t="s">
        <v>95</v>
      </c>
      <c r="I30" s="38">
        <v>128000</v>
      </c>
      <c r="J30" s="37" t="s">
        <v>44</v>
      </c>
      <c r="K30" s="28">
        <v>0</v>
      </c>
      <c r="L30" s="36">
        <v>41455</v>
      </c>
    </row>
    <row r="31" spans="1:15" s="57" customFormat="1" ht="63.75">
      <c r="A31" s="57" t="s">
        <v>328</v>
      </c>
      <c r="B31" s="57" t="s">
        <v>329</v>
      </c>
      <c r="C31" s="23" t="s">
        <v>13</v>
      </c>
      <c r="D31" s="23">
        <v>2010</v>
      </c>
      <c r="E31" s="33" t="s">
        <v>94</v>
      </c>
      <c r="F31" s="49" t="s">
        <v>315</v>
      </c>
      <c r="G31" s="39">
        <v>666667</v>
      </c>
      <c r="H31" s="33" t="s">
        <v>93</v>
      </c>
      <c r="I31" s="58">
        <v>500000</v>
      </c>
      <c r="J31" s="59" t="s">
        <v>22</v>
      </c>
      <c r="K31" s="31">
        <v>500000</v>
      </c>
      <c r="L31" s="36">
        <v>41148</v>
      </c>
    </row>
    <row r="32" spans="1:15" s="57" customFormat="1" ht="38.25">
      <c r="A32" s="57" t="s">
        <v>182</v>
      </c>
      <c r="B32" s="57" t="s">
        <v>183</v>
      </c>
      <c r="C32" s="23" t="s">
        <v>13</v>
      </c>
      <c r="D32" s="23">
        <v>2010</v>
      </c>
      <c r="E32" s="33" t="s">
        <v>92</v>
      </c>
      <c r="F32" s="22" t="s">
        <v>91</v>
      </c>
      <c r="G32" s="39">
        <v>1000000</v>
      </c>
      <c r="H32" s="33" t="s">
        <v>90</v>
      </c>
      <c r="I32" s="38">
        <v>750000</v>
      </c>
      <c r="J32" s="37" t="s">
        <v>22</v>
      </c>
      <c r="K32" s="28">
        <v>720985.77</v>
      </c>
      <c r="L32" s="36">
        <v>41455</v>
      </c>
    </row>
    <row r="33" spans="1:12" s="57" customFormat="1" ht="210.75" customHeight="1">
      <c r="A33" s="57" t="s">
        <v>184</v>
      </c>
      <c r="B33" s="57" t="s">
        <v>185</v>
      </c>
      <c r="C33" s="23" t="s">
        <v>13</v>
      </c>
      <c r="D33" s="23">
        <v>2010</v>
      </c>
      <c r="E33" s="33" t="s">
        <v>316</v>
      </c>
      <c r="F33" s="49" t="s">
        <v>317</v>
      </c>
      <c r="G33" s="39">
        <v>6655696</v>
      </c>
      <c r="H33" s="33" t="s">
        <v>327</v>
      </c>
      <c r="I33" s="38">
        <v>484995</v>
      </c>
      <c r="J33" s="37" t="s">
        <v>44</v>
      </c>
      <c r="K33" s="28">
        <v>460745.25</v>
      </c>
      <c r="L33" s="36">
        <v>41144</v>
      </c>
    </row>
    <row r="34" spans="1:12" s="57" customFormat="1" ht="38.25">
      <c r="A34" s="57" t="s">
        <v>186</v>
      </c>
      <c r="B34" s="57" t="s">
        <v>187</v>
      </c>
      <c r="C34" s="23" t="s">
        <v>13</v>
      </c>
      <c r="D34" s="23">
        <v>2010</v>
      </c>
      <c r="E34" s="33" t="s">
        <v>89</v>
      </c>
      <c r="F34" s="49" t="s">
        <v>188</v>
      </c>
      <c r="G34" s="39">
        <v>1203795</v>
      </c>
      <c r="H34" s="33" t="s">
        <v>88</v>
      </c>
      <c r="I34" s="38">
        <v>525000</v>
      </c>
      <c r="J34" s="37"/>
      <c r="K34" s="28">
        <v>525000</v>
      </c>
      <c r="L34" s="36">
        <v>40378</v>
      </c>
    </row>
    <row r="35" spans="1:12" s="57" customFormat="1" ht="38.25">
      <c r="A35" s="57" t="s">
        <v>189</v>
      </c>
      <c r="B35" s="57" t="s">
        <v>190</v>
      </c>
      <c r="C35" s="23" t="s">
        <v>13</v>
      </c>
      <c r="D35" s="23">
        <v>2010</v>
      </c>
      <c r="E35" s="33" t="s">
        <v>87</v>
      </c>
      <c r="F35" s="49" t="s">
        <v>294</v>
      </c>
      <c r="G35" s="39">
        <v>143028</v>
      </c>
      <c r="H35" s="33" t="s">
        <v>86</v>
      </c>
      <c r="I35" s="58">
        <v>107271</v>
      </c>
      <c r="J35" s="59" t="s">
        <v>85</v>
      </c>
      <c r="K35" s="31">
        <v>107271</v>
      </c>
      <c r="L35" s="36">
        <v>41058</v>
      </c>
    </row>
    <row r="36" spans="1:12" s="57" customFormat="1" ht="38.25">
      <c r="A36" s="57" t="s">
        <v>191</v>
      </c>
      <c r="B36" s="57" t="s">
        <v>192</v>
      </c>
      <c r="C36" s="23" t="s">
        <v>13</v>
      </c>
      <c r="D36" s="23">
        <v>2010</v>
      </c>
      <c r="E36" s="33" t="s">
        <v>84</v>
      </c>
      <c r="F36" s="49" t="s">
        <v>295</v>
      </c>
      <c r="G36" s="39">
        <v>782722</v>
      </c>
      <c r="H36" s="33" t="s">
        <v>83</v>
      </c>
      <c r="I36" s="38">
        <v>300000</v>
      </c>
      <c r="J36" s="37"/>
      <c r="K36" s="28">
        <v>300000</v>
      </c>
      <c r="L36" s="36">
        <v>40973</v>
      </c>
    </row>
    <row r="37" spans="1:12" s="57" customFormat="1" ht="38.25">
      <c r="A37" s="57" t="s">
        <v>193</v>
      </c>
      <c r="B37" s="57" t="s">
        <v>194</v>
      </c>
      <c r="C37" s="23" t="s">
        <v>13</v>
      </c>
      <c r="D37" s="23">
        <v>2010</v>
      </c>
      <c r="E37" s="33" t="s">
        <v>82</v>
      </c>
      <c r="F37" s="49" t="s">
        <v>296</v>
      </c>
      <c r="G37" s="39">
        <v>105000</v>
      </c>
      <c r="H37" s="33" t="s">
        <v>81</v>
      </c>
      <c r="I37" s="38">
        <v>75000</v>
      </c>
      <c r="J37" s="37"/>
      <c r="K37" s="28">
        <v>75000</v>
      </c>
      <c r="L37" s="36">
        <v>41092</v>
      </c>
    </row>
    <row r="38" spans="1:12" s="9" customFormat="1">
      <c r="G38" s="35">
        <f>SUM(G25:G37)</f>
        <v>24286228</v>
      </c>
      <c r="I38" s="35">
        <f>SUM(I25:I37)</f>
        <v>4487240</v>
      </c>
      <c r="J38" s="34"/>
    </row>
    <row r="39" spans="1:12" s="57" customFormat="1" ht="44.25" customHeight="1">
      <c r="A39" s="57" t="s">
        <v>195</v>
      </c>
      <c r="B39" s="57" t="s">
        <v>196</v>
      </c>
      <c r="C39" s="23" t="s">
        <v>13</v>
      </c>
      <c r="D39" s="23">
        <v>2009</v>
      </c>
      <c r="E39" s="60" t="s">
        <v>80</v>
      </c>
      <c r="F39" s="22" t="s">
        <v>71</v>
      </c>
      <c r="G39" s="61">
        <v>133333</v>
      </c>
      <c r="H39" s="33" t="s">
        <v>79</v>
      </c>
      <c r="I39" s="38">
        <v>100000</v>
      </c>
      <c r="J39" s="37" t="s">
        <v>22</v>
      </c>
      <c r="K39" s="31">
        <v>84202.07</v>
      </c>
      <c r="L39" s="17">
        <v>41455</v>
      </c>
    </row>
    <row r="40" spans="1:12" s="57" customFormat="1" ht="39.75">
      <c r="A40" s="57" t="s">
        <v>197</v>
      </c>
      <c r="B40" s="57" t="s">
        <v>198</v>
      </c>
      <c r="C40" s="23" t="s">
        <v>13</v>
      </c>
      <c r="D40" s="23">
        <v>2009</v>
      </c>
      <c r="E40" s="60" t="s">
        <v>78</v>
      </c>
      <c r="F40" s="49" t="s">
        <v>199</v>
      </c>
      <c r="G40" s="61">
        <v>40000</v>
      </c>
      <c r="H40" s="33" t="s">
        <v>11</v>
      </c>
      <c r="I40" s="38">
        <v>30000</v>
      </c>
      <c r="J40" s="37" t="s">
        <v>22</v>
      </c>
      <c r="K40" s="28">
        <v>30000</v>
      </c>
      <c r="L40" s="17">
        <v>40441</v>
      </c>
    </row>
    <row r="41" spans="1:12" s="57" customFormat="1" ht="39.75">
      <c r="A41" s="57" t="s">
        <v>200</v>
      </c>
      <c r="B41" s="57" t="s">
        <v>201</v>
      </c>
      <c r="C41" s="23" t="s">
        <v>13</v>
      </c>
      <c r="D41" s="23">
        <v>2009</v>
      </c>
      <c r="E41" s="60" t="s">
        <v>77</v>
      </c>
      <c r="F41" s="49" t="s">
        <v>306</v>
      </c>
      <c r="G41" s="61">
        <v>653550</v>
      </c>
      <c r="H41" s="33" t="s">
        <v>76</v>
      </c>
      <c r="I41" s="38">
        <v>490162</v>
      </c>
      <c r="J41" s="37"/>
      <c r="K41" s="28">
        <v>408425.41</v>
      </c>
      <c r="L41" s="17">
        <v>41191</v>
      </c>
    </row>
    <row r="42" spans="1:12" s="57" customFormat="1" ht="39.75">
      <c r="A42" s="57" t="s">
        <v>202</v>
      </c>
      <c r="B42" s="57" t="s">
        <v>203</v>
      </c>
      <c r="C42" s="23" t="s">
        <v>13</v>
      </c>
      <c r="D42" s="23">
        <v>2009</v>
      </c>
      <c r="E42" s="60" t="s">
        <v>75</v>
      </c>
      <c r="F42" s="22" t="s">
        <v>74</v>
      </c>
      <c r="G42" s="61">
        <v>1476000</v>
      </c>
      <c r="H42" s="33" t="s">
        <v>11</v>
      </c>
      <c r="I42" s="38">
        <v>800000</v>
      </c>
      <c r="J42" s="37"/>
      <c r="K42" s="28">
        <v>756327.71</v>
      </c>
      <c r="L42" s="17">
        <v>41455</v>
      </c>
    </row>
    <row r="43" spans="1:12" s="57" customFormat="1" ht="39.75">
      <c r="A43" s="57" t="s">
        <v>204</v>
      </c>
      <c r="B43" s="57" t="s">
        <v>205</v>
      </c>
      <c r="C43" s="23" t="s">
        <v>13</v>
      </c>
      <c r="D43" s="23">
        <v>2009</v>
      </c>
      <c r="E43" s="60" t="s">
        <v>73</v>
      </c>
      <c r="F43" s="49" t="s">
        <v>206</v>
      </c>
      <c r="G43" s="61">
        <v>133334</v>
      </c>
      <c r="H43" s="33" t="s">
        <v>11</v>
      </c>
      <c r="I43" s="38">
        <v>100000</v>
      </c>
      <c r="J43" s="37" t="s">
        <v>22</v>
      </c>
      <c r="K43" s="28">
        <v>100000</v>
      </c>
      <c r="L43" s="17">
        <v>40763</v>
      </c>
    </row>
    <row r="44" spans="1:12" s="57" customFormat="1" ht="39.75">
      <c r="A44" s="57" t="s">
        <v>207</v>
      </c>
      <c r="B44" s="57" t="s">
        <v>208</v>
      </c>
      <c r="C44" s="23" t="s">
        <v>13</v>
      </c>
      <c r="D44" s="23">
        <v>2009</v>
      </c>
      <c r="E44" s="60" t="s">
        <v>72</v>
      </c>
      <c r="F44" s="49" t="s">
        <v>209</v>
      </c>
      <c r="G44" s="61">
        <v>469000</v>
      </c>
      <c r="H44" s="33" t="s">
        <v>70</v>
      </c>
      <c r="I44" s="38">
        <v>351750</v>
      </c>
      <c r="J44" s="37"/>
      <c r="K44" s="28">
        <v>351750</v>
      </c>
      <c r="L44" s="30">
        <v>40294</v>
      </c>
    </row>
    <row r="45" spans="1:12" s="57" customFormat="1" ht="39.75">
      <c r="A45" s="57" t="s">
        <v>210</v>
      </c>
      <c r="B45" s="57" t="s">
        <v>211</v>
      </c>
      <c r="C45" s="23" t="s">
        <v>13</v>
      </c>
      <c r="D45" s="23">
        <v>2009</v>
      </c>
      <c r="E45" s="60" t="s">
        <v>69</v>
      </c>
      <c r="F45" s="22" t="s">
        <v>68</v>
      </c>
      <c r="G45" s="61">
        <v>1000000</v>
      </c>
      <c r="H45" s="33" t="s">
        <v>67</v>
      </c>
      <c r="I45" s="38">
        <v>750000</v>
      </c>
      <c r="J45" s="37" t="s">
        <v>22</v>
      </c>
      <c r="K45" s="28">
        <v>727039.17</v>
      </c>
      <c r="L45" s="17">
        <v>41455</v>
      </c>
    </row>
    <row r="46" spans="1:12" s="57" customFormat="1" ht="39.75">
      <c r="A46" s="57" t="s">
        <v>212</v>
      </c>
      <c r="B46" s="57" t="s">
        <v>213</v>
      </c>
      <c r="C46" s="23" t="s">
        <v>13</v>
      </c>
      <c r="D46" s="23">
        <v>2009</v>
      </c>
      <c r="E46" s="60" t="s">
        <v>66</v>
      </c>
      <c r="F46" s="22" t="s">
        <v>322</v>
      </c>
      <c r="G46" s="61">
        <v>71000</v>
      </c>
      <c r="H46" s="33" t="s">
        <v>25</v>
      </c>
      <c r="I46" s="38">
        <v>40000</v>
      </c>
      <c r="J46" s="37"/>
      <c r="K46" s="28" t="s">
        <v>115</v>
      </c>
      <c r="L46" s="17" t="s">
        <v>43</v>
      </c>
    </row>
    <row r="47" spans="1:12" s="57" customFormat="1" ht="39.75">
      <c r="A47" s="57" t="s">
        <v>214</v>
      </c>
      <c r="B47" s="57" t="s">
        <v>215</v>
      </c>
      <c r="C47" s="23" t="s">
        <v>13</v>
      </c>
      <c r="D47" s="23">
        <v>2009</v>
      </c>
      <c r="E47" s="60" t="s">
        <v>65</v>
      </c>
      <c r="F47" s="22" t="s">
        <v>64</v>
      </c>
      <c r="G47" s="61">
        <v>133333</v>
      </c>
      <c r="H47" s="33" t="s">
        <v>11</v>
      </c>
      <c r="I47" s="58">
        <v>100000</v>
      </c>
      <c r="J47" s="59" t="s">
        <v>22</v>
      </c>
      <c r="K47" s="31">
        <v>0</v>
      </c>
      <c r="L47" s="30">
        <v>41455</v>
      </c>
    </row>
    <row r="48" spans="1:12" s="57" customFormat="1" ht="39.75">
      <c r="A48" s="57" t="s">
        <v>216</v>
      </c>
      <c r="B48" s="57" t="s">
        <v>217</v>
      </c>
      <c r="C48" s="23" t="s">
        <v>13</v>
      </c>
      <c r="D48" s="23">
        <v>2009</v>
      </c>
      <c r="E48" s="60" t="s">
        <v>63</v>
      </c>
      <c r="F48" s="22" t="s">
        <v>62</v>
      </c>
      <c r="G48" s="61">
        <v>133333</v>
      </c>
      <c r="H48" s="33" t="s">
        <v>61</v>
      </c>
      <c r="I48" s="38">
        <v>100000</v>
      </c>
      <c r="J48" s="37" t="s">
        <v>22</v>
      </c>
      <c r="K48" s="28">
        <v>0</v>
      </c>
      <c r="L48" s="17">
        <v>41455</v>
      </c>
    </row>
    <row r="49" spans="1:12" s="57" customFormat="1" ht="39.75">
      <c r="A49" s="57" t="s">
        <v>218</v>
      </c>
      <c r="B49" s="57" t="s">
        <v>219</v>
      </c>
      <c r="C49" s="23" t="s">
        <v>13</v>
      </c>
      <c r="D49" s="23">
        <v>2009</v>
      </c>
      <c r="E49" s="60" t="s">
        <v>60</v>
      </c>
      <c r="F49" s="49" t="s">
        <v>220</v>
      </c>
      <c r="G49" s="61">
        <v>443750</v>
      </c>
      <c r="H49" s="33" t="s">
        <v>59</v>
      </c>
      <c r="I49" s="58">
        <v>138088</v>
      </c>
      <c r="J49" s="59"/>
      <c r="K49" s="31">
        <v>138088</v>
      </c>
      <c r="L49" s="30">
        <v>40469</v>
      </c>
    </row>
    <row r="50" spans="1:12" s="9" customFormat="1" ht="15">
      <c r="C50" s="10"/>
      <c r="D50" s="10"/>
      <c r="E50" s="47"/>
      <c r="F50" s="16"/>
      <c r="G50" s="15">
        <f>SUM(G39:G49)</f>
        <v>4686633</v>
      </c>
      <c r="H50" s="10"/>
      <c r="I50" s="14">
        <f>SUM(I39:I49)</f>
        <v>3000000</v>
      </c>
      <c r="J50" s="13"/>
      <c r="K50" s="12"/>
      <c r="L50" s="32"/>
    </row>
    <row r="51" spans="1:12" s="57" customFormat="1" ht="39.75">
      <c r="A51" s="57" t="s">
        <v>221</v>
      </c>
      <c r="B51" s="57" t="s">
        <v>222</v>
      </c>
      <c r="C51" s="23" t="s">
        <v>13</v>
      </c>
      <c r="D51" s="23">
        <v>2008</v>
      </c>
      <c r="E51" s="60" t="s">
        <v>58</v>
      </c>
      <c r="F51" s="22" t="s">
        <v>57</v>
      </c>
      <c r="G51" s="61">
        <v>3415960</v>
      </c>
      <c r="H51" s="33" t="s">
        <v>56</v>
      </c>
      <c r="I51" s="58">
        <v>565960</v>
      </c>
      <c r="J51" s="59"/>
      <c r="K51" s="62">
        <v>540096.65</v>
      </c>
      <c r="L51" s="17">
        <v>41455</v>
      </c>
    </row>
    <row r="52" spans="1:12" s="57" customFormat="1" ht="39.75">
      <c r="A52" s="57" t="s">
        <v>223</v>
      </c>
      <c r="B52" s="57" t="s">
        <v>224</v>
      </c>
      <c r="C52" s="23" t="s">
        <v>13</v>
      </c>
      <c r="D52" s="23">
        <v>2008</v>
      </c>
      <c r="E52" s="60" t="s">
        <v>55</v>
      </c>
      <c r="F52" s="49" t="s">
        <v>199</v>
      </c>
      <c r="G52" s="61">
        <v>40000</v>
      </c>
      <c r="H52" s="33" t="s">
        <v>54</v>
      </c>
      <c r="I52" s="38">
        <v>30000</v>
      </c>
      <c r="J52" s="37" t="s">
        <v>22</v>
      </c>
      <c r="K52" s="28">
        <v>30000</v>
      </c>
      <c r="L52" s="30">
        <v>40441</v>
      </c>
    </row>
    <row r="53" spans="1:12" s="57" customFormat="1" ht="39.75">
      <c r="A53" s="57" t="s">
        <v>225</v>
      </c>
      <c r="B53" s="57" t="s">
        <v>226</v>
      </c>
      <c r="C53" s="23" t="s">
        <v>13</v>
      </c>
      <c r="D53" s="23">
        <v>2008</v>
      </c>
      <c r="E53" s="60" t="s">
        <v>53</v>
      </c>
      <c r="F53" s="49" t="s">
        <v>297</v>
      </c>
      <c r="G53" s="61">
        <v>266667</v>
      </c>
      <c r="H53" s="33" t="s">
        <v>11</v>
      </c>
      <c r="I53" s="38">
        <v>200000</v>
      </c>
      <c r="J53" s="37" t="s">
        <v>22</v>
      </c>
      <c r="K53" s="28">
        <v>200000</v>
      </c>
      <c r="L53" s="17">
        <v>41058</v>
      </c>
    </row>
    <row r="54" spans="1:12" s="57" customFormat="1" ht="39.75">
      <c r="A54" s="57" t="s">
        <v>227</v>
      </c>
      <c r="B54" s="57" t="s">
        <v>228</v>
      </c>
      <c r="C54" s="23" t="s">
        <v>13</v>
      </c>
      <c r="D54" s="23">
        <v>2008</v>
      </c>
      <c r="E54" s="60" t="s">
        <v>52</v>
      </c>
      <c r="F54" s="22" t="s">
        <v>51</v>
      </c>
      <c r="G54" s="61">
        <v>1937254</v>
      </c>
      <c r="H54" s="33" t="s">
        <v>11</v>
      </c>
      <c r="I54" s="38">
        <v>100000</v>
      </c>
      <c r="J54" s="37"/>
      <c r="K54" s="28">
        <v>95000</v>
      </c>
      <c r="L54" s="17">
        <v>41455</v>
      </c>
    </row>
    <row r="55" spans="1:12" s="57" customFormat="1" ht="39.75">
      <c r="A55" s="57" t="s">
        <v>229</v>
      </c>
      <c r="B55" s="57" t="s">
        <v>230</v>
      </c>
      <c r="C55" s="23" t="s">
        <v>13</v>
      </c>
      <c r="D55" s="23">
        <v>2008</v>
      </c>
      <c r="E55" s="60" t="s">
        <v>50</v>
      </c>
      <c r="F55" s="49" t="s">
        <v>49</v>
      </c>
      <c r="G55" s="61">
        <v>246667</v>
      </c>
      <c r="H55" s="33" t="s">
        <v>11</v>
      </c>
      <c r="I55" s="38">
        <v>185000</v>
      </c>
      <c r="J55" s="37" t="s">
        <v>22</v>
      </c>
      <c r="K55" s="28">
        <v>143164.66</v>
      </c>
      <c r="L55" s="17">
        <v>41455</v>
      </c>
    </row>
    <row r="56" spans="1:12" s="57" customFormat="1" ht="27">
      <c r="A56" s="57" t="s">
        <v>231</v>
      </c>
      <c r="B56" s="57" t="s">
        <v>232</v>
      </c>
      <c r="C56" s="23" t="s">
        <v>13</v>
      </c>
      <c r="D56" s="23">
        <v>2008</v>
      </c>
      <c r="E56" s="60" t="s">
        <v>48</v>
      </c>
      <c r="F56" s="49" t="s">
        <v>233</v>
      </c>
      <c r="G56" s="61">
        <v>66667</v>
      </c>
      <c r="H56" s="33" t="s">
        <v>11</v>
      </c>
      <c r="I56" s="58">
        <v>50000</v>
      </c>
      <c r="J56" s="59"/>
      <c r="K56" s="31">
        <v>50000</v>
      </c>
      <c r="L56" s="17">
        <v>40735</v>
      </c>
    </row>
    <row r="57" spans="1:12" s="57" customFormat="1" ht="39.75">
      <c r="A57" s="57" t="s">
        <v>234</v>
      </c>
      <c r="B57" s="57" t="s">
        <v>235</v>
      </c>
      <c r="C57" s="23" t="s">
        <v>13</v>
      </c>
      <c r="D57" s="23">
        <v>2008</v>
      </c>
      <c r="E57" s="60" t="s">
        <v>47</v>
      </c>
      <c r="F57" s="49" t="s">
        <v>236</v>
      </c>
      <c r="G57" s="61">
        <v>549605</v>
      </c>
      <c r="H57" s="33" t="s">
        <v>11</v>
      </c>
      <c r="I57" s="38">
        <v>69300</v>
      </c>
      <c r="J57" s="37"/>
      <c r="K57" s="28">
        <v>69300</v>
      </c>
      <c r="L57" s="17">
        <v>40763</v>
      </c>
    </row>
    <row r="58" spans="1:12" ht="52.5">
      <c r="A58" s="1" t="s">
        <v>237</v>
      </c>
      <c r="B58" s="1" t="s">
        <v>238</v>
      </c>
      <c r="C58" s="23" t="s">
        <v>13</v>
      </c>
      <c r="D58" s="23">
        <v>2008</v>
      </c>
      <c r="E58" s="45" t="s">
        <v>46</v>
      </c>
      <c r="F58" s="22" t="s">
        <v>45</v>
      </c>
      <c r="G58" s="21">
        <v>1227779</v>
      </c>
      <c r="H58" s="29" t="s">
        <v>11</v>
      </c>
      <c r="I58" s="20">
        <v>799740</v>
      </c>
      <c r="J58" s="19" t="s">
        <v>44</v>
      </c>
      <c r="K58" s="31" t="s">
        <v>115</v>
      </c>
      <c r="L58" s="30" t="s">
        <v>43</v>
      </c>
    </row>
    <row r="59" spans="1:12" s="9" customFormat="1" ht="15">
      <c r="C59" s="10"/>
      <c r="D59" s="10"/>
      <c r="E59" s="47"/>
      <c r="F59" s="16"/>
      <c r="G59" s="15">
        <f>SUM(G51:G58)</f>
        <v>7750599</v>
      </c>
      <c r="H59" s="10"/>
      <c r="I59" s="14">
        <f>SUM(I51:I58)</f>
        <v>2000000</v>
      </c>
      <c r="J59" s="13"/>
      <c r="K59" s="50">
        <v>0</v>
      </c>
      <c r="L59" s="11"/>
    </row>
    <row r="60" spans="1:12" s="57" customFormat="1" ht="39.75">
      <c r="A60" s="57" t="s">
        <v>239</v>
      </c>
      <c r="B60" s="57" t="s">
        <v>240</v>
      </c>
      <c r="C60" s="23" t="s">
        <v>24</v>
      </c>
      <c r="D60" s="23">
        <v>2007</v>
      </c>
      <c r="E60" s="60" t="s">
        <v>42</v>
      </c>
      <c r="F60" s="22" t="s">
        <v>41</v>
      </c>
      <c r="G60" s="61">
        <v>1334331</v>
      </c>
      <c r="H60" s="33" t="s">
        <v>40</v>
      </c>
      <c r="I60" s="38">
        <v>690000</v>
      </c>
      <c r="J60" s="37"/>
      <c r="K60" s="63">
        <v>662341.12</v>
      </c>
      <c r="L60" s="17">
        <v>41455</v>
      </c>
    </row>
    <row r="61" spans="1:12" s="57" customFormat="1" ht="39.75">
      <c r="A61" s="57" t="s">
        <v>241</v>
      </c>
      <c r="B61" s="57" t="s">
        <v>242</v>
      </c>
      <c r="C61" s="23" t="s">
        <v>24</v>
      </c>
      <c r="D61" s="23">
        <v>2007</v>
      </c>
      <c r="E61" s="60" t="s">
        <v>39</v>
      </c>
      <c r="F61" s="49" t="s">
        <v>243</v>
      </c>
      <c r="G61" s="61">
        <v>336250</v>
      </c>
      <c r="H61" s="33" t="s">
        <v>38</v>
      </c>
      <c r="I61" s="38">
        <v>252187</v>
      </c>
      <c r="J61" s="37"/>
      <c r="K61" s="63">
        <v>252187</v>
      </c>
      <c r="L61" s="17">
        <v>40637</v>
      </c>
    </row>
    <row r="62" spans="1:12" s="57" customFormat="1" ht="39.75">
      <c r="A62" s="57" t="s">
        <v>244</v>
      </c>
      <c r="B62" s="57" t="s">
        <v>245</v>
      </c>
      <c r="C62" s="23" t="s">
        <v>24</v>
      </c>
      <c r="D62" s="23">
        <v>2007</v>
      </c>
      <c r="E62" s="60" t="s">
        <v>37</v>
      </c>
      <c r="F62" s="22" t="s">
        <v>36</v>
      </c>
      <c r="G62" s="61">
        <v>536540</v>
      </c>
      <c r="H62" s="33" t="s">
        <v>35</v>
      </c>
      <c r="I62" s="38">
        <v>402405</v>
      </c>
      <c r="J62" s="37"/>
      <c r="K62" s="28">
        <v>381907.38</v>
      </c>
      <c r="L62" s="17">
        <v>41455</v>
      </c>
    </row>
    <row r="63" spans="1:12" s="57" customFormat="1" ht="39.75">
      <c r="A63" s="57" t="s">
        <v>246</v>
      </c>
      <c r="B63" s="57" t="s">
        <v>247</v>
      </c>
      <c r="C63" s="23" t="s">
        <v>24</v>
      </c>
      <c r="D63" s="23">
        <v>2007</v>
      </c>
      <c r="E63" s="60" t="s">
        <v>34</v>
      </c>
      <c r="F63" s="22" t="s">
        <v>248</v>
      </c>
      <c r="G63" s="61">
        <v>200000</v>
      </c>
      <c r="H63" s="33" t="s">
        <v>32</v>
      </c>
      <c r="I63" s="38">
        <v>150000</v>
      </c>
      <c r="J63" s="37"/>
      <c r="K63" s="28">
        <v>0</v>
      </c>
      <c r="L63" s="17">
        <v>41455</v>
      </c>
    </row>
    <row r="64" spans="1:12" s="57" customFormat="1" ht="39.75">
      <c r="A64" s="57" t="s">
        <v>249</v>
      </c>
      <c r="B64" s="57" t="s">
        <v>250</v>
      </c>
      <c r="C64" s="23" t="s">
        <v>24</v>
      </c>
      <c r="D64" s="23">
        <v>2007</v>
      </c>
      <c r="E64" s="60" t="s">
        <v>31</v>
      </c>
      <c r="F64" s="49" t="s">
        <v>251</v>
      </c>
      <c r="G64" s="61">
        <v>142500</v>
      </c>
      <c r="H64" s="33" t="s">
        <v>30</v>
      </c>
      <c r="I64" s="38">
        <v>106875</v>
      </c>
      <c r="J64" s="37"/>
      <c r="K64" s="63">
        <v>106875</v>
      </c>
      <c r="L64" s="17">
        <v>40252</v>
      </c>
    </row>
    <row r="65" spans="1:12" s="57" customFormat="1" ht="39.75">
      <c r="A65" s="57" t="s">
        <v>252</v>
      </c>
      <c r="B65" s="57" t="s">
        <v>253</v>
      </c>
      <c r="C65" s="23" t="s">
        <v>24</v>
      </c>
      <c r="D65" s="23">
        <v>2007</v>
      </c>
      <c r="E65" s="60" t="s">
        <v>29</v>
      </c>
      <c r="F65" s="22" t="s">
        <v>28</v>
      </c>
      <c r="G65" s="61">
        <v>480000</v>
      </c>
      <c r="H65" s="33" t="s">
        <v>11</v>
      </c>
      <c r="I65" s="38">
        <v>360000</v>
      </c>
      <c r="J65" s="37"/>
      <c r="K65" s="28">
        <v>7312.5</v>
      </c>
      <c r="L65" s="17">
        <v>41455</v>
      </c>
    </row>
    <row r="66" spans="1:12" s="57" customFormat="1" ht="39.75">
      <c r="A66" s="57" t="s">
        <v>254</v>
      </c>
      <c r="B66" s="57" t="s">
        <v>255</v>
      </c>
      <c r="C66" s="23" t="s">
        <v>24</v>
      </c>
      <c r="D66" s="23">
        <v>2007</v>
      </c>
      <c r="E66" s="60" t="s">
        <v>27</v>
      </c>
      <c r="F66" s="22" t="s">
        <v>26</v>
      </c>
      <c r="G66" s="61">
        <v>52420</v>
      </c>
      <c r="H66" s="33" t="s">
        <v>25</v>
      </c>
      <c r="I66" s="38">
        <v>39315</v>
      </c>
      <c r="J66" s="37"/>
      <c r="K66" s="28">
        <v>17717</v>
      </c>
      <c r="L66" s="17">
        <v>41455</v>
      </c>
    </row>
    <row r="67" spans="1:12" s="64" customFormat="1" ht="52.5">
      <c r="A67" s="64" t="s">
        <v>256</v>
      </c>
      <c r="B67" s="64" t="s">
        <v>257</v>
      </c>
      <c r="C67" s="23" t="s">
        <v>24</v>
      </c>
      <c r="D67" s="24">
        <v>2007</v>
      </c>
      <c r="E67" s="46" t="s">
        <v>23</v>
      </c>
      <c r="F67" s="49" t="s">
        <v>307</v>
      </c>
      <c r="G67" s="25">
        <v>266667</v>
      </c>
      <c r="H67" s="27" t="s">
        <v>11</v>
      </c>
      <c r="I67" s="44">
        <v>200000</v>
      </c>
      <c r="J67" s="40" t="s">
        <v>22</v>
      </c>
      <c r="K67" s="48">
        <v>196072.35</v>
      </c>
      <c r="L67" s="17">
        <v>40259</v>
      </c>
    </row>
    <row r="68" spans="1:12" s="9" customFormat="1" ht="15">
      <c r="C68" s="10"/>
      <c r="D68" s="10"/>
      <c r="E68" s="47"/>
      <c r="F68" s="16"/>
      <c r="G68" s="15">
        <f>SUM(G73:G74)</f>
        <v>4674520</v>
      </c>
      <c r="H68" s="10"/>
      <c r="I68" s="14">
        <f>SUM(I73:I74)</f>
        <v>1124651</v>
      </c>
      <c r="J68" s="13"/>
      <c r="K68" s="12"/>
      <c r="L68" s="11"/>
    </row>
    <row r="69" spans="1:12" s="57" customFormat="1" ht="39.75">
      <c r="A69" s="57" t="s">
        <v>258</v>
      </c>
      <c r="B69" s="57" t="s">
        <v>259</v>
      </c>
      <c r="C69" s="23" t="s">
        <v>13</v>
      </c>
      <c r="D69" s="23">
        <v>2006</v>
      </c>
      <c r="E69" s="60" t="s">
        <v>21</v>
      </c>
      <c r="F69" s="49" t="s">
        <v>260</v>
      </c>
      <c r="G69" s="61">
        <v>1660250</v>
      </c>
      <c r="H69" s="23" t="s">
        <v>20</v>
      </c>
      <c r="I69" s="58">
        <v>250000</v>
      </c>
      <c r="J69" s="59"/>
      <c r="K69" s="62">
        <v>250000</v>
      </c>
      <c r="L69" s="17">
        <v>40365</v>
      </c>
    </row>
    <row r="70" spans="1:12" ht="44.25" customHeight="1">
      <c r="A70" s="1" t="s">
        <v>261</v>
      </c>
      <c r="B70" s="1" t="s">
        <v>262</v>
      </c>
      <c r="C70" s="23" t="s">
        <v>13</v>
      </c>
      <c r="D70" s="23">
        <v>2006</v>
      </c>
      <c r="E70" s="45" t="s">
        <v>19</v>
      </c>
      <c r="F70" s="49" t="s">
        <v>263</v>
      </c>
      <c r="G70" s="21">
        <v>1027760</v>
      </c>
      <c r="H70" s="2" t="s">
        <v>18</v>
      </c>
      <c r="I70" s="20">
        <v>150000</v>
      </c>
      <c r="J70" s="19"/>
      <c r="K70" s="18">
        <v>150000</v>
      </c>
      <c r="L70" s="26">
        <v>39356</v>
      </c>
    </row>
    <row r="71" spans="1:12" s="57" customFormat="1" ht="90.75">
      <c r="A71" s="57" t="s">
        <v>264</v>
      </c>
      <c r="B71" s="57" t="s">
        <v>265</v>
      </c>
      <c r="C71" s="23" t="s">
        <v>13</v>
      </c>
      <c r="D71" s="23">
        <v>2006</v>
      </c>
      <c r="E71" s="60" t="s">
        <v>17</v>
      </c>
      <c r="F71" s="49" t="s">
        <v>323</v>
      </c>
      <c r="G71" s="61">
        <v>437216</v>
      </c>
      <c r="H71" s="23" t="s">
        <v>16</v>
      </c>
      <c r="I71" s="38">
        <v>327912</v>
      </c>
      <c r="J71" s="37"/>
      <c r="K71" s="63">
        <v>327912</v>
      </c>
      <c r="L71" s="17">
        <v>39569</v>
      </c>
    </row>
    <row r="72" spans="1:12" s="57" customFormat="1" ht="45">
      <c r="A72" s="57" t="s">
        <v>266</v>
      </c>
      <c r="B72" s="57" t="s">
        <v>267</v>
      </c>
      <c r="C72" s="23" t="s">
        <v>13</v>
      </c>
      <c r="D72" s="23">
        <v>2006</v>
      </c>
      <c r="E72" s="60" t="s">
        <v>15</v>
      </c>
      <c r="F72" s="49" t="s">
        <v>268</v>
      </c>
      <c r="G72" s="61">
        <v>1406960</v>
      </c>
      <c r="H72" s="23" t="s">
        <v>14</v>
      </c>
      <c r="I72" s="58">
        <v>346739</v>
      </c>
      <c r="J72" s="59"/>
      <c r="K72" s="62">
        <v>346739</v>
      </c>
      <c r="L72" s="17">
        <v>40350</v>
      </c>
    </row>
    <row r="73" spans="1:12" ht="47.25" customHeight="1">
      <c r="A73" s="1" t="s">
        <v>269</v>
      </c>
      <c r="B73" s="1" t="s">
        <v>270</v>
      </c>
      <c r="C73" s="23" t="s">
        <v>13</v>
      </c>
      <c r="D73" s="23">
        <v>2006</v>
      </c>
      <c r="E73" s="45" t="s">
        <v>12</v>
      </c>
      <c r="F73" s="22" t="s">
        <v>263</v>
      </c>
      <c r="G73" s="21">
        <v>71167</v>
      </c>
      <c r="H73" s="2" t="s">
        <v>11</v>
      </c>
      <c r="I73" s="20">
        <v>50000</v>
      </c>
      <c r="J73" s="19"/>
      <c r="K73" s="18">
        <v>50000</v>
      </c>
      <c r="L73" s="17">
        <v>39577</v>
      </c>
    </row>
    <row r="74" spans="1:12" s="9" customFormat="1" ht="15">
      <c r="C74" s="10"/>
      <c r="D74" s="10"/>
      <c r="E74" s="47"/>
      <c r="F74" s="16"/>
      <c r="G74" s="15">
        <f>SUM(G69:G73)</f>
        <v>4603353</v>
      </c>
      <c r="H74" s="10"/>
      <c r="I74" s="14">
        <f>SUM(I69:I72)</f>
        <v>1074651</v>
      </c>
      <c r="J74" s="13"/>
      <c r="K74" s="12"/>
      <c r="L74" s="11"/>
    </row>
    <row r="75" spans="1:12">
      <c r="I75" s="8"/>
      <c r="J75" s="7"/>
      <c r="K75" s="6"/>
    </row>
    <row r="76" spans="1:12" ht="12.75" customHeight="1">
      <c r="C76" s="350" t="s">
        <v>10</v>
      </c>
      <c r="D76" s="350"/>
      <c r="E76" s="350"/>
      <c r="F76" s="350"/>
      <c r="G76" s="350"/>
      <c r="H76" s="350"/>
      <c r="I76" s="350"/>
      <c r="J76" s="350"/>
      <c r="K76" s="350"/>
      <c r="L76" s="350"/>
    </row>
    <row r="77" spans="1:12">
      <c r="C77" s="350"/>
      <c r="D77" s="350"/>
      <c r="E77" s="350"/>
      <c r="F77" s="350"/>
      <c r="G77" s="350"/>
      <c r="H77" s="350"/>
      <c r="I77" s="350"/>
      <c r="J77" s="350"/>
      <c r="K77" s="350"/>
      <c r="L77" s="350"/>
    </row>
    <row r="78" spans="1:12">
      <c r="C78" s="5"/>
      <c r="D78" s="5"/>
      <c r="E78" s="5"/>
      <c r="F78" s="5"/>
      <c r="G78" s="5"/>
      <c r="H78" s="5"/>
      <c r="I78" s="5"/>
      <c r="J78" s="5"/>
      <c r="K78" s="5"/>
      <c r="L78" s="5"/>
    </row>
    <row r="79" spans="1:12" ht="12.75" customHeight="1">
      <c r="C79" s="351" t="s">
        <v>9</v>
      </c>
      <c r="D79" s="351"/>
      <c r="E79" s="351"/>
      <c r="F79" s="351"/>
      <c r="G79" s="351"/>
      <c r="H79" s="351"/>
      <c r="I79" s="351"/>
      <c r="J79" s="351"/>
      <c r="K79" s="351"/>
      <c r="L79" s="351"/>
    </row>
    <row r="80" spans="1:12" ht="12.75" customHeight="1">
      <c r="C80" s="352" t="s">
        <v>333</v>
      </c>
      <c r="D80" s="352"/>
      <c r="E80" s="352"/>
      <c r="F80" s="352"/>
      <c r="G80" s="352"/>
      <c r="H80" s="352"/>
      <c r="I80" s="352"/>
      <c r="J80" s="352"/>
      <c r="K80" s="352"/>
      <c r="L80" s="352"/>
    </row>
    <row r="81" spans="3:12" ht="12.75" customHeight="1">
      <c r="C81" s="350" t="s">
        <v>8</v>
      </c>
      <c r="D81" s="350"/>
      <c r="E81" s="350"/>
      <c r="F81" s="350"/>
      <c r="G81" s="350"/>
      <c r="H81" s="350"/>
      <c r="I81" s="350"/>
      <c r="J81" s="350"/>
      <c r="K81" s="350"/>
      <c r="L81" s="350"/>
    </row>
    <row r="82" spans="3:12" ht="12.75" customHeight="1">
      <c r="C82" s="350" t="s">
        <v>7</v>
      </c>
      <c r="D82" s="350"/>
      <c r="E82" s="350"/>
      <c r="F82" s="350"/>
      <c r="G82" s="350"/>
      <c r="H82" s="350"/>
      <c r="I82" s="350"/>
      <c r="J82" s="350"/>
      <c r="K82" s="350"/>
      <c r="L82" s="350"/>
    </row>
    <row r="83" spans="3:12" ht="12.75" customHeight="1">
      <c r="C83" s="5"/>
      <c r="D83" s="5"/>
      <c r="E83" s="5"/>
      <c r="F83" s="5"/>
      <c r="G83" s="5"/>
      <c r="H83" s="5"/>
      <c r="I83" s="5"/>
      <c r="J83" s="5"/>
      <c r="K83" s="5"/>
      <c r="L83" s="5"/>
    </row>
    <row r="84" spans="3:12" ht="12.75" customHeight="1">
      <c r="C84" s="351" t="s">
        <v>6</v>
      </c>
      <c r="D84" s="351"/>
      <c r="E84" s="351"/>
      <c r="F84" s="351"/>
      <c r="G84" s="351"/>
      <c r="H84" s="351"/>
      <c r="I84" s="351"/>
      <c r="J84" s="351"/>
      <c r="K84" s="351"/>
      <c r="L84" s="351"/>
    </row>
    <row r="85" spans="3:12" ht="12.75" customHeight="1">
      <c r="C85" s="351" t="s">
        <v>5</v>
      </c>
      <c r="D85" s="351"/>
      <c r="E85" s="351"/>
      <c r="F85" s="351"/>
      <c r="G85" s="351"/>
      <c r="H85" s="351"/>
      <c r="I85" s="351"/>
      <c r="J85" s="351"/>
      <c r="K85" s="351"/>
      <c r="L85" s="351"/>
    </row>
    <row r="86" spans="3:12" ht="12.75" customHeight="1">
      <c r="C86" s="351" t="s">
        <v>4</v>
      </c>
      <c r="D86" s="351"/>
      <c r="E86" s="351"/>
      <c r="F86" s="351"/>
      <c r="G86" s="351"/>
      <c r="H86" s="351"/>
      <c r="I86" s="351"/>
      <c r="J86" s="351"/>
      <c r="K86" s="351"/>
      <c r="L86" s="351"/>
    </row>
    <row r="87" spans="3:12" ht="12.75" customHeight="1">
      <c r="C87" s="351" t="s">
        <v>3</v>
      </c>
      <c r="D87" s="351"/>
      <c r="E87" s="351"/>
      <c r="F87" s="351"/>
      <c r="G87" s="351"/>
      <c r="H87" s="351"/>
      <c r="I87" s="351"/>
      <c r="J87" s="351"/>
      <c r="K87" s="351"/>
      <c r="L87" s="351"/>
    </row>
    <row r="88" spans="3:12" ht="12.75" customHeight="1">
      <c r="C88" s="352" t="s">
        <v>2</v>
      </c>
      <c r="D88" s="352"/>
      <c r="E88" s="352"/>
      <c r="F88" s="352"/>
      <c r="G88" s="352"/>
      <c r="H88" s="352"/>
      <c r="I88" s="352"/>
      <c r="J88" s="352"/>
      <c r="K88" s="352"/>
      <c r="L88" s="352"/>
    </row>
    <row r="89" spans="3:12">
      <c r="C89" s="350" t="s">
        <v>271</v>
      </c>
      <c r="D89" s="350"/>
      <c r="E89" s="350"/>
    </row>
    <row r="90" spans="3:12">
      <c r="C90" s="352" t="s">
        <v>272</v>
      </c>
      <c r="D90" s="352"/>
      <c r="E90" s="352"/>
      <c r="F90" s="352"/>
      <c r="G90" s="352"/>
      <c r="H90" s="352"/>
    </row>
    <row r="91" spans="3:12">
      <c r="C91" s="350" t="s">
        <v>273</v>
      </c>
      <c r="D91" s="352"/>
      <c r="E91" s="352"/>
      <c r="F91" s="352"/>
      <c r="G91" s="352"/>
      <c r="H91" s="352"/>
      <c r="I91" s="352"/>
      <c r="J91" s="352"/>
      <c r="K91" s="352"/>
      <c r="L91" s="352"/>
    </row>
  </sheetData>
  <mergeCells count="14">
    <mergeCell ref="C91:L91"/>
    <mergeCell ref="C89:E89"/>
    <mergeCell ref="C90:H90"/>
    <mergeCell ref="C82:L82"/>
    <mergeCell ref="C84:L84"/>
    <mergeCell ref="C85:L85"/>
    <mergeCell ref="C86:L86"/>
    <mergeCell ref="C87:L87"/>
    <mergeCell ref="C88:L88"/>
    <mergeCell ref="I2:J2"/>
    <mergeCell ref="C76:L77"/>
    <mergeCell ref="C79:L79"/>
    <mergeCell ref="C80:L80"/>
    <mergeCell ref="C81:L81"/>
  </mergeCells>
  <printOptions horizontalCentered="1" verticalCentered="1"/>
  <pageMargins left="0.7" right="0.7" top="0.75" bottom="0.75" header="0.3" footer="0.3"/>
  <pageSetup paperSize="5" scale="70" fitToHeight="5" orientation="landscape" r:id="rId1"/>
</worksheet>
</file>

<file path=xl/worksheets/sheet4.xml><?xml version="1.0" encoding="utf-8"?>
<worksheet xmlns="http://schemas.openxmlformats.org/spreadsheetml/2006/main" xmlns:r="http://schemas.openxmlformats.org/officeDocument/2006/relationships">
  <dimension ref="A1:T71"/>
  <sheetViews>
    <sheetView workbookViewId="0"/>
  </sheetViews>
  <sheetFormatPr defaultRowHeight="15.95" customHeight="1"/>
  <cols>
    <col min="1" max="2" width="10.7109375" style="365" customWidth="1"/>
    <col min="3" max="3" width="12.7109375" style="365" customWidth="1"/>
    <col min="4" max="4" width="14.7109375" style="365" customWidth="1"/>
    <col min="5" max="5" width="8.7109375" style="365" customWidth="1"/>
    <col min="6" max="6" width="26.7109375" style="366" customWidth="1"/>
    <col min="7" max="7" width="76.7109375" style="366" customWidth="1"/>
    <col min="8" max="8" width="17.28515625" style="366" hidden="1" customWidth="1"/>
    <col min="9" max="9" width="32.28515625" style="366" bestFit="1" customWidth="1"/>
    <col min="10" max="10" width="12.7109375" style="368" customWidth="1"/>
    <col min="11" max="11" width="9" style="368" hidden="1" customWidth="1"/>
    <col min="12" max="12" width="12.7109375" style="369" customWidth="1"/>
    <col min="13" max="13" width="14.7109375" style="370" customWidth="1"/>
    <col min="14" max="17" width="16.7109375" style="371" customWidth="1"/>
    <col min="18" max="18" width="12.7109375" style="368" customWidth="1"/>
    <col min="19" max="19" width="12.7109375" style="372" customWidth="1"/>
    <col min="20" max="20" width="14.28515625" style="366" bestFit="1" customWidth="1"/>
    <col min="21" max="16384" width="9.140625" style="366"/>
  </cols>
  <sheetData>
    <row r="1" spans="1:20" ht="15.95" customHeight="1">
      <c r="G1" s="367" t="s">
        <v>699</v>
      </c>
    </row>
    <row r="2" spans="1:20" ht="15.95" customHeight="1" thickBot="1">
      <c r="G2" s="367" t="s">
        <v>6215</v>
      </c>
    </row>
    <row r="3" spans="1:20" ht="15.95" customHeight="1">
      <c r="I3" s="373" t="s">
        <v>700</v>
      </c>
      <c r="N3" s="374"/>
      <c r="O3" s="375" t="s">
        <v>701</v>
      </c>
      <c r="P3" s="376"/>
      <c r="Q3" s="377"/>
    </row>
    <row r="4" spans="1:20" s="379" customFormat="1" ht="63.95" customHeight="1">
      <c r="A4" s="378" t="s">
        <v>702</v>
      </c>
      <c r="B4" s="379" t="s">
        <v>703</v>
      </c>
      <c r="C4" s="378" t="s">
        <v>704</v>
      </c>
      <c r="D4" s="379" t="s">
        <v>705</v>
      </c>
      <c r="E4" s="379" t="s">
        <v>706</v>
      </c>
      <c r="F4" s="379" t="s">
        <v>707</v>
      </c>
      <c r="G4" s="379" t="s">
        <v>708</v>
      </c>
      <c r="H4" s="379" t="s">
        <v>709</v>
      </c>
      <c r="I4" s="379" t="s">
        <v>710</v>
      </c>
      <c r="J4" s="380" t="s">
        <v>711</v>
      </c>
      <c r="K4" s="381" t="s">
        <v>712</v>
      </c>
      <c r="L4" s="382" t="s">
        <v>713</v>
      </c>
      <c r="M4" s="383" t="s">
        <v>714</v>
      </c>
      <c r="N4" s="384" t="s">
        <v>715</v>
      </c>
      <c r="O4" s="385" t="s">
        <v>716</v>
      </c>
      <c r="P4" s="386" t="s">
        <v>717</v>
      </c>
      <c r="Q4" s="387" t="s">
        <v>718</v>
      </c>
      <c r="R4" s="381" t="s">
        <v>719</v>
      </c>
      <c r="S4" s="388" t="s">
        <v>720</v>
      </c>
      <c r="T4" s="389" t="s">
        <v>721</v>
      </c>
    </row>
    <row r="5" spans="1:20" s="379" customFormat="1" ht="15.95" customHeight="1">
      <c r="C5" s="378"/>
      <c r="J5" s="380"/>
      <c r="K5" s="381"/>
      <c r="L5" s="382"/>
      <c r="M5" s="383"/>
      <c r="N5" s="384"/>
      <c r="O5" s="390"/>
      <c r="P5" s="391"/>
      <c r="Q5" s="392"/>
      <c r="R5" s="381"/>
      <c r="S5" s="388"/>
    </row>
    <row r="6" spans="1:20" ht="15.95" customHeight="1">
      <c r="A6" s="365">
        <v>2010</v>
      </c>
      <c r="B6" s="393" t="s">
        <v>360</v>
      </c>
      <c r="C6" s="365" t="s">
        <v>722</v>
      </c>
      <c r="D6" s="365" t="s">
        <v>723</v>
      </c>
      <c r="E6" s="365" t="s">
        <v>724</v>
      </c>
      <c r="F6" s="366" t="s">
        <v>725</v>
      </c>
      <c r="G6" s="366" t="s">
        <v>726</v>
      </c>
      <c r="H6" s="366" t="s">
        <v>727</v>
      </c>
      <c r="I6" s="366" t="s">
        <v>728</v>
      </c>
      <c r="J6" s="368">
        <v>40106</v>
      </c>
      <c r="K6" s="368">
        <v>40926</v>
      </c>
      <c r="L6" s="369">
        <v>732000</v>
      </c>
      <c r="M6" s="370">
        <v>674550</v>
      </c>
      <c r="N6" s="394">
        <v>656490.04</v>
      </c>
      <c r="O6" s="395">
        <f>M6</f>
        <v>674550</v>
      </c>
      <c r="P6" s="396">
        <f>IF(N6&gt;M6,M6,N6)</f>
        <v>656490.04</v>
      </c>
      <c r="Q6" s="397" t="str">
        <f>IF(N6&gt;M6,N6-M6,"")</f>
        <v/>
      </c>
      <c r="R6" s="372">
        <v>40494</v>
      </c>
      <c r="S6" s="398">
        <v>40504</v>
      </c>
      <c r="T6" s="393" t="s">
        <v>360</v>
      </c>
    </row>
    <row r="7" spans="1:20" ht="15.95" customHeight="1">
      <c r="B7" s="393"/>
      <c r="N7" s="399"/>
      <c r="O7" s="395"/>
      <c r="P7" s="396"/>
      <c r="Q7" s="397" t="str">
        <f t="shared" ref="Q7:Q69" si="0">IF(N7&gt;M7,N7-M7,"")</f>
        <v/>
      </c>
      <c r="R7" s="372"/>
      <c r="S7" s="400"/>
      <c r="T7" s="393"/>
    </row>
    <row r="8" spans="1:20" ht="15.95" customHeight="1">
      <c r="A8" s="365">
        <v>2010</v>
      </c>
      <c r="B8" s="393" t="s">
        <v>360</v>
      </c>
      <c r="C8" s="365" t="s">
        <v>729</v>
      </c>
      <c r="D8" s="365" t="s">
        <v>730</v>
      </c>
      <c r="E8" s="365" t="s">
        <v>731</v>
      </c>
      <c r="F8" s="366" t="s">
        <v>732</v>
      </c>
      <c r="G8" s="366" t="s">
        <v>733</v>
      </c>
      <c r="H8" s="366" t="s">
        <v>727</v>
      </c>
      <c r="I8" s="366" t="s">
        <v>734</v>
      </c>
      <c r="J8" s="368">
        <v>40134</v>
      </c>
      <c r="K8" s="368">
        <v>39770</v>
      </c>
      <c r="L8" s="369">
        <v>1176000</v>
      </c>
      <c r="M8" s="370">
        <v>947505.91</v>
      </c>
      <c r="N8" s="394">
        <v>960730.3</v>
      </c>
      <c r="O8" s="395">
        <f t="shared" ref="O8:O69" si="1">M8</f>
        <v>947505.91</v>
      </c>
      <c r="P8" s="396">
        <f t="shared" ref="P8:P69" si="2">IF(N8&gt;M8,M8,N8)</f>
        <v>947505.91</v>
      </c>
      <c r="Q8" s="397">
        <f t="shared" si="0"/>
        <v>13224.390000000014</v>
      </c>
      <c r="R8" s="372">
        <v>40494</v>
      </c>
      <c r="S8" s="398">
        <v>40532</v>
      </c>
      <c r="T8" s="393" t="s">
        <v>360</v>
      </c>
    </row>
    <row r="9" spans="1:20" ht="15.95" customHeight="1">
      <c r="B9" s="393"/>
      <c r="N9" s="399"/>
      <c r="O9" s="395"/>
      <c r="P9" s="396"/>
      <c r="Q9" s="397" t="str">
        <f t="shared" si="0"/>
        <v/>
      </c>
      <c r="R9" s="372"/>
      <c r="S9" s="400"/>
      <c r="T9" s="393"/>
    </row>
    <row r="10" spans="1:20" ht="15.95" customHeight="1">
      <c r="A10" s="365">
        <v>2010</v>
      </c>
      <c r="B10" s="393" t="s">
        <v>360</v>
      </c>
      <c r="C10" s="365" t="s">
        <v>735</v>
      </c>
      <c r="D10" s="365" t="s">
        <v>736</v>
      </c>
      <c r="E10" s="365" t="s">
        <v>737</v>
      </c>
      <c r="F10" s="366" t="s">
        <v>738</v>
      </c>
      <c r="G10" s="366" t="s">
        <v>739</v>
      </c>
      <c r="H10" s="366" t="s">
        <v>727</v>
      </c>
      <c r="I10" s="366" t="s">
        <v>740</v>
      </c>
      <c r="J10" s="368">
        <v>40162</v>
      </c>
      <c r="K10" s="368">
        <v>40198</v>
      </c>
      <c r="L10" s="369">
        <v>189000</v>
      </c>
      <c r="M10" s="370">
        <v>173502.9</v>
      </c>
      <c r="N10" s="394">
        <v>165051.04999999999</v>
      </c>
      <c r="O10" s="395">
        <f t="shared" si="1"/>
        <v>173502.9</v>
      </c>
      <c r="P10" s="396">
        <f t="shared" si="2"/>
        <v>165051.04999999999</v>
      </c>
      <c r="Q10" s="397" t="str">
        <f t="shared" si="0"/>
        <v/>
      </c>
      <c r="R10" s="372">
        <v>40451</v>
      </c>
      <c r="S10" s="398">
        <v>40431</v>
      </c>
      <c r="T10" s="393" t="s">
        <v>360</v>
      </c>
    </row>
    <row r="11" spans="1:20" ht="15.95" customHeight="1">
      <c r="A11" s="365">
        <v>2010</v>
      </c>
      <c r="B11" s="393" t="s">
        <v>360</v>
      </c>
      <c r="C11" s="365" t="s">
        <v>741</v>
      </c>
      <c r="D11" s="365" t="s">
        <v>742</v>
      </c>
      <c r="E11" s="365" t="s">
        <v>743</v>
      </c>
      <c r="F11" s="366" t="s">
        <v>744</v>
      </c>
      <c r="G11" s="366" t="s">
        <v>745</v>
      </c>
      <c r="H11" s="366" t="s">
        <v>727</v>
      </c>
      <c r="I11" s="366" t="s">
        <v>740</v>
      </c>
      <c r="J11" s="368">
        <v>40162</v>
      </c>
      <c r="K11" s="368">
        <v>40198</v>
      </c>
      <c r="L11" s="369">
        <v>504000</v>
      </c>
      <c r="M11" s="370">
        <v>490900.4</v>
      </c>
      <c r="N11" s="394">
        <v>568043.23</v>
      </c>
      <c r="O11" s="395">
        <f t="shared" si="1"/>
        <v>490900.4</v>
      </c>
      <c r="P11" s="396">
        <f t="shared" si="2"/>
        <v>490900.4</v>
      </c>
      <c r="Q11" s="397">
        <f t="shared" si="0"/>
        <v>77142.829999999958</v>
      </c>
      <c r="R11" s="372">
        <v>40501</v>
      </c>
      <c r="S11" s="398">
        <v>40935</v>
      </c>
      <c r="T11" s="393" t="s">
        <v>360</v>
      </c>
    </row>
    <row r="12" spans="1:20" ht="15.95" customHeight="1">
      <c r="A12" s="365">
        <v>2010</v>
      </c>
      <c r="B12" s="393" t="s">
        <v>360</v>
      </c>
      <c r="C12" s="365" t="s">
        <v>746</v>
      </c>
      <c r="D12" s="365" t="s">
        <v>747</v>
      </c>
      <c r="E12" s="365" t="s">
        <v>748</v>
      </c>
      <c r="F12" s="366" t="s">
        <v>749</v>
      </c>
      <c r="G12" s="366" t="s">
        <v>750</v>
      </c>
      <c r="H12" s="366" t="s">
        <v>727</v>
      </c>
      <c r="I12" s="366" t="s">
        <v>751</v>
      </c>
      <c r="J12" s="368">
        <v>40162</v>
      </c>
      <c r="K12" s="368">
        <v>40198</v>
      </c>
      <c r="L12" s="369">
        <v>2680000</v>
      </c>
      <c r="M12" s="370">
        <v>2368203.02</v>
      </c>
      <c r="N12" s="394">
        <v>2364798.9</v>
      </c>
      <c r="O12" s="395">
        <f t="shared" si="1"/>
        <v>2368203.02</v>
      </c>
      <c r="P12" s="396">
        <f t="shared" si="2"/>
        <v>2364798.9</v>
      </c>
      <c r="Q12" s="397" t="str">
        <f t="shared" si="0"/>
        <v/>
      </c>
      <c r="R12" s="372">
        <v>40501</v>
      </c>
      <c r="S12" s="398">
        <v>40892</v>
      </c>
      <c r="T12" s="393" t="s">
        <v>360</v>
      </c>
    </row>
    <row r="13" spans="1:20" ht="15.95" customHeight="1">
      <c r="A13" s="365">
        <v>2010</v>
      </c>
      <c r="B13" s="393" t="s">
        <v>360</v>
      </c>
      <c r="C13" s="365" t="s">
        <v>752</v>
      </c>
      <c r="D13" s="365" t="s">
        <v>753</v>
      </c>
      <c r="E13" s="365" t="s">
        <v>754</v>
      </c>
      <c r="F13" s="366" t="s">
        <v>755</v>
      </c>
      <c r="G13" s="366" t="s">
        <v>756</v>
      </c>
      <c r="H13" s="366" t="s">
        <v>727</v>
      </c>
      <c r="I13" s="366" t="s">
        <v>740</v>
      </c>
      <c r="J13" s="368">
        <v>40162</v>
      </c>
      <c r="K13" s="368">
        <v>40198</v>
      </c>
      <c r="L13" s="369">
        <v>350000</v>
      </c>
      <c r="M13" s="370">
        <v>271796.5</v>
      </c>
      <c r="N13" s="394">
        <v>293115.05</v>
      </c>
      <c r="O13" s="395">
        <f t="shared" si="1"/>
        <v>271796.5</v>
      </c>
      <c r="P13" s="396">
        <f t="shared" si="2"/>
        <v>271796.5</v>
      </c>
      <c r="Q13" s="397">
        <f t="shared" si="0"/>
        <v>21318.549999999988</v>
      </c>
      <c r="R13" s="372">
        <v>40501</v>
      </c>
      <c r="S13" s="398">
        <v>40547</v>
      </c>
      <c r="T13" s="393" t="s">
        <v>360</v>
      </c>
    </row>
    <row r="14" spans="1:20" ht="15.95" customHeight="1">
      <c r="A14" s="365">
        <v>2010</v>
      </c>
      <c r="B14" s="393" t="s">
        <v>360</v>
      </c>
      <c r="C14" s="365" t="s">
        <v>757</v>
      </c>
      <c r="D14" s="365" t="s">
        <v>758</v>
      </c>
      <c r="E14" s="365" t="s">
        <v>759</v>
      </c>
      <c r="F14" s="366" t="s">
        <v>760</v>
      </c>
      <c r="G14" s="366" t="s">
        <v>761</v>
      </c>
      <c r="H14" s="366" t="s">
        <v>727</v>
      </c>
      <c r="I14" s="366" t="s">
        <v>740</v>
      </c>
      <c r="J14" s="368">
        <v>40162</v>
      </c>
      <c r="K14" s="368">
        <v>40198</v>
      </c>
      <c r="L14" s="369">
        <v>452000</v>
      </c>
      <c r="M14" s="370">
        <v>355649.5</v>
      </c>
      <c r="N14" s="394">
        <v>434372.03</v>
      </c>
      <c r="O14" s="395">
        <f t="shared" si="1"/>
        <v>355649.5</v>
      </c>
      <c r="P14" s="396">
        <f t="shared" si="2"/>
        <v>355649.5</v>
      </c>
      <c r="Q14" s="397">
        <f t="shared" si="0"/>
        <v>78722.530000000028</v>
      </c>
      <c r="R14" s="372">
        <v>40501</v>
      </c>
      <c r="S14" s="398">
        <v>40715</v>
      </c>
      <c r="T14" s="393" t="s">
        <v>360</v>
      </c>
    </row>
    <row r="15" spans="1:20" ht="15.95" customHeight="1">
      <c r="A15" s="365">
        <v>2010</v>
      </c>
      <c r="B15" s="393" t="s">
        <v>360</v>
      </c>
      <c r="C15" s="365" t="s">
        <v>762</v>
      </c>
      <c r="D15" s="365" t="s">
        <v>763</v>
      </c>
      <c r="E15" s="365" t="s">
        <v>737</v>
      </c>
      <c r="F15" s="366" t="s">
        <v>764</v>
      </c>
      <c r="G15" s="366" t="s">
        <v>765</v>
      </c>
      <c r="H15" s="366" t="s">
        <v>727</v>
      </c>
      <c r="I15" s="366" t="s">
        <v>740</v>
      </c>
      <c r="J15" s="368">
        <v>40162</v>
      </c>
      <c r="K15" s="368">
        <v>40198</v>
      </c>
      <c r="L15" s="369">
        <v>235000</v>
      </c>
      <c r="M15" s="370">
        <v>258431.26</v>
      </c>
      <c r="N15" s="394">
        <v>276320.81</v>
      </c>
      <c r="O15" s="395">
        <f t="shared" si="1"/>
        <v>258431.26</v>
      </c>
      <c r="P15" s="396">
        <f t="shared" si="2"/>
        <v>258431.26</v>
      </c>
      <c r="Q15" s="397">
        <f t="shared" si="0"/>
        <v>17889.549999999988</v>
      </c>
      <c r="R15" s="372">
        <v>40501</v>
      </c>
      <c r="S15" s="398">
        <v>40547</v>
      </c>
      <c r="T15" s="393" t="s">
        <v>360</v>
      </c>
    </row>
    <row r="16" spans="1:20" ht="15.95" customHeight="1">
      <c r="B16" s="393"/>
      <c r="N16" s="399"/>
      <c r="O16" s="395"/>
      <c r="P16" s="396"/>
      <c r="Q16" s="397" t="str">
        <f t="shared" si="0"/>
        <v/>
      </c>
      <c r="R16" s="372"/>
      <c r="S16" s="400"/>
      <c r="T16" s="393"/>
    </row>
    <row r="17" spans="1:20" ht="15.95" customHeight="1">
      <c r="A17" s="365">
        <v>2010</v>
      </c>
      <c r="B17" s="393" t="s">
        <v>360</v>
      </c>
      <c r="C17" s="365" t="s">
        <v>766</v>
      </c>
      <c r="D17" s="365" t="s">
        <v>767</v>
      </c>
      <c r="E17" s="365" t="s">
        <v>737</v>
      </c>
      <c r="F17" s="366" t="s">
        <v>768</v>
      </c>
      <c r="G17" s="366" t="s">
        <v>769</v>
      </c>
      <c r="H17" s="366" t="s">
        <v>727</v>
      </c>
      <c r="I17" s="366" t="s">
        <v>770</v>
      </c>
      <c r="J17" s="368">
        <v>40198</v>
      </c>
      <c r="L17" s="369">
        <v>795000</v>
      </c>
      <c r="M17" s="370">
        <v>680934.40000000002</v>
      </c>
      <c r="N17" s="394">
        <v>701094.96</v>
      </c>
      <c r="O17" s="395">
        <f t="shared" si="1"/>
        <v>680934.40000000002</v>
      </c>
      <c r="P17" s="396">
        <f t="shared" si="2"/>
        <v>680934.40000000002</v>
      </c>
      <c r="Q17" s="397">
        <f t="shared" si="0"/>
        <v>20160.559999999939</v>
      </c>
      <c r="R17" s="372">
        <v>40480</v>
      </c>
      <c r="S17" s="398">
        <v>40805</v>
      </c>
      <c r="T17" s="393" t="s">
        <v>360</v>
      </c>
    </row>
    <row r="18" spans="1:20" ht="15.95" customHeight="1">
      <c r="A18" s="365">
        <v>2010</v>
      </c>
      <c r="B18" s="393" t="s">
        <v>360</v>
      </c>
      <c r="C18" s="365" t="s">
        <v>771</v>
      </c>
      <c r="D18" s="365" t="s">
        <v>772</v>
      </c>
      <c r="E18" s="365" t="s">
        <v>773</v>
      </c>
      <c r="F18" s="366" t="s">
        <v>774</v>
      </c>
      <c r="G18" s="366" t="s">
        <v>775</v>
      </c>
      <c r="H18" s="366" t="s">
        <v>727</v>
      </c>
      <c r="I18" s="366" t="s">
        <v>776</v>
      </c>
      <c r="J18" s="368">
        <v>40198</v>
      </c>
      <c r="K18" s="368">
        <v>40897</v>
      </c>
      <c r="L18" s="369">
        <v>400000</v>
      </c>
      <c r="M18" s="370">
        <v>155950.1</v>
      </c>
      <c r="N18" s="394">
        <v>158799.19</v>
      </c>
      <c r="O18" s="395">
        <f t="shared" si="1"/>
        <v>155950.1</v>
      </c>
      <c r="P18" s="396">
        <f t="shared" si="2"/>
        <v>155950.1</v>
      </c>
      <c r="Q18" s="397">
        <f t="shared" si="0"/>
        <v>2849.0899999999965</v>
      </c>
      <c r="R18" s="372">
        <v>40501</v>
      </c>
      <c r="S18" s="398">
        <v>40770</v>
      </c>
      <c r="T18" s="393" t="s">
        <v>360</v>
      </c>
    </row>
    <row r="19" spans="1:20" ht="15.95" customHeight="1">
      <c r="A19" s="365">
        <v>2010</v>
      </c>
      <c r="B19" s="393" t="s">
        <v>360</v>
      </c>
      <c r="C19" s="365" t="s">
        <v>777</v>
      </c>
      <c r="D19" s="365" t="s">
        <v>778</v>
      </c>
      <c r="E19" s="365" t="s">
        <v>779</v>
      </c>
      <c r="F19" s="366" t="s">
        <v>780</v>
      </c>
      <c r="G19" s="366" t="s">
        <v>781</v>
      </c>
      <c r="H19" s="366" t="s">
        <v>727</v>
      </c>
      <c r="I19" s="366" t="s">
        <v>728</v>
      </c>
      <c r="J19" s="368">
        <v>40198</v>
      </c>
      <c r="K19" s="368">
        <v>40960</v>
      </c>
      <c r="L19" s="369">
        <v>1406000</v>
      </c>
      <c r="M19" s="370">
        <v>1136401.5</v>
      </c>
      <c r="N19" s="394">
        <v>1082602.5900000001</v>
      </c>
      <c r="O19" s="395">
        <f t="shared" si="1"/>
        <v>1136401.5</v>
      </c>
      <c r="P19" s="396">
        <f t="shared" si="2"/>
        <v>1082602.5900000001</v>
      </c>
      <c r="Q19" s="397" t="str">
        <f t="shared" si="0"/>
        <v/>
      </c>
      <c r="R19" s="372">
        <v>40501</v>
      </c>
      <c r="S19" s="398">
        <v>40889</v>
      </c>
      <c r="T19" s="393" t="s">
        <v>360</v>
      </c>
    </row>
    <row r="20" spans="1:20" ht="15.95" customHeight="1">
      <c r="A20" s="365">
        <v>2010</v>
      </c>
      <c r="B20" s="393" t="s">
        <v>360</v>
      </c>
      <c r="C20" s="365" t="s">
        <v>782</v>
      </c>
      <c r="D20" s="365" t="s">
        <v>783</v>
      </c>
      <c r="E20" s="365" t="s">
        <v>784</v>
      </c>
      <c r="F20" s="366" t="s">
        <v>785</v>
      </c>
      <c r="G20" s="366" t="s">
        <v>786</v>
      </c>
      <c r="H20" s="366" t="s">
        <v>727</v>
      </c>
      <c r="I20" s="366" t="s">
        <v>770</v>
      </c>
      <c r="J20" s="368">
        <v>40198</v>
      </c>
      <c r="K20" s="368">
        <v>40225</v>
      </c>
      <c r="L20" s="369">
        <v>404000</v>
      </c>
      <c r="M20" s="370">
        <v>523208.2</v>
      </c>
      <c r="N20" s="394">
        <v>586512.74</v>
      </c>
      <c r="O20" s="395">
        <f t="shared" si="1"/>
        <v>523208.2</v>
      </c>
      <c r="P20" s="396">
        <f t="shared" si="2"/>
        <v>523208.2</v>
      </c>
      <c r="Q20" s="397">
        <f t="shared" si="0"/>
        <v>63304.539999999979</v>
      </c>
      <c r="R20" s="372">
        <v>40451</v>
      </c>
      <c r="S20" s="398">
        <v>40441</v>
      </c>
      <c r="T20" s="393" t="s">
        <v>360</v>
      </c>
    </row>
    <row r="21" spans="1:20" ht="15.95" customHeight="1">
      <c r="A21" s="365">
        <v>2010</v>
      </c>
      <c r="B21" s="393" t="s">
        <v>360</v>
      </c>
      <c r="C21" s="365" t="s">
        <v>787</v>
      </c>
      <c r="D21" s="365" t="s">
        <v>788</v>
      </c>
      <c r="E21" s="365" t="s">
        <v>789</v>
      </c>
      <c r="F21" s="366" t="s">
        <v>790</v>
      </c>
      <c r="G21" s="366" t="s">
        <v>791</v>
      </c>
      <c r="H21" s="366" t="s">
        <v>727</v>
      </c>
      <c r="I21" s="366" t="s">
        <v>770</v>
      </c>
      <c r="J21" s="368">
        <v>40198</v>
      </c>
      <c r="L21" s="369">
        <v>500000</v>
      </c>
      <c r="M21" s="370">
        <v>288285.75</v>
      </c>
      <c r="N21" s="394">
        <v>293179.2</v>
      </c>
      <c r="O21" s="395">
        <f t="shared" si="1"/>
        <v>288285.75</v>
      </c>
      <c r="P21" s="396">
        <f t="shared" si="2"/>
        <v>288285.75</v>
      </c>
      <c r="Q21" s="397">
        <f t="shared" si="0"/>
        <v>4893.4500000000116</v>
      </c>
      <c r="R21" s="372">
        <v>40494</v>
      </c>
      <c r="S21" s="398">
        <v>40658</v>
      </c>
      <c r="T21" s="393" t="s">
        <v>360</v>
      </c>
    </row>
    <row r="22" spans="1:20" ht="15.95" customHeight="1">
      <c r="A22" s="365">
        <v>2010</v>
      </c>
      <c r="B22" s="393" t="s">
        <v>360</v>
      </c>
      <c r="C22" s="365" t="s">
        <v>792</v>
      </c>
      <c r="D22" s="365" t="s">
        <v>763</v>
      </c>
      <c r="E22" s="365" t="s">
        <v>793</v>
      </c>
      <c r="F22" s="366" t="s">
        <v>794</v>
      </c>
      <c r="G22" s="366" t="s">
        <v>795</v>
      </c>
      <c r="H22" s="366" t="s">
        <v>727</v>
      </c>
      <c r="I22" s="366" t="s">
        <v>770</v>
      </c>
      <c r="J22" s="368">
        <v>40198</v>
      </c>
      <c r="L22" s="369">
        <v>672000</v>
      </c>
      <c r="M22" s="370">
        <v>420685.12</v>
      </c>
      <c r="N22" s="394">
        <v>435497.2</v>
      </c>
      <c r="O22" s="395">
        <f t="shared" si="1"/>
        <v>420685.12</v>
      </c>
      <c r="P22" s="396">
        <f t="shared" si="2"/>
        <v>420685.12</v>
      </c>
      <c r="Q22" s="397">
        <f t="shared" si="0"/>
        <v>14812.080000000016</v>
      </c>
      <c r="R22" s="372">
        <v>40501</v>
      </c>
      <c r="S22" s="398">
        <v>40800</v>
      </c>
      <c r="T22" s="393" t="s">
        <v>360</v>
      </c>
    </row>
    <row r="23" spans="1:20" ht="15.95" customHeight="1">
      <c r="B23" s="393"/>
      <c r="N23" s="399"/>
      <c r="O23" s="395"/>
      <c r="P23" s="396"/>
      <c r="Q23" s="397" t="str">
        <f t="shared" si="0"/>
        <v/>
      </c>
      <c r="R23" s="372"/>
      <c r="S23" s="400"/>
      <c r="T23" s="393"/>
    </row>
    <row r="24" spans="1:20" ht="15.95" customHeight="1">
      <c r="A24" s="365">
        <v>2010</v>
      </c>
      <c r="B24" s="393" t="s">
        <v>360</v>
      </c>
      <c r="C24" s="365" t="s">
        <v>796</v>
      </c>
      <c r="D24" s="365" t="s">
        <v>797</v>
      </c>
      <c r="E24" s="365" t="s">
        <v>798</v>
      </c>
      <c r="F24" s="366" t="s">
        <v>799</v>
      </c>
      <c r="G24" s="366" t="s">
        <v>800</v>
      </c>
      <c r="H24" s="366" t="s">
        <v>727</v>
      </c>
      <c r="I24" s="366" t="s">
        <v>770</v>
      </c>
      <c r="J24" s="368">
        <v>40225</v>
      </c>
      <c r="L24" s="369">
        <v>814000</v>
      </c>
      <c r="M24" s="370">
        <v>655706.68999999994</v>
      </c>
      <c r="N24" s="394">
        <v>701216.65</v>
      </c>
      <c r="O24" s="395">
        <f t="shared" si="1"/>
        <v>655706.68999999994</v>
      </c>
      <c r="P24" s="396">
        <f t="shared" si="2"/>
        <v>655706.68999999994</v>
      </c>
      <c r="Q24" s="397">
        <f t="shared" si="0"/>
        <v>45509.960000000079</v>
      </c>
      <c r="R24" s="372">
        <v>40501</v>
      </c>
      <c r="S24" s="398">
        <v>40925</v>
      </c>
      <c r="T24" s="393" t="s">
        <v>360</v>
      </c>
    </row>
    <row r="25" spans="1:20" ht="15.95" customHeight="1">
      <c r="A25" s="365">
        <v>2010</v>
      </c>
      <c r="B25" s="393" t="s">
        <v>360</v>
      </c>
      <c r="C25" s="365" t="s">
        <v>801</v>
      </c>
      <c r="D25" s="365" t="s">
        <v>802</v>
      </c>
      <c r="E25" s="365" t="s">
        <v>803</v>
      </c>
      <c r="F25" s="366" t="s">
        <v>804</v>
      </c>
      <c r="G25" s="366" t="s">
        <v>805</v>
      </c>
      <c r="H25" s="366" t="s">
        <v>727</v>
      </c>
      <c r="I25" s="366" t="s">
        <v>770</v>
      </c>
      <c r="J25" s="368">
        <v>40225</v>
      </c>
      <c r="K25" s="368">
        <v>40198</v>
      </c>
      <c r="L25" s="369">
        <v>1912000</v>
      </c>
      <c r="M25" s="370">
        <v>1740854.95</v>
      </c>
      <c r="N25" s="394">
        <v>1793302.92</v>
      </c>
      <c r="O25" s="395">
        <f t="shared" si="1"/>
        <v>1740854.95</v>
      </c>
      <c r="P25" s="396">
        <f t="shared" si="2"/>
        <v>1740854.95</v>
      </c>
      <c r="Q25" s="397">
        <f t="shared" si="0"/>
        <v>52447.969999999972</v>
      </c>
      <c r="R25" s="372">
        <v>40521</v>
      </c>
      <c r="S25" s="398">
        <v>40578</v>
      </c>
      <c r="T25" s="393" t="s">
        <v>360</v>
      </c>
    </row>
    <row r="26" spans="1:20" ht="15.95" customHeight="1">
      <c r="A26" s="365">
        <v>2010</v>
      </c>
      <c r="B26" s="393" t="s">
        <v>360</v>
      </c>
      <c r="C26" s="365" t="s">
        <v>806</v>
      </c>
      <c r="D26" s="365" t="s">
        <v>807</v>
      </c>
      <c r="E26" s="365" t="s">
        <v>803</v>
      </c>
      <c r="F26" s="366" t="s">
        <v>808</v>
      </c>
      <c r="G26" s="366" t="s">
        <v>809</v>
      </c>
      <c r="H26" s="366" t="s">
        <v>727</v>
      </c>
      <c r="I26" s="366" t="s">
        <v>770</v>
      </c>
      <c r="J26" s="368">
        <v>40225</v>
      </c>
      <c r="K26" s="368">
        <v>40198</v>
      </c>
      <c r="L26" s="369">
        <v>665000</v>
      </c>
      <c r="M26" s="370">
        <v>616732.30000000005</v>
      </c>
      <c r="N26" s="394">
        <v>631737.01</v>
      </c>
      <c r="O26" s="395">
        <f t="shared" si="1"/>
        <v>616732.30000000005</v>
      </c>
      <c r="P26" s="396">
        <f t="shared" si="2"/>
        <v>616732.30000000005</v>
      </c>
      <c r="Q26" s="397">
        <f t="shared" si="0"/>
        <v>15004.709999999963</v>
      </c>
      <c r="R26" s="372">
        <v>40494</v>
      </c>
      <c r="S26" s="398">
        <v>40511</v>
      </c>
      <c r="T26" s="393" t="s">
        <v>360</v>
      </c>
    </row>
    <row r="27" spans="1:20" ht="15.95" customHeight="1">
      <c r="B27" s="393"/>
      <c r="N27" s="399"/>
      <c r="O27" s="395"/>
      <c r="P27" s="396"/>
      <c r="Q27" s="397" t="str">
        <f t="shared" si="0"/>
        <v/>
      </c>
      <c r="R27" s="372"/>
      <c r="S27" s="400"/>
      <c r="T27" s="393"/>
    </row>
    <row r="28" spans="1:20" ht="15.95" customHeight="1">
      <c r="A28" s="365">
        <v>2010</v>
      </c>
      <c r="B28" s="393" t="s">
        <v>360</v>
      </c>
      <c r="C28" s="365" t="s">
        <v>810</v>
      </c>
      <c r="D28" s="365" t="s">
        <v>811</v>
      </c>
      <c r="E28" s="365" t="s">
        <v>812</v>
      </c>
      <c r="F28" s="366" t="s">
        <v>813</v>
      </c>
      <c r="G28" s="366" t="s">
        <v>814</v>
      </c>
      <c r="H28" s="366" t="s">
        <v>727</v>
      </c>
      <c r="I28" s="366" t="s">
        <v>740</v>
      </c>
      <c r="J28" s="368">
        <v>40253</v>
      </c>
      <c r="K28" s="368">
        <v>40198</v>
      </c>
      <c r="L28" s="369">
        <v>620000</v>
      </c>
      <c r="M28" s="370">
        <v>475596.79999999999</v>
      </c>
      <c r="N28" s="394">
        <v>469549.1</v>
      </c>
      <c r="O28" s="395">
        <f t="shared" si="1"/>
        <v>475596.79999999999</v>
      </c>
      <c r="P28" s="396">
        <f t="shared" si="2"/>
        <v>469549.1</v>
      </c>
      <c r="Q28" s="397" t="str">
        <f t="shared" si="0"/>
        <v/>
      </c>
      <c r="R28" s="372">
        <v>40501</v>
      </c>
      <c r="S28" s="398">
        <v>40637</v>
      </c>
      <c r="T28" s="393" t="s">
        <v>360</v>
      </c>
    </row>
    <row r="29" spans="1:20" ht="15.95" customHeight="1">
      <c r="A29" s="365">
        <v>2010</v>
      </c>
      <c r="B29" s="393" t="s">
        <v>360</v>
      </c>
      <c r="C29" s="365" t="s">
        <v>815</v>
      </c>
      <c r="D29" s="365" t="s">
        <v>772</v>
      </c>
      <c r="E29" s="365" t="s">
        <v>743</v>
      </c>
      <c r="F29" s="366" t="s">
        <v>816</v>
      </c>
      <c r="G29" s="366" t="s">
        <v>817</v>
      </c>
      <c r="H29" s="366" t="s">
        <v>727</v>
      </c>
      <c r="I29" s="366" t="s">
        <v>740</v>
      </c>
      <c r="J29" s="368">
        <v>40253</v>
      </c>
      <c r="K29" s="368">
        <v>40198</v>
      </c>
      <c r="L29" s="369">
        <v>393000</v>
      </c>
      <c r="M29" s="370">
        <v>257139.57</v>
      </c>
      <c r="N29" s="394">
        <v>508058.95</v>
      </c>
      <c r="O29" s="395">
        <f t="shared" si="1"/>
        <v>257139.57</v>
      </c>
      <c r="P29" s="396">
        <f t="shared" si="2"/>
        <v>257139.57</v>
      </c>
      <c r="Q29" s="397">
        <f t="shared" si="0"/>
        <v>250919.38</v>
      </c>
      <c r="R29" s="372">
        <v>40501</v>
      </c>
      <c r="S29" s="398">
        <v>40673</v>
      </c>
      <c r="T29" s="393" t="s">
        <v>360</v>
      </c>
    </row>
    <row r="30" spans="1:20" ht="15.95" customHeight="1">
      <c r="A30" s="365">
        <v>2010</v>
      </c>
      <c r="B30" s="393" t="s">
        <v>360</v>
      </c>
      <c r="C30" s="365" t="s">
        <v>818</v>
      </c>
      <c r="D30" s="365" t="s">
        <v>758</v>
      </c>
      <c r="E30" s="365" t="s">
        <v>819</v>
      </c>
      <c r="F30" s="366" t="s">
        <v>820</v>
      </c>
      <c r="G30" s="366" t="s">
        <v>821</v>
      </c>
      <c r="H30" s="366" t="s">
        <v>727</v>
      </c>
      <c r="I30" s="366" t="s">
        <v>740</v>
      </c>
      <c r="J30" s="368">
        <v>40253</v>
      </c>
      <c r="K30" s="368">
        <v>40198</v>
      </c>
      <c r="L30" s="369">
        <v>299000</v>
      </c>
      <c r="M30" s="370">
        <v>350972.4</v>
      </c>
      <c r="N30" s="394">
        <v>359480.96</v>
      </c>
      <c r="O30" s="395">
        <f t="shared" si="1"/>
        <v>350972.4</v>
      </c>
      <c r="P30" s="396">
        <f t="shared" si="2"/>
        <v>350972.4</v>
      </c>
      <c r="Q30" s="397">
        <f t="shared" si="0"/>
        <v>8508.5599999999977</v>
      </c>
      <c r="R30" s="372">
        <v>40451</v>
      </c>
      <c r="S30" s="398">
        <v>40549</v>
      </c>
      <c r="T30" s="393" t="s">
        <v>360</v>
      </c>
    </row>
    <row r="31" spans="1:20" ht="15.95" customHeight="1">
      <c r="A31" s="365">
        <v>2010</v>
      </c>
      <c r="B31" s="393" t="s">
        <v>360</v>
      </c>
      <c r="C31" s="365" t="s">
        <v>822</v>
      </c>
      <c r="D31" s="365" t="s">
        <v>823</v>
      </c>
      <c r="E31" s="365" t="s">
        <v>824</v>
      </c>
      <c r="F31" s="366" t="s">
        <v>825</v>
      </c>
      <c r="G31" s="366" t="s">
        <v>826</v>
      </c>
      <c r="H31" s="366" t="s">
        <v>727</v>
      </c>
      <c r="I31" s="366" t="s">
        <v>770</v>
      </c>
      <c r="J31" s="368">
        <v>40253</v>
      </c>
      <c r="K31" s="368">
        <v>40198</v>
      </c>
      <c r="L31" s="369">
        <v>677000</v>
      </c>
      <c r="M31" s="370">
        <v>624993.69999999995</v>
      </c>
      <c r="N31" s="394">
        <v>724669</v>
      </c>
      <c r="O31" s="395">
        <f t="shared" si="1"/>
        <v>624993.69999999995</v>
      </c>
      <c r="P31" s="396">
        <f t="shared" si="2"/>
        <v>624993.69999999995</v>
      </c>
      <c r="Q31" s="397">
        <f t="shared" si="0"/>
        <v>99675.300000000047</v>
      </c>
      <c r="R31" s="372">
        <v>40506</v>
      </c>
      <c r="S31" s="398">
        <v>40637</v>
      </c>
      <c r="T31" s="393" t="s">
        <v>360</v>
      </c>
    </row>
    <row r="32" spans="1:20" ht="15.95" customHeight="1">
      <c r="B32" s="393"/>
      <c r="N32" s="399"/>
      <c r="O32" s="395"/>
      <c r="P32" s="396"/>
      <c r="Q32" s="397" t="str">
        <f t="shared" si="0"/>
        <v/>
      </c>
      <c r="R32" s="372"/>
      <c r="S32" s="400"/>
      <c r="T32" s="393"/>
    </row>
    <row r="33" spans="1:20" ht="15.95" customHeight="1">
      <c r="A33" s="365">
        <v>2010</v>
      </c>
      <c r="B33" s="393" t="s">
        <v>360</v>
      </c>
      <c r="C33" s="365" t="s">
        <v>827</v>
      </c>
      <c r="D33" s="365" t="s">
        <v>742</v>
      </c>
      <c r="E33" s="365" t="s">
        <v>828</v>
      </c>
      <c r="F33" s="366" t="s">
        <v>829</v>
      </c>
      <c r="G33" s="366" t="s">
        <v>830</v>
      </c>
      <c r="H33" s="366" t="s">
        <v>727</v>
      </c>
      <c r="I33" s="366" t="s">
        <v>831</v>
      </c>
      <c r="J33" s="368">
        <v>40288</v>
      </c>
      <c r="K33" s="368">
        <v>40198</v>
      </c>
      <c r="L33" s="369">
        <v>400000</v>
      </c>
      <c r="M33" s="370">
        <v>249213.25</v>
      </c>
      <c r="N33" s="394">
        <v>267707.89</v>
      </c>
      <c r="O33" s="395">
        <f t="shared" si="1"/>
        <v>249213.25</v>
      </c>
      <c r="P33" s="396">
        <f t="shared" si="2"/>
        <v>249213.25</v>
      </c>
      <c r="Q33" s="397">
        <f t="shared" si="0"/>
        <v>18494.640000000014</v>
      </c>
      <c r="R33" s="372">
        <v>40501</v>
      </c>
      <c r="S33" s="398">
        <v>40954</v>
      </c>
      <c r="T33" s="393" t="s">
        <v>360</v>
      </c>
    </row>
    <row r="34" spans="1:20" ht="15.95" customHeight="1">
      <c r="A34" s="365">
        <v>2010</v>
      </c>
      <c r="B34" s="393" t="s">
        <v>360</v>
      </c>
      <c r="C34" s="365" t="s">
        <v>832</v>
      </c>
      <c r="D34" s="365" t="s">
        <v>833</v>
      </c>
      <c r="E34" s="365" t="s">
        <v>834</v>
      </c>
      <c r="F34" s="366" t="s">
        <v>835</v>
      </c>
      <c r="G34" s="366" t="s">
        <v>836</v>
      </c>
      <c r="H34" s="366" t="s">
        <v>727</v>
      </c>
      <c r="I34" s="366" t="s">
        <v>740</v>
      </c>
      <c r="J34" s="368">
        <v>40288</v>
      </c>
      <c r="K34" s="368">
        <v>40253</v>
      </c>
      <c r="L34" s="369">
        <v>439000</v>
      </c>
      <c r="M34" s="370">
        <v>509775.89</v>
      </c>
      <c r="N34" s="394">
        <v>557170.06000000006</v>
      </c>
      <c r="O34" s="395">
        <f t="shared" si="1"/>
        <v>509775.89</v>
      </c>
      <c r="P34" s="396">
        <f t="shared" si="2"/>
        <v>509775.89</v>
      </c>
      <c r="Q34" s="397">
        <f t="shared" si="0"/>
        <v>47394.170000000042</v>
      </c>
      <c r="R34" s="372">
        <v>40451</v>
      </c>
      <c r="S34" s="398">
        <v>40556</v>
      </c>
      <c r="T34" s="393" t="s">
        <v>360</v>
      </c>
    </row>
    <row r="35" spans="1:20" ht="15.95" customHeight="1">
      <c r="A35" s="365">
        <v>2010</v>
      </c>
      <c r="B35" s="393" t="s">
        <v>360</v>
      </c>
      <c r="C35" s="365" t="s">
        <v>837</v>
      </c>
      <c r="D35" s="365" t="s">
        <v>758</v>
      </c>
      <c r="E35" s="365" t="s">
        <v>838</v>
      </c>
      <c r="F35" s="366" t="s">
        <v>839</v>
      </c>
      <c r="G35" s="366" t="s">
        <v>840</v>
      </c>
      <c r="H35" s="366" t="s">
        <v>727</v>
      </c>
      <c r="I35" s="366" t="s">
        <v>831</v>
      </c>
      <c r="J35" s="368">
        <v>40288</v>
      </c>
      <c r="L35" s="369">
        <v>274000</v>
      </c>
      <c r="M35" s="370">
        <v>207800.9</v>
      </c>
      <c r="N35" s="394">
        <v>210588.5</v>
      </c>
      <c r="O35" s="395">
        <f t="shared" si="1"/>
        <v>207800.9</v>
      </c>
      <c r="P35" s="396">
        <f t="shared" si="2"/>
        <v>207800.9</v>
      </c>
      <c r="Q35" s="397">
        <f t="shared" si="0"/>
        <v>2787.6000000000058</v>
      </c>
      <c r="R35" s="372">
        <v>40451</v>
      </c>
      <c r="S35" s="398">
        <v>40464</v>
      </c>
      <c r="T35" s="393" t="s">
        <v>360</v>
      </c>
    </row>
    <row r="36" spans="1:20" ht="15.95" customHeight="1">
      <c r="A36" s="365">
        <v>2010</v>
      </c>
      <c r="B36" s="393" t="s">
        <v>360</v>
      </c>
      <c r="C36" s="365" t="s">
        <v>841</v>
      </c>
      <c r="D36" s="365" t="s">
        <v>842</v>
      </c>
      <c r="E36" s="365" t="s">
        <v>798</v>
      </c>
      <c r="F36" s="366" t="s">
        <v>843</v>
      </c>
      <c r="G36" s="366" t="s">
        <v>844</v>
      </c>
      <c r="H36" s="366" t="s">
        <v>727</v>
      </c>
      <c r="I36" s="366" t="s">
        <v>845</v>
      </c>
      <c r="J36" s="368">
        <v>40288</v>
      </c>
      <c r="K36" s="368">
        <v>40162</v>
      </c>
      <c r="L36" s="369">
        <v>126000</v>
      </c>
      <c r="M36" s="370">
        <v>25501</v>
      </c>
      <c r="N36" s="394">
        <v>25289.39</v>
      </c>
      <c r="O36" s="395">
        <f t="shared" si="1"/>
        <v>25501</v>
      </c>
      <c r="P36" s="396">
        <f t="shared" si="2"/>
        <v>25289.39</v>
      </c>
      <c r="Q36" s="397" t="str">
        <f t="shared" si="0"/>
        <v/>
      </c>
      <c r="R36" s="372">
        <v>40501</v>
      </c>
      <c r="S36" s="398">
        <v>40491</v>
      </c>
      <c r="T36" s="393" t="s">
        <v>360</v>
      </c>
    </row>
    <row r="37" spans="1:20" ht="15.95" customHeight="1">
      <c r="B37" s="393"/>
      <c r="N37" s="399"/>
      <c r="O37" s="395"/>
      <c r="P37" s="396"/>
      <c r="Q37" s="397" t="str">
        <f t="shared" si="0"/>
        <v/>
      </c>
      <c r="R37" s="372"/>
      <c r="S37" s="400"/>
      <c r="T37" s="393"/>
    </row>
    <row r="38" spans="1:20" ht="15.95" customHeight="1">
      <c r="A38" s="365">
        <v>2010</v>
      </c>
      <c r="B38" s="393" t="s">
        <v>360</v>
      </c>
      <c r="C38" s="365" t="s">
        <v>846</v>
      </c>
      <c r="D38" s="365" t="s">
        <v>823</v>
      </c>
      <c r="E38" s="365" t="s">
        <v>847</v>
      </c>
      <c r="F38" s="366" t="s">
        <v>848</v>
      </c>
      <c r="G38" s="366" t="s">
        <v>849</v>
      </c>
      <c r="H38" s="366" t="s">
        <v>727</v>
      </c>
      <c r="I38" s="366" t="s">
        <v>831</v>
      </c>
      <c r="J38" s="368">
        <v>40316</v>
      </c>
      <c r="K38" s="368">
        <v>40288</v>
      </c>
      <c r="L38" s="369">
        <v>269000</v>
      </c>
      <c r="M38" s="370">
        <v>233458.13</v>
      </c>
      <c r="N38" s="394">
        <v>230365.94</v>
      </c>
      <c r="O38" s="395">
        <f t="shared" si="1"/>
        <v>233458.13</v>
      </c>
      <c r="P38" s="396">
        <f t="shared" si="2"/>
        <v>230365.94</v>
      </c>
      <c r="Q38" s="397" t="str">
        <f t="shared" si="0"/>
        <v/>
      </c>
      <c r="R38" s="372">
        <v>40479</v>
      </c>
      <c r="S38" s="398">
        <v>40637</v>
      </c>
      <c r="T38" s="393" t="s">
        <v>360</v>
      </c>
    </row>
    <row r="39" spans="1:20" ht="15.95" customHeight="1">
      <c r="A39" s="365">
        <v>2010</v>
      </c>
      <c r="B39" s="393" t="s">
        <v>360</v>
      </c>
      <c r="C39" s="365" t="s">
        <v>850</v>
      </c>
      <c r="D39" s="365" t="s">
        <v>823</v>
      </c>
      <c r="E39" s="365" t="s">
        <v>798</v>
      </c>
      <c r="F39" s="366" t="s">
        <v>851</v>
      </c>
      <c r="G39" s="366" t="s">
        <v>852</v>
      </c>
      <c r="H39" s="366" t="s">
        <v>727</v>
      </c>
      <c r="I39" s="366" t="s">
        <v>740</v>
      </c>
      <c r="J39" s="368">
        <v>40316</v>
      </c>
      <c r="K39" s="368">
        <v>40288</v>
      </c>
      <c r="L39" s="369">
        <v>544000</v>
      </c>
      <c r="M39" s="370">
        <v>554481.69999999995</v>
      </c>
      <c r="N39" s="394">
        <v>606088.06999999995</v>
      </c>
      <c r="O39" s="395">
        <f t="shared" si="1"/>
        <v>554481.69999999995</v>
      </c>
      <c r="P39" s="396">
        <f t="shared" si="2"/>
        <v>554481.69999999995</v>
      </c>
      <c r="Q39" s="397">
        <f t="shared" si="0"/>
        <v>51606.369999999995</v>
      </c>
      <c r="R39" s="372">
        <v>40564</v>
      </c>
      <c r="S39" s="398">
        <v>40637</v>
      </c>
      <c r="T39" s="393" t="s">
        <v>360</v>
      </c>
    </row>
    <row r="40" spans="1:20" ht="15.95" customHeight="1">
      <c r="A40" s="365">
        <v>2010</v>
      </c>
      <c r="B40" s="393" t="s">
        <v>360</v>
      </c>
      <c r="C40" s="365" t="s">
        <v>850</v>
      </c>
      <c r="D40" s="365" t="s">
        <v>823</v>
      </c>
      <c r="E40" s="365" t="s">
        <v>798</v>
      </c>
      <c r="F40" s="366" t="s">
        <v>853</v>
      </c>
      <c r="G40" s="366" t="s">
        <v>854</v>
      </c>
      <c r="H40" s="366" t="s">
        <v>727</v>
      </c>
      <c r="I40" s="366" t="s">
        <v>740</v>
      </c>
      <c r="J40" s="368">
        <v>40316</v>
      </c>
      <c r="K40" s="368">
        <v>40288</v>
      </c>
      <c r="L40" s="369">
        <v>572000</v>
      </c>
      <c r="M40" s="370">
        <v>553800.30000000005</v>
      </c>
      <c r="N40" s="394">
        <v>645738.99</v>
      </c>
      <c r="O40" s="395">
        <f t="shared" si="1"/>
        <v>553800.30000000005</v>
      </c>
      <c r="P40" s="396">
        <f t="shared" si="2"/>
        <v>553800.30000000005</v>
      </c>
      <c r="Q40" s="397">
        <f t="shared" si="0"/>
        <v>91938.689999999944</v>
      </c>
      <c r="R40" s="372">
        <v>40564</v>
      </c>
      <c r="S40" s="398">
        <v>40637</v>
      </c>
      <c r="T40" s="393" t="s">
        <v>360</v>
      </c>
    </row>
    <row r="41" spans="1:20" ht="15.95" customHeight="1">
      <c r="B41" s="393"/>
      <c r="N41" s="399"/>
      <c r="O41" s="395"/>
      <c r="P41" s="396"/>
      <c r="Q41" s="397" t="str">
        <f t="shared" si="0"/>
        <v/>
      </c>
      <c r="R41" s="372"/>
      <c r="S41" s="400"/>
      <c r="T41" s="393"/>
    </row>
    <row r="42" spans="1:20" ht="15.95" customHeight="1">
      <c r="A42" s="365">
        <v>2010</v>
      </c>
      <c r="B42" s="393" t="s">
        <v>855</v>
      </c>
      <c r="C42" s="365" t="s">
        <v>856</v>
      </c>
      <c r="D42" s="365" t="s">
        <v>857</v>
      </c>
      <c r="E42" s="365" t="s">
        <v>737</v>
      </c>
      <c r="F42" s="366" t="s">
        <v>858</v>
      </c>
      <c r="G42" s="366" t="s">
        <v>859</v>
      </c>
      <c r="H42" s="366" t="s">
        <v>727</v>
      </c>
      <c r="I42" s="366" t="s">
        <v>770</v>
      </c>
      <c r="J42" s="368">
        <v>40344</v>
      </c>
      <c r="K42" s="368">
        <v>40253</v>
      </c>
      <c r="L42" s="369">
        <v>1324000</v>
      </c>
      <c r="M42" s="370">
        <v>1362347.2</v>
      </c>
      <c r="N42" s="394">
        <v>2494247.7599999998</v>
      </c>
      <c r="O42" s="395">
        <f t="shared" si="1"/>
        <v>1362347.2</v>
      </c>
      <c r="P42" s="396">
        <f t="shared" si="2"/>
        <v>1362347.2</v>
      </c>
      <c r="Q42" s="397">
        <f t="shared" si="0"/>
        <v>1131900.5599999998</v>
      </c>
      <c r="R42" s="372">
        <v>40858</v>
      </c>
      <c r="S42" s="398"/>
      <c r="T42" s="393" t="s">
        <v>855</v>
      </c>
    </row>
    <row r="43" spans="1:20" ht="15.95" customHeight="1">
      <c r="A43" s="365">
        <v>2010</v>
      </c>
      <c r="B43" s="393" t="s">
        <v>360</v>
      </c>
      <c r="C43" s="365" t="s">
        <v>860</v>
      </c>
      <c r="D43" s="365" t="s">
        <v>783</v>
      </c>
      <c r="E43" s="365" t="s">
        <v>784</v>
      </c>
      <c r="F43" s="366" t="s">
        <v>861</v>
      </c>
      <c r="G43" s="366" t="s">
        <v>862</v>
      </c>
      <c r="H43" s="366" t="s">
        <v>727</v>
      </c>
      <c r="I43" s="366" t="s">
        <v>831</v>
      </c>
      <c r="J43" s="368">
        <v>40344</v>
      </c>
      <c r="K43" s="368">
        <v>40562</v>
      </c>
      <c r="L43" s="369">
        <v>519000</v>
      </c>
      <c r="M43" s="370">
        <v>284812.26</v>
      </c>
      <c r="N43" s="394">
        <v>310711.59999999998</v>
      </c>
      <c r="O43" s="395">
        <f t="shared" si="1"/>
        <v>284812.26</v>
      </c>
      <c r="P43" s="396">
        <f t="shared" si="2"/>
        <v>284812.26</v>
      </c>
      <c r="Q43" s="397">
        <f t="shared" si="0"/>
        <v>25899.339999999967</v>
      </c>
      <c r="R43" s="372">
        <v>40494</v>
      </c>
      <c r="S43" s="398">
        <v>40700</v>
      </c>
      <c r="T43" s="393" t="s">
        <v>360</v>
      </c>
    </row>
    <row r="44" spans="1:20" ht="15.95" customHeight="1">
      <c r="A44" s="365">
        <v>2010</v>
      </c>
      <c r="B44" s="393" t="s">
        <v>360</v>
      </c>
      <c r="C44" s="365" t="s">
        <v>863</v>
      </c>
      <c r="D44" s="365" t="s">
        <v>842</v>
      </c>
      <c r="E44" s="365" t="s">
        <v>759</v>
      </c>
      <c r="F44" s="366" t="s">
        <v>864</v>
      </c>
      <c r="G44" s="366" t="s">
        <v>865</v>
      </c>
      <c r="H44" s="366" t="s">
        <v>727</v>
      </c>
      <c r="I44" s="366" t="s">
        <v>770</v>
      </c>
      <c r="J44" s="368">
        <v>40344</v>
      </c>
      <c r="K44" s="368">
        <v>40198</v>
      </c>
      <c r="L44" s="369">
        <v>499000</v>
      </c>
      <c r="M44" s="370">
        <v>452244.13</v>
      </c>
      <c r="N44" s="394">
        <v>455185.28</v>
      </c>
      <c r="O44" s="395">
        <f t="shared" si="1"/>
        <v>452244.13</v>
      </c>
      <c r="P44" s="396">
        <f t="shared" si="2"/>
        <v>452244.13</v>
      </c>
      <c r="Q44" s="397">
        <f t="shared" si="0"/>
        <v>2941.1500000000233</v>
      </c>
      <c r="R44" s="372">
        <v>40501</v>
      </c>
      <c r="S44" s="398">
        <v>40661</v>
      </c>
      <c r="T44" s="393" t="s">
        <v>360</v>
      </c>
    </row>
    <row r="45" spans="1:20" ht="15.95" customHeight="1">
      <c r="N45" s="394"/>
      <c r="O45" s="395"/>
      <c r="P45" s="396"/>
      <c r="Q45" s="397" t="str">
        <f t="shared" si="0"/>
        <v/>
      </c>
      <c r="S45" s="398"/>
      <c r="T45" s="365"/>
    </row>
    <row r="46" spans="1:20" ht="15.95" customHeight="1">
      <c r="A46" s="401">
        <v>2011</v>
      </c>
      <c r="B46" s="393" t="s">
        <v>360</v>
      </c>
      <c r="C46" s="365" t="s">
        <v>866</v>
      </c>
      <c r="D46" s="365" t="s">
        <v>867</v>
      </c>
      <c r="E46" s="365" t="s">
        <v>868</v>
      </c>
      <c r="F46" s="402" t="s">
        <v>869</v>
      </c>
      <c r="G46" s="366" t="s">
        <v>870</v>
      </c>
      <c r="I46" s="366" t="s">
        <v>871</v>
      </c>
      <c r="J46" s="368">
        <v>40379</v>
      </c>
      <c r="L46" s="403">
        <v>13167000</v>
      </c>
      <c r="M46" s="404">
        <v>12338471.800000001</v>
      </c>
      <c r="N46" s="394">
        <v>12366749.210000001</v>
      </c>
      <c r="O46" s="395">
        <f t="shared" si="1"/>
        <v>12338471.800000001</v>
      </c>
      <c r="P46" s="396">
        <f t="shared" si="2"/>
        <v>12338471.800000001</v>
      </c>
      <c r="Q46" s="397">
        <f t="shared" si="0"/>
        <v>28277.410000000149</v>
      </c>
      <c r="R46" s="368">
        <v>40865</v>
      </c>
      <c r="S46" s="372">
        <v>41127</v>
      </c>
      <c r="T46" s="393" t="s">
        <v>360</v>
      </c>
    </row>
    <row r="47" spans="1:20" ht="15.95" customHeight="1">
      <c r="B47" s="393"/>
      <c r="N47" s="405"/>
      <c r="O47" s="395"/>
      <c r="P47" s="396"/>
      <c r="Q47" s="397" t="str">
        <f t="shared" si="0"/>
        <v/>
      </c>
      <c r="T47" s="393"/>
    </row>
    <row r="48" spans="1:20" ht="15.95" customHeight="1">
      <c r="A48" s="365">
        <v>2011</v>
      </c>
      <c r="B48" s="393" t="s">
        <v>360</v>
      </c>
      <c r="C48" s="365" t="s">
        <v>872</v>
      </c>
      <c r="D48" s="365" t="s">
        <v>873</v>
      </c>
      <c r="E48" s="365" t="s">
        <v>874</v>
      </c>
      <c r="F48" s="366" t="s">
        <v>875</v>
      </c>
      <c r="G48" s="366" t="s">
        <v>876</v>
      </c>
      <c r="H48" s="366" t="s">
        <v>727</v>
      </c>
      <c r="I48" s="366" t="s">
        <v>877</v>
      </c>
      <c r="J48" s="368">
        <v>40470</v>
      </c>
      <c r="K48" s="368">
        <v>40442</v>
      </c>
      <c r="L48" s="369">
        <v>2119000</v>
      </c>
      <c r="M48" s="370">
        <v>1772432.14</v>
      </c>
      <c r="N48" s="394">
        <v>2010235.4</v>
      </c>
      <c r="O48" s="395">
        <f t="shared" si="1"/>
        <v>1772432.14</v>
      </c>
      <c r="P48" s="396">
        <f t="shared" si="2"/>
        <v>1772432.14</v>
      </c>
      <c r="Q48" s="397">
        <f t="shared" si="0"/>
        <v>237803.26</v>
      </c>
      <c r="R48" s="372">
        <v>40893</v>
      </c>
      <c r="S48" s="372">
        <v>41229</v>
      </c>
      <c r="T48" s="393" t="s">
        <v>360</v>
      </c>
    </row>
    <row r="49" spans="1:20" ht="15.95" customHeight="1">
      <c r="A49" s="365">
        <v>2011</v>
      </c>
      <c r="B49" s="393" t="s">
        <v>360</v>
      </c>
      <c r="C49" s="365" t="s">
        <v>872</v>
      </c>
      <c r="D49" s="365" t="s">
        <v>873</v>
      </c>
      <c r="E49" s="365" t="s">
        <v>874</v>
      </c>
      <c r="F49" s="366" t="s">
        <v>878</v>
      </c>
      <c r="G49" s="366" t="s">
        <v>879</v>
      </c>
      <c r="H49" s="366" t="s">
        <v>727</v>
      </c>
      <c r="I49" s="366" t="s">
        <v>877</v>
      </c>
      <c r="J49" s="368">
        <v>40470</v>
      </c>
      <c r="K49" s="368">
        <v>40442</v>
      </c>
      <c r="L49" s="369">
        <v>1766000</v>
      </c>
      <c r="M49" s="370">
        <v>1475254.68</v>
      </c>
      <c r="N49" s="394">
        <v>1740712.89</v>
      </c>
      <c r="O49" s="395">
        <f t="shared" si="1"/>
        <v>1475254.68</v>
      </c>
      <c r="P49" s="396">
        <f t="shared" si="2"/>
        <v>1475254.68</v>
      </c>
      <c r="Q49" s="397">
        <f t="shared" si="0"/>
        <v>265458.20999999996</v>
      </c>
      <c r="R49" s="372">
        <v>40893</v>
      </c>
      <c r="S49" s="372">
        <v>41229</v>
      </c>
      <c r="T49" s="393" t="s">
        <v>360</v>
      </c>
    </row>
    <row r="50" spans="1:20" ht="15.95" customHeight="1">
      <c r="B50" s="393"/>
      <c r="N50" s="394"/>
      <c r="O50" s="395"/>
      <c r="P50" s="396"/>
      <c r="Q50" s="397" t="str">
        <f t="shared" si="0"/>
        <v/>
      </c>
      <c r="R50" s="372"/>
      <c r="T50" s="393"/>
    </row>
    <row r="51" spans="1:20" ht="15.95" customHeight="1">
      <c r="A51" s="365">
        <v>2011</v>
      </c>
      <c r="B51" s="393" t="s">
        <v>360</v>
      </c>
      <c r="C51" s="365" t="s">
        <v>880</v>
      </c>
      <c r="D51" s="365" t="s">
        <v>823</v>
      </c>
      <c r="E51" s="365" t="s">
        <v>737</v>
      </c>
      <c r="F51" s="366" t="s">
        <v>881</v>
      </c>
      <c r="G51" s="366" t="s">
        <v>882</v>
      </c>
      <c r="H51" s="366" t="s">
        <v>727</v>
      </c>
      <c r="I51" s="366" t="s">
        <v>877</v>
      </c>
      <c r="J51" s="368">
        <v>40498</v>
      </c>
      <c r="K51" s="368">
        <v>40470</v>
      </c>
      <c r="L51" s="369">
        <v>2731000</v>
      </c>
      <c r="M51" s="370">
        <v>2714877.33</v>
      </c>
      <c r="N51" s="394">
        <v>2750231.11</v>
      </c>
      <c r="O51" s="395">
        <f t="shared" si="1"/>
        <v>2714877.33</v>
      </c>
      <c r="P51" s="396">
        <f t="shared" si="2"/>
        <v>2714877.33</v>
      </c>
      <c r="Q51" s="397">
        <f t="shared" si="0"/>
        <v>35353.779999999795</v>
      </c>
      <c r="R51" s="372">
        <v>40865</v>
      </c>
      <c r="S51" s="372">
        <v>40945</v>
      </c>
      <c r="T51" s="393" t="s">
        <v>360</v>
      </c>
    </row>
    <row r="52" spans="1:20" ht="15.95" customHeight="1">
      <c r="B52" s="393"/>
      <c r="N52" s="394"/>
      <c r="O52" s="395"/>
      <c r="P52" s="396"/>
      <c r="Q52" s="397" t="str">
        <f t="shared" si="0"/>
        <v/>
      </c>
      <c r="R52" s="372"/>
      <c r="T52" s="393"/>
    </row>
    <row r="53" spans="1:20" ht="15.95" customHeight="1">
      <c r="A53" s="365">
        <v>2011</v>
      </c>
      <c r="B53" s="393" t="s">
        <v>360</v>
      </c>
      <c r="C53" s="365" t="s">
        <v>883</v>
      </c>
      <c r="D53" s="365" t="s">
        <v>736</v>
      </c>
      <c r="E53" s="365" t="s">
        <v>737</v>
      </c>
      <c r="F53" s="366" t="s">
        <v>884</v>
      </c>
      <c r="G53" s="406" t="s">
        <v>885</v>
      </c>
      <c r="H53" s="366" t="s">
        <v>727</v>
      </c>
      <c r="I53" s="366" t="s">
        <v>877</v>
      </c>
      <c r="J53" s="368">
        <v>40562</v>
      </c>
      <c r="K53" s="368">
        <v>40589</v>
      </c>
      <c r="L53" s="369">
        <v>2095000</v>
      </c>
      <c r="M53" s="407">
        <v>1640110.28</v>
      </c>
      <c r="N53" s="394">
        <v>1782711.71</v>
      </c>
      <c r="O53" s="395">
        <f t="shared" si="1"/>
        <v>1640110.28</v>
      </c>
      <c r="P53" s="396">
        <f t="shared" si="2"/>
        <v>1640110.28</v>
      </c>
      <c r="Q53" s="397">
        <f t="shared" si="0"/>
        <v>142601.42999999993</v>
      </c>
      <c r="R53" s="372">
        <v>40858</v>
      </c>
      <c r="S53" s="372">
        <v>40973</v>
      </c>
      <c r="T53" s="393" t="s">
        <v>360</v>
      </c>
    </row>
    <row r="54" spans="1:20" ht="15.95" customHeight="1">
      <c r="A54" s="365">
        <v>2011</v>
      </c>
      <c r="B54" s="393" t="s">
        <v>360</v>
      </c>
      <c r="C54" s="365" t="s">
        <v>886</v>
      </c>
      <c r="D54" s="365" t="s">
        <v>857</v>
      </c>
      <c r="E54" s="365" t="s">
        <v>737</v>
      </c>
      <c r="F54" s="366" t="s">
        <v>887</v>
      </c>
      <c r="G54" s="406" t="s">
        <v>888</v>
      </c>
      <c r="H54" s="366" t="s">
        <v>727</v>
      </c>
      <c r="I54" s="366" t="s">
        <v>734</v>
      </c>
      <c r="J54" s="368">
        <v>40562</v>
      </c>
      <c r="K54" s="368">
        <v>41324</v>
      </c>
      <c r="L54" s="369">
        <v>1794000</v>
      </c>
      <c r="M54" s="407">
        <v>1063616.3</v>
      </c>
      <c r="N54" s="394">
        <v>1127674.69</v>
      </c>
      <c r="O54" s="395">
        <f t="shared" si="1"/>
        <v>1063616.3</v>
      </c>
      <c r="P54" s="396">
        <f t="shared" si="2"/>
        <v>1063616.3</v>
      </c>
      <c r="Q54" s="397">
        <f t="shared" si="0"/>
        <v>64058.389999999898</v>
      </c>
      <c r="R54" s="372">
        <v>40858</v>
      </c>
      <c r="S54" s="372">
        <v>41208</v>
      </c>
      <c r="T54" s="393" t="s">
        <v>360</v>
      </c>
    </row>
    <row r="55" spans="1:20" ht="15.95" customHeight="1">
      <c r="A55" s="365">
        <v>2011</v>
      </c>
      <c r="B55" s="393" t="s">
        <v>360</v>
      </c>
      <c r="C55" s="365" t="s">
        <v>886</v>
      </c>
      <c r="D55" s="365" t="s">
        <v>857</v>
      </c>
      <c r="E55" s="365" t="s">
        <v>737</v>
      </c>
      <c r="F55" s="366" t="s">
        <v>889</v>
      </c>
      <c r="G55" s="406" t="s">
        <v>890</v>
      </c>
      <c r="H55" s="366" t="s">
        <v>727</v>
      </c>
      <c r="I55" s="366" t="s">
        <v>734</v>
      </c>
      <c r="J55" s="368">
        <v>40562</v>
      </c>
      <c r="K55" s="368">
        <v>41688</v>
      </c>
      <c r="L55" s="369">
        <v>1218000</v>
      </c>
      <c r="M55" s="407">
        <v>1090721.27</v>
      </c>
      <c r="N55" s="394">
        <v>1155862.02</v>
      </c>
      <c r="O55" s="395">
        <f t="shared" si="1"/>
        <v>1090721.27</v>
      </c>
      <c r="P55" s="396">
        <f t="shared" si="2"/>
        <v>1090721.27</v>
      </c>
      <c r="Q55" s="397">
        <f t="shared" si="0"/>
        <v>65140.75</v>
      </c>
      <c r="R55" s="372">
        <v>40858</v>
      </c>
      <c r="S55" s="372">
        <v>41208</v>
      </c>
      <c r="T55" s="393" t="s">
        <v>360</v>
      </c>
    </row>
    <row r="56" spans="1:20" ht="15.95" customHeight="1">
      <c r="A56" s="365">
        <v>2011</v>
      </c>
      <c r="B56" s="393" t="s">
        <v>360</v>
      </c>
      <c r="C56" s="365" t="s">
        <v>891</v>
      </c>
      <c r="D56" s="365" t="s">
        <v>892</v>
      </c>
      <c r="E56" s="365" t="s">
        <v>893</v>
      </c>
      <c r="F56" s="366" t="s">
        <v>894</v>
      </c>
      <c r="G56" s="406" t="s">
        <v>895</v>
      </c>
      <c r="H56" s="366" t="s">
        <v>727</v>
      </c>
      <c r="I56" s="366" t="s">
        <v>896</v>
      </c>
      <c r="J56" s="368">
        <v>40562</v>
      </c>
      <c r="K56" s="368">
        <v>40926</v>
      </c>
      <c r="L56" s="369">
        <v>1173000</v>
      </c>
      <c r="M56" s="407">
        <v>1063106.75</v>
      </c>
      <c r="N56" s="394">
        <v>1123205.3400000001</v>
      </c>
      <c r="O56" s="395">
        <f t="shared" si="1"/>
        <v>1063106.75</v>
      </c>
      <c r="P56" s="396">
        <f t="shared" si="2"/>
        <v>1063106.75</v>
      </c>
      <c r="Q56" s="397">
        <f t="shared" si="0"/>
        <v>60098.590000000084</v>
      </c>
      <c r="R56" s="372">
        <v>40865</v>
      </c>
      <c r="S56" s="372">
        <v>41058</v>
      </c>
      <c r="T56" s="393" t="s">
        <v>360</v>
      </c>
    </row>
    <row r="57" spans="1:20" ht="15.95" customHeight="1">
      <c r="A57" s="365">
        <v>2011</v>
      </c>
      <c r="B57" s="393" t="s">
        <v>855</v>
      </c>
      <c r="C57" s="365" t="s">
        <v>897</v>
      </c>
      <c r="D57" s="365" t="s">
        <v>802</v>
      </c>
      <c r="E57" s="365" t="s">
        <v>874</v>
      </c>
      <c r="F57" s="366" t="s">
        <v>898</v>
      </c>
      <c r="G57" s="406" t="s">
        <v>899</v>
      </c>
      <c r="H57" s="366" t="s">
        <v>727</v>
      </c>
      <c r="I57" s="366" t="s">
        <v>734</v>
      </c>
      <c r="J57" s="368">
        <v>40562</v>
      </c>
      <c r="K57" s="368">
        <v>40198</v>
      </c>
      <c r="L57" s="369">
        <v>1736000</v>
      </c>
      <c r="M57" s="407">
        <v>1199337</v>
      </c>
      <c r="N57" s="394">
        <v>1886671.18</v>
      </c>
      <c r="O57" s="395">
        <f t="shared" si="1"/>
        <v>1199337</v>
      </c>
      <c r="P57" s="396">
        <f t="shared" si="2"/>
        <v>1199337</v>
      </c>
      <c r="Q57" s="397">
        <f t="shared" si="0"/>
        <v>687334.17999999993</v>
      </c>
      <c r="R57" s="372">
        <v>40858</v>
      </c>
      <c r="T57" s="393" t="s">
        <v>900</v>
      </c>
    </row>
    <row r="58" spans="1:20" ht="15.95" customHeight="1">
      <c r="A58" s="365">
        <v>2011</v>
      </c>
      <c r="B58" s="393" t="s">
        <v>360</v>
      </c>
      <c r="C58" s="365" t="s">
        <v>901</v>
      </c>
      <c r="D58" s="365" t="s">
        <v>902</v>
      </c>
      <c r="E58" s="365" t="s">
        <v>903</v>
      </c>
      <c r="F58" s="366" t="s">
        <v>904</v>
      </c>
      <c r="G58" s="406" t="s">
        <v>905</v>
      </c>
      <c r="H58" s="366" t="s">
        <v>727</v>
      </c>
      <c r="I58" s="366" t="s">
        <v>734</v>
      </c>
      <c r="J58" s="368">
        <v>40562</v>
      </c>
      <c r="K58" s="368">
        <v>41933</v>
      </c>
      <c r="L58" s="369">
        <v>1441000</v>
      </c>
      <c r="M58" s="407">
        <v>1056191.1299999999</v>
      </c>
      <c r="N58" s="394">
        <v>1092619.73</v>
      </c>
      <c r="O58" s="395">
        <f t="shared" si="1"/>
        <v>1056191.1299999999</v>
      </c>
      <c r="P58" s="396">
        <f t="shared" si="2"/>
        <v>1056191.1299999999</v>
      </c>
      <c r="Q58" s="397">
        <f t="shared" si="0"/>
        <v>36428.600000000093</v>
      </c>
      <c r="R58" s="372">
        <v>40865</v>
      </c>
      <c r="S58" s="372">
        <v>41023</v>
      </c>
      <c r="T58" s="393" t="s">
        <v>360</v>
      </c>
    </row>
    <row r="59" spans="1:20" ht="15.95" customHeight="1">
      <c r="B59" s="393"/>
      <c r="G59" s="408"/>
      <c r="N59" s="394"/>
      <c r="O59" s="395"/>
      <c r="P59" s="396"/>
      <c r="Q59" s="397" t="str">
        <f t="shared" si="0"/>
        <v/>
      </c>
      <c r="R59" s="372"/>
      <c r="T59" s="393"/>
    </row>
    <row r="60" spans="1:20" ht="15.95" customHeight="1">
      <c r="A60" s="365">
        <v>2011</v>
      </c>
      <c r="B60" s="393" t="s">
        <v>360</v>
      </c>
      <c r="C60" s="409" t="s">
        <v>906</v>
      </c>
      <c r="D60" s="365" t="s">
        <v>778</v>
      </c>
      <c r="E60" s="365" t="s">
        <v>779</v>
      </c>
      <c r="F60" s="366" t="s">
        <v>907</v>
      </c>
      <c r="G60" s="406" t="s">
        <v>908</v>
      </c>
      <c r="H60" s="366" t="s">
        <v>727</v>
      </c>
      <c r="I60" s="366" t="s">
        <v>909</v>
      </c>
      <c r="J60" s="368">
        <v>40589</v>
      </c>
      <c r="K60" s="368">
        <v>41233</v>
      </c>
      <c r="L60" s="369">
        <v>617000</v>
      </c>
      <c r="M60" s="410">
        <v>460552.55</v>
      </c>
      <c r="N60" s="394">
        <v>771401.57</v>
      </c>
      <c r="O60" s="395">
        <f t="shared" si="1"/>
        <v>460552.55</v>
      </c>
      <c r="P60" s="396">
        <v>599303.06999999995</v>
      </c>
      <c r="Q60" s="397">
        <v>172098.5</v>
      </c>
      <c r="R60" s="372">
        <v>40865</v>
      </c>
      <c r="S60" s="372">
        <v>41172</v>
      </c>
      <c r="T60" s="393" t="s">
        <v>360</v>
      </c>
    </row>
    <row r="61" spans="1:20" ht="15.95" customHeight="1">
      <c r="A61" s="365">
        <v>2011</v>
      </c>
      <c r="B61" s="393" t="s">
        <v>360</v>
      </c>
      <c r="C61" s="409" t="s">
        <v>906</v>
      </c>
      <c r="D61" s="365" t="s">
        <v>778</v>
      </c>
      <c r="E61" s="365" t="s">
        <v>779</v>
      </c>
      <c r="F61" s="366" t="s">
        <v>910</v>
      </c>
      <c r="G61" s="406" t="s">
        <v>911</v>
      </c>
      <c r="H61" s="366" t="s">
        <v>727</v>
      </c>
      <c r="I61" s="366" t="s">
        <v>728</v>
      </c>
      <c r="J61" s="368">
        <v>40589</v>
      </c>
      <c r="K61" s="368">
        <v>41198</v>
      </c>
      <c r="L61" s="369">
        <v>886000</v>
      </c>
      <c r="M61" s="410">
        <v>754827.9</v>
      </c>
      <c r="N61" s="394">
        <v>769524.17</v>
      </c>
      <c r="O61" s="395">
        <f t="shared" si="1"/>
        <v>754827.9</v>
      </c>
      <c r="P61" s="396">
        <f t="shared" si="2"/>
        <v>754827.9</v>
      </c>
      <c r="Q61" s="397">
        <f t="shared" si="0"/>
        <v>14696.270000000019</v>
      </c>
      <c r="R61" s="372">
        <v>40865</v>
      </c>
      <c r="S61" s="372">
        <v>41172</v>
      </c>
      <c r="T61" s="393" t="s">
        <v>360</v>
      </c>
    </row>
    <row r="62" spans="1:20" ht="15.95" customHeight="1">
      <c r="A62" s="365">
        <v>2011</v>
      </c>
      <c r="B62" s="393" t="s">
        <v>360</v>
      </c>
      <c r="C62" s="409" t="s">
        <v>912</v>
      </c>
      <c r="D62" s="365" t="s">
        <v>913</v>
      </c>
      <c r="E62" s="365" t="s">
        <v>914</v>
      </c>
      <c r="F62" s="366" t="s">
        <v>915</v>
      </c>
      <c r="G62" s="406" t="s">
        <v>916</v>
      </c>
      <c r="H62" s="366" t="s">
        <v>727</v>
      </c>
      <c r="I62" s="366" t="s">
        <v>917</v>
      </c>
      <c r="J62" s="368">
        <v>40589</v>
      </c>
      <c r="K62" s="368">
        <v>40834</v>
      </c>
      <c r="L62" s="369">
        <v>230000</v>
      </c>
      <c r="M62" s="404">
        <v>265792</v>
      </c>
      <c r="N62" s="394">
        <v>283554.40999999997</v>
      </c>
      <c r="O62" s="395">
        <f t="shared" si="1"/>
        <v>265792</v>
      </c>
      <c r="P62" s="396">
        <f t="shared" si="2"/>
        <v>265792</v>
      </c>
      <c r="Q62" s="397">
        <f t="shared" si="0"/>
        <v>17762.409999999974</v>
      </c>
      <c r="R62" s="372">
        <v>40865</v>
      </c>
      <c r="S62" s="372">
        <v>40785</v>
      </c>
      <c r="T62" s="393" t="s">
        <v>360</v>
      </c>
    </row>
    <row r="63" spans="1:20" ht="15.95" customHeight="1">
      <c r="A63" s="365">
        <v>2011</v>
      </c>
      <c r="B63" s="393" t="s">
        <v>360</v>
      </c>
      <c r="C63" s="409" t="s">
        <v>918</v>
      </c>
      <c r="D63" s="365" t="s">
        <v>919</v>
      </c>
      <c r="E63" s="365" t="s">
        <v>914</v>
      </c>
      <c r="F63" s="366" t="s">
        <v>920</v>
      </c>
      <c r="G63" s="406" t="s">
        <v>921</v>
      </c>
      <c r="H63" s="366" t="s">
        <v>727</v>
      </c>
      <c r="I63" s="366" t="s">
        <v>728</v>
      </c>
      <c r="J63" s="368">
        <v>40589</v>
      </c>
      <c r="K63" s="368">
        <v>41324</v>
      </c>
      <c r="L63" s="369">
        <v>953000</v>
      </c>
      <c r="M63" s="404">
        <v>777765</v>
      </c>
      <c r="N63" s="394">
        <v>767127.47</v>
      </c>
      <c r="O63" s="395">
        <f t="shared" si="1"/>
        <v>777765</v>
      </c>
      <c r="P63" s="396">
        <f t="shared" si="2"/>
        <v>767127.47</v>
      </c>
      <c r="Q63" s="397" t="str">
        <f t="shared" si="0"/>
        <v/>
      </c>
      <c r="R63" s="372">
        <v>40865</v>
      </c>
      <c r="S63" s="372">
        <v>40886</v>
      </c>
      <c r="T63" s="393" t="s">
        <v>360</v>
      </c>
    </row>
    <row r="64" spans="1:20" ht="15.95" customHeight="1">
      <c r="A64" s="411"/>
      <c r="B64" s="412"/>
      <c r="C64" s="411"/>
      <c r="D64" s="411"/>
      <c r="E64" s="411"/>
      <c r="F64" s="413"/>
      <c r="G64" s="413"/>
      <c r="H64" s="413"/>
      <c r="I64" s="413"/>
      <c r="J64" s="414"/>
      <c r="K64" s="414"/>
      <c r="L64" s="415"/>
      <c r="M64" s="416"/>
      <c r="N64" s="394"/>
      <c r="O64" s="395"/>
      <c r="P64" s="396"/>
      <c r="Q64" s="397" t="str">
        <f t="shared" si="0"/>
        <v/>
      </c>
      <c r="R64" s="417"/>
      <c r="S64" s="417"/>
      <c r="T64" s="412"/>
    </row>
    <row r="65" spans="1:20" ht="15.95" customHeight="1">
      <c r="B65" s="393"/>
      <c r="N65" s="394"/>
      <c r="O65" s="395"/>
      <c r="P65" s="396"/>
      <c r="Q65" s="397" t="str">
        <f t="shared" si="0"/>
        <v/>
      </c>
      <c r="R65" s="372"/>
      <c r="T65" s="393"/>
    </row>
    <row r="66" spans="1:20" ht="15.95" customHeight="1">
      <c r="A66" s="365">
        <v>2011</v>
      </c>
      <c r="B66" s="393" t="s">
        <v>360</v>
      </c>
      <c r="C66" s="365" t="s">
        <v>922</v>
      </c>
      <c r="D66" s="365" t="s">
        <v>730</v>
      </c>
      <c r="E66" s="365" t="s">
        <v>731</v>
      </c>
      <c r="F66" s="366" t="s">
        <v>923</v>
      </c>
      <c r="G66" s="366" t="s">
        <v>924</v>
      </c>
      <c r="H66" s="366" t="s">
        <v>727</v>
      </c>
      <c r="I66" s="366" t="s">
        <v>909</v>
      </c>
      <c r="J66" s="368">
        <v>40617</v>
      </c>
      <c r="L66" s="369">
        <v>948000</v>
      </c>
      <c r="M66" s="418">
        <v>421990.8</v>
      </c>
      <c r="N66" s="394">
        <v>422336.72</v>
      </c>
      <c r="O66" s="395">
        <f t="shared" si="1"/>
        <v>421990.8</v>
      </c>
      <c r="P66" s="396">
        <f t="shared" si="2"/>
        <v>421990.8</v>
      </c>
      <c r="Q66" s="397">
        <f t="shared" si="0"/>
        <v>345.9199999999837</v>
      </c>
      <c r="R66" s="372">
        <v>40865</v>
      </c>
      <c r="S66" s="372">
        <v>41031</v>
      </c>
      <c r="T66" s="393" t="s">
        <v>360</v>
      </c>
    </row>
    <row r="67" spans="1:20" ht="15.95" customHeight="1">
      <c r="A67" s="365">
        <v>2011</v>
      </c>
      <c r="B67" s="393" t="s">
        <v>360</v>
      </c>
      <c r="C67" s="365" t="s">
        <v>925</v>
      </c>
      <c r="D67" s="365" t="s">
        <v>926</v>
      </c>
      <c r="E67" s="365" t="s">
        <v>927</v>
      </c>
      <c r="F67" s="366" t="s">
        <v>928</v>
      </c>
      <c r="G67" s="366" t="s">
        <v>929</v>
      </c>
      <c r="H67" s="366" t="s">
        <v>727</v>
      </c>
      <c r="I67" s="366" t="s">
        <v>734</v>
      </c>
      <c r="J67" s="368">
        <v>40617</v>
      </c>
      <c r="K67" s="368">
        <v>41261</v>
      </c>
      <c r="L67" s="369">
        <v>2021000</v>
      </c>
      <c r="M67" s="418">
        <v>2584251.62</v>
      </c>
      <c r="N67" s="394">
        <v>2549204.9700000002</v>
      </c>
      <c r="O67" s="395">
        <f t="shared" si="1"/>
        <v>2584251.62</v>
      </c>
      <c r="P67" s="396">
        <f t="shared" si="2"/>
        <v>2549204.9700000002</v>
      </c>
      <c r="Q67" s="397" t="str">
        <f t="shared" si="0"/>
        <v/>
      </c>
      <c r="R67" s="372">
        <v>40865</v>
      </c>
      <c r="S67" s="372">
        <v>41009</v>
      </c>
      <c r="T67" s="393" t="s">
        <v>360</v>
      </c>
    </row>
    <row r="68" spans="1:20" s="402" customFormat="1" ht="15.95" customHeight="1">
      <c r="A68" s="419">
        <v>2014</v>
      </c>
      <c r="B68" s="393" t="s">
        <v>360</v>
      </c>
      <c r="C68" s="365" t="s">
        <v>930</v>
      </c>
      <c r="D68" s="393" t="s">
        <v>931</v>
      </c>
      <c r="E68" s="393" t="s">
        <v>932</v>
      </c>
      <c r="F68" s="402" t="s">
        <v>933</v>
      </c>
      <c r="G68" s="402" t="s">
        <v>934</v>
      </c>
      <c r="I68" s="402" t="s">
        <v>935</v>
      </c>
      <c r="J68" s="372">
        <v>40617</v>
      </c>
      <c r="K68" s="372"/>
      <c r="L68" s="403">
        <v>1283000</v>
      </c>
      <c r="M68" s="418">
        <v>592658.12</v>
      </c>
      <c r="N68" s="394">
        <v>634522.85</v>
      </c>
      <c r="O68" s="395">
        <f t="shared" si="1"/>
        <v>592658.12</v>
      </c>
      <c r="P68" s="396">
        <f t="shared" si="2"/>
        <v>592658.12</v>
      </c>
      <c r="Q68" s="397">
        <f t="shared" si="0"/>
        <v>41864.729999999981</v>
      </c>
      <c r="R68" s="372">
        <v>40865</v>
      </c>
      <c r="S68" s="372">
        <v>41009</v>
      </c>
      <c r="T68" s="393" t="s">
        <v>360</v>
      </c>
    </row>
    <row r="69" spans="1:20" ht="15.95" customHeight="1">
      <c r="A69" s="365">
        <v>2011</v>
      </c>
      <c r="B69" s="393" t="s">
        <v>360</v>
      </c>
      <c r="C69" s="365" t="s">
        <v>936</v>
      </c>
      <c r="D69" s="365" t="s">
        <v>937</v>
      </c>
      <c r="E69" s="365" t="s">
        <v>938</v>
      </c>
      <c r="F69" s="366" t="s">
        <v>939</v>
      </c>
      <c r="G69" s="366" t="s">
        <v>940</v>
      </c>
      <c r="H69" s="366" t="s">
        <v>727</v>
      </c>
      <c r="I69" s="366" t="s">
        <v>941</v>
      </c>
      <c r="J69" s="368">
        <v>40617</v>
      </c>
      <c r="K69" s="368">
        <v>40960</v>
      </c>
      <c r="L69" s="369">
        <v>731000</v>
      </c>
      <c r="M69" s="418">
        <v>826607.6</v>
      </c>
      <c r="N69" s="394">
        <v>860445.95</v>
      </c>
      <c r="O69" s="395">
        <f t="shared" si="1"/>
        <v>826607.6</v>
      </c>
      <c r="P69" s="396">
        <f t="shared" si="2"/>
        <v>826607.6</v>
      </c>
      <c r="Q69" s="397">
        <f t="shared" si="0"/>
        <v>33838.349999999977</v>
      </c>
      <c r="R69" s="372">
        <v>40865</v>
      </c>
      <c r="S69" s="372">
        <v>40947</v>
      </c>
      <c r="T69" s="393" t="s">
        <v>360</v>
      </c>
    </row>
    <row r="70" spans="1:20" ht="15.95" customHeight="1" thickBot="1">
      <c r="N70" s="405"/>
      <c r="O70" s="420"/>
      <c r="P70" s="421"/>
      <c r="Q70" s="422"/>
    </row>
    <row r="71" spans="1:20" ht="15.95" customHeight="1" thickBot="1">
      <c r="A71" s="423"/>
      <c r="B71" s="424" t="s">
        <v>942</v>
      </c>
      <c r="C71" s="424"/>
      <c r="D71" s="424"/>
      <c r="E71" s="424"/>
      <c r="F71" s="424"/>
      <c r="G71" s="424"/>
      <c r="H71" s="424"/>
      <c r="I71" s="424"/>
      <c r="J71" s="424"/>
      <c r="K71" s="424"/>
      <c r="L71" s="425">
        <f>SUM(L5:L69)</f>
        <v>57750000</v>
      </c>
      <c r="M71" s="426">
        <f>SUM(M5:M69)</f>
        <v>50000000</v>
      </c>
      <c r="N71" s="427">
        <f>SUM(N5:N69)</f>
        <v>54062506.750000007</v>
      </c>
      <c r="O71" s="428">
        <f>SUM(O6:O69)</f>
        <v>50000000</v>
      </c>
      <c r="P71" s="429">
        <f>SUM(P5:P70)</f>
        <v>50000000</v>
      </c>
      <c r="Q71" s="430">
        <f>SUM(Q6:Q70)</f>
        <v>4062506.7499999991</v>
      </c>
      <c r="R71" s="431"/>
      <c r="S71" s="432"/>
    </row>
  </sheetData>
  <mergeCells count="2">
    <mergeCell ref="O3:Q3"/>
    <mergeCell ref="B71:K71"/>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J1870"/>
  <sheetViews>
    <sheetView workbookViewId="0">
      <pane ySplit="1635" topLeftCell="A7" activePane="bottomLeft"/>
      <selection activeCell="A4" sqref="A4:XFD4"/>
      <selection pane="bottomLeft" activeCell="D5" sqref="D5:D8"/>
    </sheetView>
  </sheetViews>
  <sheetFormatPr defaultRowHeight="12.75"/>
  <cols>
    <col min="1" max="1" width="21.7109375" customWidth="1"/>
    <col min="2" max="2" width="76.140625" customWidth="1"/>
    <col min="3" max="3" width="22.42578125" customWidth="1"/>
    <col min="4" max="4" width="35.140625" customWidth="1"/>
    <col min="5" max="5" width="34.140625" customWidth="1"/>
    <col min="6" max="6" width="38.7109375" customWidth="1"/>
    <col min="7" max="7" width="36.28515625" customWidth="1"/>
    <col min="8" max="8" width="35.5703125" customWidth="1"/>
    <col min="9" max="9" width="25.140625" bestFit="1" customWidth="1"/>
    <col min="10" max="10" width="25.85546875" bestFit="1" customWidth="1"/>
  </cols>
  <sheetData>
    <row r="1" spans="1:10" ht="23.25">
      <c r="C1" s="433" t="s">
        <v>943</v>
      </c>
    </row>
    <row r="2" spans="1:10" ht="15.75">
      <c r="C2" s="434" t="s">
        <v>944</v>
      </c>
    </row>
    <row r="3" spans="1:10" ht="15.75">
      <c r="C3" s="434"/>
    </row>
    <row r="4" spans="1:10" ht="15">
      <c r="A4" s="435" t="s">
        <v>945</v>
      </c>
      <c r="B4" s="435" t="s">
        <v>0</v>
      </c>
      <c r="C4" s="435" t="s">
        <v>946</v>
      </c>
      <c r="D4" s="435" t="s">
        <v>947</v>
      </c>
      <c r="E4" s="435" t="s">
        <v>948</v>
      </c>
      <c r="F4" s="435" t="s">
        <v>949</v>
      </c>
      <c r="G4" s="435" t="s">
        <v>950</v>
      </c>
      <c r="H4" s="435" t="s">
        <v>340</v>
      </c>
      <c r="I4" s="435" t="s">
        <v>951</v>
      </c>
      <c r="J4" s="435" t="s">
        <v>952</v>
      </c>
    </row>
    <row r="5" spans="1:10" ht="15">
      <c r="A5" s="436" t="s">
        <v>953</v>
      </c>
      <c r="B5" s="437" t="s">
        <v>954</v>
      </c>
      <c r="C5" s="436" t="s">
        <v>955</v>
      </c>
      <c r="D5" s="438">
        <v>7901.17</v>
      </c>
      <c r="E5" s="438">
        <v>9613.67</v>
      </c>
      <c r="F5" s="439">
        <v>82.05</v>
      </c>
      <c r="G5" s="439">
        <v>82.05</v>
      </c>
      <c r="H5" s="437" t="s">
        <v>956</v>
      </c>
      <c r="I5" s="437" t="s">
        <v>957</v>
      </c>
      <c r="J5" s="440">
        <v>40479</v>
      </c>
    </row>
    <row r="6" spans="1:10" ht="15">
      <c r="A6" s="441"/>
      <c r="B6" s="437" t="s">
        <v>958</v>
      </c>
      <c r="C6" s="441"/>
      <c r="D6" s="442"/>
      <c r="E6" s="442"/>
      <c r="F6" s="439">
        <v>1066.75</v>
      </c>
      <c r="G6" s="439">
        <v>1066.75</v>
      </c>
      <c r="H6" s="437" t="s">
        <v>956</v>
      </c>
      <c r="I6" s="437" t="s">
        <v>957</v>
      </c>
      <c r="J6" s="440">
        <v>40522</v>
      </c>
    </row>
    <row r="7" spans="1:10" ht="15">
      <c r="A7" s="441"/>
      <c r="B7" s="437" t="s">
        <v>959</v>
      </c>
      <c r="C7" s="441"/>
      <c r="D7" s="442"/>
      <c r="E7" s="442"/>
      <c r="F7" s="439">
        <v>5622.75</v>
      </c>
      <c r="G7" s="439">
        <v>5622.75</v>
      </c>
      <c r="H7" s="437" t="s">
        <v>960</v>
      </c>
      <c r="I7" s="437" t="s">
        <v>961</v>
      </c>
      <c r="J7" s="440">
        <v>40065</v>
      </c>
    </row>
    <row r="8" spans="1:10" ht="15">
      <c r="A8" s="443"/>
      <c r="B8" s="437" t="s">
        <v>962</v>
      </c>
      <c r="C8" s="443"/>
      <c r="D8" s="444"/>
      <c r="E8" s="444"/>
      <c r="F8" s="439">
        <v>4800</v>
      </c>
      <c r="G8" s="439">
        <v>4800</v>
      </c>
      <c r="H8" s="437" t="s">
        <v>960</v>
      </c>
      <c r="I8" s="437" t="s">
        <v>957</v>
      </c>
      <c r="J8" s="440">
        <v>40475</v>
      </c>
    </row>
    <row r="9" spans="1:10" ht="15">
      <c r="A9" s="437" t="s">
        <v>963</v>
      </c>
      <c r="B9" s="437" t="s">
        <v>964</v>
      </c>
      <c r="C9" s="437" t="s">
        <v>965</v>
      </c>
      <c r="D9" s="439">
        <v>371.25</v>
      </c>
      <c r="E9" s="439">
        <v>451.72</v>
      </c>
      <c r="F9" s="439">
        <v>2300</v>
      </c>
      <c r="G9" s="439">
        <v>451.72</v>
      </c>
      <c r="H9" s="437" t="s">
        <v>956</v>
      </c>
      <c r="I9" s="437" t="s">
        <v>966</v>
      </c>
      <c r="J9" s="440">
        <v>40724</v>
      </c>
    </row>
    <row r="10" spans="1:10" ht="30">
      <c r="A10" s="445" t="s">
        <v>967</v>
      </c>
      <c r="B10" s="437" t="s">
        <v>968</v>
      </c>
      <c r="C10" s="437" t="s">
        <v>969</v>
      </c>
      <c r="D10" s="446">
        <v>94406.54</v>
      </c>
      <c r="E10" s="446">
        <v>114102.01</v>
      </c>
      <c r="F10" s="439">
        <v>1787.4</v>
      </c>
      <c r="G10" s="439">
        <v>1787.4</v>
      </c>
      <c r="H10" s="437" t="s">
        <v>956</v>
      </c>
      <c r="I10" s="437" t="s">
        <v>970</v>
      </c>
      <c r="J10" s="440">
        <v>40812</v>
      </c>
    </row>
    <row r="11" spans="1:10" ht="15">
      <c r="A11" s="441"/>
      <c r="B11" s="437" t="s">
        <v>971</v>
      </c>
      <c r="C11" s="437" t="s">
        <v>972</v>
      </c>
      <c r="D11" s="442"/>
      <c r="E11" s="442"/>
      <c r="F11" s="439">
        <v>22972.46</v>
      </c>
      <c r="G11" s="439">
        <v>22972.46</v>
      </c>
      <c r="H11" s="437" t="s">
        <v>956</v>
      </c>
      <c r="I11" s="437" t="s">
        <v>973</v>
      </c>
      <c r="J11" s="440">
        <v>40830</v>
      </c>
    </row>
    <row r="12" spans="1:10" ht="30">
      <c r="A12" s="441"/>
      <c r="B12" s="437" t="s">
        <v>974</v>
      </c>
      <c r="C12" s="437" t="s">
        <v>975</v>
      </c>
      <c r="D12" s="442"/>
      <c r="E12" s="442"/>
      <c r="F12" s="439">
        <v>65000</v>
      </c>
      <c r="G12" s="439">
        <v>42174.55</v>
      </c>
      <c r="H12" s="437" t="s">
        <v>956</v>
      </c>
      <c r="I12" s="437" t="s">
        <v>976</v>
      </c>
      <c r="J12" s="440">
        <v>40512</v>
      </c>
    </row>
    <row r="13" spans="1:10" ht="30">
      <c r="A13" s="441"/>
      <c r="B13" s="437" t="s">
        <v>977</v>
      </c>
      <c r="C13" s="437" t="s">
        <v>978</v>
      </c>
      <c r="D13" s="442"/>
      <c r="E13" s="442"/>
      <c r="F13" s="439">
        <v>15000</v>
      </c>
      <c r="G13" s="439">
        <v>6262.06</v>
      </c>
      <c r="H13" s="437" t="s">
        <v>956</v>
      </c>
      <c r="I13" s="437" t="s">
        <v>979</v>
      </c>
      <c r="J13" s="440">
        <v>40680</v>
      </c>
    </row>
    <row r="14" spans="1:10" ht="30">
      <c r="A14" s="441"/>
      <c r="B14" s="437" t="s">
        <v>980</v>
      </c>
      <c r="C14" s="437" t="s">
        <v>981</v>
      </c>
      <c r="D14" s="442"/>
      <c r="E14" s="442"/>
      <c r="F14" s="439">
        <v>95408.44</v>
      </c>
      <c r="G14" s="439">
        <v>89146.38</v>
      </c>
      <c r="H14" s="437" t="s">
        <v>956</v>
      </c>
      <c r="I14" s="437" t="s">
        <v>973</v>
      </c>
      <c r="J14" s="440">
        <v>40898</v>
      </c>
    </row>
    <row r="15" spans="1:10" ht="15">
      <c r="A15" s="441"/>
      <c r="B15" s="437" t="s">
        <v>982</v>
      </c>
      <c r="C15" s="437" t="s">
        <v>972</v>
      </c>
      <c r="D15" s="442"/>
      <c r="E15" s="442"/>
      <c r="F15" s="439">
        <v>105689.94</v>
      </c>
      <c r="G15" s="439">
        <v>4862.28</v>
      </c>
      <c r="H15" s="437" t="s">
        <v>956</v>
      </c>
      <c r="I15" s="437" t="s">
        <v>970</v>
      </c>
      <c r="J15" s="440">
        <v>40897</v>
      </c>
    </row>
    <row r="16" spans="1:10" ht="30">
      <c r="A16" s="441"/>
      <c r="B16" s="437" t="s">
        <v>983</v>
      </c>
      <c r="C16" s="437" t="s">
        <v>984</v>
      </c>
      <c r="D16" s="442"/>
      <c r="E16" s="442"/>
      <c r="F16" s="439">
        <v>19556.900000000001</v>
      </c>
      <c r="G16" s="439">
        <v>19556.900000000001</v>
      </c>
      <c r="H16" s="437" t="s">
        <v>956</v>
      </c>
      <c r="I16" s="437" t="s">
        <v>973</v>
      </c>
      <c r="J16" s="440">
        <v>40219</v>
      </c>
    </row>
    <row r="17" spans="1:10" ht="30">
      <c r="A17" s="443"/>
      <c r="B17" s="437" t="s">
        <v>985</v>
      </c>
      <c r="C17" s="437" t="s">
        <v>986</v>
      </c>
      <c r="D17" s="444"/>
      <c r="E17" s="444"/>
      <c r="F17" s="439">
        <v>21746.52</v>
      </c>
      <c r="G17" s="439">
        <v>21746.52</v>
      </c>
      <c r="H17" s="437" t="s">
        <v>956</v>
      </c>
      <c r="I17" s="437" t="s">
        <v>973</v>
      </c>
      <c r="J17" s="440">
        <v>40611</v>
      </c>
    </row>
    <row r="18" spans="1:10" ht="30">
      <c r="A18" s="445" t="s">
        <v>987</v>
      </c>
      <c r="B18" s="437" t="s">
        <v>988</v>
      </c>
      <c r="C18" s="437" t="s">
        <v>989</v>
      </c>
      <c r="D18" s="446">
        <v>68378.789999999994</v>
      </c>
      <c r="E18" s="446">
        <v>84115.68</v>
      </c>
      <c r="F18" s="439">
        <v>80000</v>
      </c>
      <c r="G18" s="439">
        <v>51292.51</v>
      </c>
      <c r="H18" s="437" t="s">
        <v>956</v>
      </c>
      <c r="I18" s="437" t="s">
        <v>990</v>
      </c>
      <c r="J18" s="440">
        <v>40480</v>
      </c>
    </row>
    <row r="19" spans="1:10" ht="30">
      <c r="A19" s="443"/>
      <c r="B19" s="437" t="s">
        <v>991</v>
      </c>
      <c r="C19" s="437" t="s">
        <v>989</v>
      </c>
      <c r="D19" s="444"/>
      <c r="E19" s="444"/>
      <c r="F19" s="439">
        <v>150000</v>
      </c>
      <c r="G19" s="439">
        <v>101201.96</v>
      </c>
      <c r="H19" s="437" t="s">
        <v>956</v>
      </c>
      <c r="I19" s="437" t="s">
        <v>990</v>
      </c>
      <c r="J19" s="440">
        <v>40473</v>
      </c>
    </row>
    <row r="20" spans="1:10" ht="45">
      <c r="A20" s="437" t="s">
        <v>992</v>
      </c>
      <c r="B20" s="437" t="s">
        <v>993</v>
      </c>
      <c r="C20" s="437" t="s">
        <v>994</v>
      </c>
      <c r="D20" s="439">
        <v>15003.06</v>
      </c>
      <c r="E20" s="439">
        <v>18254.810000000001</v>
      </c>
      <c r="F20" s="439">
        <v>2800000</v>
      </c>
      <c r="G20" s="439">
        <v>33257.870000000003</v>
      </c>
      <c r="H20" s="437" t="s">
        <v>956</v>
      </c>
      <c r="I20" s="437" t="s">
        <v>995</v>
      </c>
      <c r="J20" s="440">
        <v>40785</v>
      </c>
    </row>
    <row r="21" spans="1:10" ht="105">
      <c r="A21" s="445" t="s">
        <v>996</v>
      </c>
      <c r="B21" s="437" t="s">
        <v>997</v>
      </c>
      <c r="C21" s="437" t="s">
        <v>998</v>
      </c>
      <c r="D21" s="446">
        <v>4005.18</v>
      </c>
      <c r="E21" s="446">
        <v>4873.26</v>
      </c>
      <c r="F21" s="439">
        <v>930</v>
      </c>
      <c r="G21" s="439">
        <v>930</v>
      </c>
      <c r="H21" s="437" t="s">
        <v>956</v>
      </c>
      <c r="I21" s="437" t="s">
        <v>999</v>
      </c>
      <c r="J21" s="440">
        <v>40436</v>
      </c>
    </row>
    <row r="22" spans="1:10" ht="30">
      <c r="A22" s="441"/>
      <c r="B22" s="437" t="s">
        <v>1000</v>
      </c>
      <c r="C22" s="437" t="s">
        <v>1001</v>
      </c>
      <c r="D22" s="442"/>
      <c r="E22" s="442"/>
      <c r="F22" s="439">
        <v>50.4</v>
      </c>
      <c r="G22" s="439">
        <v>27.6</v>
      </c>
      <c r="H22" s="437" t="s">
        <v>956</v>
      </c>
      <c r="I22" s="437" t="s">
        <v>1002</v>
      </c>
      <c r="J22" s="440">
        <v>40142</v>
      </c>
    </row>
    <row r="23" spans="1:10" ht="15">
      <c r="A23" s="441"/>
      <c r="B23" s="437" t="s">
        <v>1003</v>
      </c>
      <c r="C23" s="437" t="s">
        <v>1004</v>
      </c>
      <c r="D23" s="442"/>
      <c r="E23" s="442"/>
      <c r="F23" s="439">
        <v>89.03</v>
      </c>
      <c r="G23" s="439">
        <v>89.03</v>
      </c>
      <c r="H23" s="437" t="s">
        <v>956</v>
      </c>
      <c r="I23" s="437" t="s">
        <v>1005</v>
      </c>
      <c r="J23" s="440">
        <v>40359</v>
      </c>
    </row>
    <row r="24" spans="1:10" ht="45">
      <c r="A24" s="441"/>
      <c r="B24" s="437" t="s">
        <v>1006</v>
      </c>
      <c r="C24" s="437" t="s">
        <v>1007</v>
      </c>
      <c r="D24" s="442"/>
      <c r="E24" s="442"/>
      <c r="F24" s="439">
        <v>3736.97</v>
      </c>
      <c r="G24" s="439">
        <v>3736.97</v>
      </c>
      <c r="H24" s="437" t="s">
        <v>956</v>
      </c>
      <c r="I24" s="437" t="s">
        <v>999</v>
      </c>
      <c r="J24" s="440">
        <v>40451</v>
      </c>
    </row>
    <row r="25" spans="1:10" ht="45">
      <c r="A25" s="441"/>
      <c r="B25" s="437" t="s">
        <v>1008</v>
      </c>
      <c r="C25" s="437" t="s">
        <v>1009</v>
      </c>
      <c r="D25" s="442"/>
      <c r="E25" s="442"/>
      <c r="F25" s="439">
        <v>3888.55</v>
      </c>
      <c r="G25" s="439">
        <v>3888.55</v>
      </c>
      <c r="H25" s="437" t="s">
        <v>956</v>
      </c>
      <c r="I25" s="437" t="s">
        <v>1005</v>
      </c>
      <c r="J25" s="440">
        <v>40359</v>
      </c>
    </row>
    <row r="26" spans="1:10" ht="30">
      <c r="A26" s="443"/>
      <c r="B26" s="437" t="s">
        <v>1010</v>
      </c>
      <c r="C26" s="437" t="s">
        <v>1011</v>
      </c>
      <c r="D26" s="444"/>
      <c r="E26" s="444"/>
      <c r="F26" s="439">
        <v>206.29</v>
      </c>
      <c r="G26" s="439">
        <v>206.29</v>
      </c>
      <c r="H26" s="437" t="s">
        <v>956</v>
      </c>
      <c r="I26" s="437" t="s">
        <v>1002</v>
      </c>
      <c r="J26" s="440">
        <v>40512</v>
      </c>
    </row>
    <row r="27" spans="1:10" ht="30">
      <c r="A27" s="445" t="s">
        <v>1012</v>
      </c>
      <c r="B27" s="437" t="s">
        <v>1013</v>
      </c>
      <c r="C27" s="437" t="s">
        <v>1014</v>
      </c>
      <c r="D27" s="446">
        <v>2716.71</v>
      </c>
      <c r="E27" s="446">
        <v>3305.53</v>
      </c>
      <c r="F27" s="439">
        <v>3305.53</v>
      </c>
      <c r="G27" s="439">
        <v>3305.53</v>
      </c>
      <c r="H27" s="437" t="s">
        <v>956</v>
      </c>
      <c r="I27" s="437" t="s">
        <v>1015</v>
      </c>
      <c r="J27" s="440">
        <v>40504</v>
      </c>
    </row>
    <row r="28" spans="1:10" ht="30">
      <c r="A28" s="443"/>
      <c r="B28" s="437" t="s">
        <v>1016</v>
      </c>
      <c r="C28" s="437" t="s">
        <v>1017</v>
      </c>
      <c r="D28" s="444"/>
      <c r="E28" s="444"/>
      <c r="F28" s="439">
        <v>3000</v>
      </c>
      <c r="G28" s="439">
        <v>2716.71</v>
      </c>
      <c r="H28" s="437" t="s">
        <v>956</v>
      </c>
      <c r="I28" s="437" t="s">
        <v>1018</v>
      </c>
      <c r="J28" s="440">
        <v>40162</v>
      </c>
    </row>
    <row r="29" spans="1:10" ht="60">
      <c r="A29" s="445" t="s">
        <v>1019</v>
      </c>
      <c r="B29" s="437" t="s">
        <v>1020</v>
      </c>
      <c r="C29" s="437" t="s">
        <v>1021</v>
      </c>
      <c r="D29" s="446">
        <v>2288.6799999999998</v>
      </c>
      <c r="E29" s="446">
        <v>2784.72</v>
      </c>
      <c r="F29" s="439">
        <v>25353.55</v>
      </c>
      <c r="G29" s="439">
        <v>2784.72</v>
      </c>
      <c r="H29" s="437" t="s">
        <v>956</v>
      </c>
      <c r="I29" s="437" t="s">
        <v>1022</v>
      </c>
      <c r="J29" s="440">
        <v>40428</v>
      </c>
    </row>
    <row r="30" spans="1:10" ht="45">
      <c r="A30" s="443"/>
      <c r="B30" s="437" t="s">
        <v>1023</v>
      </c>
      <c r="C30" s="437" t="s">
        <v>1024</v>
      </c>
      <c r="D30" s="444"/>
      <c r="E30" s="444"/>
      <c r="F30" s="439">
        <v>8366.07</v>
      </c>
      <c r="G30" s="439">
        <v>2288.6799999999998</v>
      </c>
      <c r="H30" s="437" t="s">
        <v>956</v>
      </c>
      <c r="I30" s="437" t="s">
        <v>1025</v>
      </c>
      <c r="J30" s="440">
        <v>40072</v>
      </c>
    </row>
    <row r="31" spans="1:10" ht="15">
      <c r="A31" s="445" t="s">
        <v>1026</v>
      </c>
      <c r="B31" s="437" t="s">
        <v>1027</v>
      </c>
      <c r="C31" s="437" t="s">
        <v>1028</v>
      </c>
      <c r="D31" s="446">
        <v>6503.51</v>
      </c>
      <c r="E31" s="446">
        <v>7913.08</v>
      </c>
      <c r="F31" s="439">
        <v>100000</v>
      </c>
      <c r="G31" s="439">
        <v>7913.08</v>
      </c>
      <c r="H31" s="437" t="s">
        <v>956</v>
      </c>
      <c r="I31" s="437" t="s">
        <v>1029</v>
      </c>
      <c r="J31" s="440">
        <v>40422</v>
      </c>
    </row>
    <row r="32" spans="1:10" ht="15">
      <c r="A32" s="443"/>
      <c r="B32" s="437" t="s">
        <v>1030</v>
      </c>
      <c r="C32" s="437" t="s">
        <v>1031</v>
      </c>
      <c r="D32" s="444"/>
      <c r="E32" s="444"/>
      <c r="F32" s="439">
        <v>300000</v>
      </c>
      <c r="G32" s="439">
        <v>6503.51</v>
      </c>
      <c r="H32" s="437" t="s">
        <v>956</v>
      </c>
      <c r="I32" s="437" t="s">
        <v>999</v>
      </c>
      <c r="J32" s="440">
        <v>40445</v>
      </c>
    </row>
    <row r="33" spans="1:10" ht="15">
      <c r="A33" s="437" t="s">
        <v>1032</v>
      </c>
      <c r="B33" s="437" t="s">
        <v>1033</v>
      </c>
      <c r="C33" s="437" t="s">
        <v>1032</v>
      </c>
      <c r="D33" s="439">
        <v>3096.7</v>
      </c>
      <c r="E33" s="439">
        <v>3767.88</v>
      </c>
      <c r="F33" s="439">
        <v>59000</v>
      </c>
      <c r="G33" s="439">
        <v>6864.58</v>
      </c>
      <c r="H33" s="437" t="s">
        <v>956</v>
      </c>
      <c r="I33" s="437" t="s">
        <v>1034</v>
      </c>
      <c r="J33" s="440">
        <v>40724</v>
      </c>
    </row>
    <row r="34" spans="1:10" ht="15">
      <c r="A34" s="437" t="s">
        <v>1035</v>
      </c>
      <c r="B34" s="437" t="s">
        <v>1036</v>
      </c>
      <c r="C34" s="437" t="s">
        <v>1037</v>
      </c>
      <c r="D34" s="439">
        <v>16186.71</v>
      </c>
      <c r="E34" s="439">
        <v>19695</v>
      </c>
      <c r="F34" s="439">
        <v>0</v>
      </c>
      <c r="G34" s="439">
        <v>0</v>
      </c>
      <c r="H34" s="437" t="s">
        <v>1038</v>
      </c>
      <c r="I34" s="437" t="s">
        <v>1039</v>
      </c>
      <c r="J34" s="440">
        <v>40268</v>
      </c>
    </row>
    <row r="35" spans="1:10" ht="45">
      <c r="A35" s="447" t="s">
        <v>1040</v>
      </c>
      <c r="B35" s="437" t="s">
        <v>1041</v>
      </c>
      <c r="C35" s="437" t="s">
        <v>1042</v>
      </c>
      <c r="D35" s="446">
        <v>2585.6799999999998</v>
      </c>
      <c r="E35" s="446">
        <v>3146.1</v>
      </c>
      <c r="F35" s="439">
        <v>5269.94</v>
      </c>
      <c r="G35" s="439">
        <v>5269.94</v>
      </c>
      <c r="H35" s="437" t="s">
        <v>956</v>
      </c>
      <c r="I35" s="437" t="s">
        <v>1043</v>
      </c>
      <c r="J35" s="440">
        <v>40391</v>
      </c>
    </row>
    <row r="36" spans="1:10" ht="30">
      <c r="A36" s="448"/>
      <c r="B36" s="437" t="s">
        <v>1044</v>
      </c>
      <c r="C36" s="437" t="s">
        <v>1045</v>
      </c>
      <c r="D36" s="444"/>
      <c r="E36" s="444"/>
      <c r="F36" s="439">
        <v>1335.25</v>
      </c>
      <c r="G36" s="439">
        <v>461.84</v>
      </c>
      <c r="H36" s="437" t="s">
        <v>956</v>
      </c>
      <c r="I36" s="437" t="s">
        <v>1046</v>
      </c>
      <c r="J36" s="440">
        <v>40816</v>
      </c>
    </row>
    <row r="37" spans="1:10" ht="30">
      <c r="A37" s="437" t="s">
        <v>1047</v>
      </c>
      <c r="B37" s="437" t="s">
        <v>1048</v>
      </c>
      <c r="C37" s="437" t="s">
        <v>1049</v>
      </c>
      <c r="D37" s="439">
        <v>2441.5500000000002</v>
      </c>
      <c r="E37" s="439">
        <v>2970.72</v>
      </c>
      <c r="F37" s="439">
        <v>6650</v>
      </c>
      <c r="G37" s="439">
        <v>5412.27</v>
      </c>
      <c r="H37" s="437" t="s">
        <v>956</v>
      </c>
      <c r="I37" s="437" t="s">
        <v>1050</v>
      </c>
      <c r="J37" s="440">
        <v>40683</v>
      </c>
    </row>
    <row r="38" spans="1:10" ht="45">
      <c r="A38" s="445" t="s">
        <v>1051</v>
      </c>
      <c r="B38" s="437" t="s">
        <v>1052</v>
      </c>
      <c r="C38" s="437" t="s">
        <v>1053</v>
      </c>
      <c r="D38" s="446">
        <v>3948.4</v>
      </c>
      <c r="E38" s="446">
        <v>4804.18</v>
      </c>
      <c r="F38" s="439">
        <v>4900.74</v>
      </c>
      <c r="G38" s="439">
        <v>4804.18</v>
      </c>
      <c r="H38" s="437" t="s">
        <v>956</v>
      </c>
      <c r="I38" s="437" t="s">
        <v>1054</v>
      </c>
      <c r="J38" s="440">
        <v>40438</v>
      </c>
    </row>
    <row r="39" spans="1:10" ht="60">
      <c r="A39" s="443"/>
      <c r="B39" s="437" t="s">
        <v>1055</v>
      </c>
      <c r="C39" s="437" t="s">
        <v>1056</v>
      </c>
      <c r="D39" s="444"/>
      <c r="E39" s="444"/>
      <c r="F39" s="439">
        <v>4236.59</v>
      </c>
      <c r="G39" s="439">
        <v>3948.4</v>
      </c>
      <c r="H39" s="437" t="s">
        <v>956</v>
      </c>
      <c r="I39" s="437" t="s">
        <v>1057</v>
      </c>
      <c r="J39" s="440">
        <v>40175</v>
      </c>
    </row>
    <row r="40" spans="1:10" ht="30">
      <c r="A40" s="437" t="s">
        <v>1058</v>
      </c>
      <c r="B40" s="437" t="s">
        <v>1059</v>
      </c>
      <c r="C40" s="437" t="s">
        <v>1060</v>
      </c>
      <c r="D40" s="439">
        <v>486.19</v>
      </c>
      <c r="E40" s="439">
        <v>591.57000000000005</v>
      </c>
      <c r="F40" s="439">
        <v>7700</v>
      </c>
      <c r="G40" s="439">
        <v>1077.76</v>
      </c>
      <c r="H40" s="437" t="s">
        <v>956</v>
      </c>
      <c r="I40" s="437" t="s">
        <v>1061</v>
      </c>
      <c r="J40" s="440">
        <v>40345</v>
      </c>
    </row>
    <row r="41" spans="1:10" ht="45">
      <c r="A41" s="445" t="s">
        <v>1062</v>
      </c>
      <c r="B41" s="437" t="s">
        <v>1063</v>
      </c>
      <c r="C41" s="437" t="s">
        <v>1064</v>
      </c>
      <c r="D41" s="446">
        <v>25074.98</v>
      </c>
      <c r="E41" s="446">
        <v>30509.72</v>
      </c>
      <c r="F41" s="439">
        <v>350000</v>
      </c>
      <c r="G41" s="439">
        <v>33797.199999999997</v>
      </c>
      <c r="H41" s="437" t="s">
        <v>956</v>
      </c>
      <c r="I41" s="437" t="s">
        <v>1065</v>
      </c>
      <c r="J41" s="440">
        <v>40479</v>
      </c>
    </row>
    <row r="42" spans="1:10" ht="45">
      <c r="A42" s="443"/>
      <c r="B42" s="437" t="s">
        <v>1066</v>
      </c>
      <c r="C42" s="437" t="s">
        <v>1067</v>
      </c>
      <c r="D42" s="444"/>
      <c r="E42" s="444"/>
      <c r="F42" s="439">
        <v>21787.5</v>
      </c>
      <c r="G42" s="439">
        <v>21787.5</v>
      </c>
      <c r="H42" s="437" t="s">
        <v>956</v>
      </c>
      <c r="I42" s="437" t="s">
        <v>1068</v>
      </c>
      <c r="J42" s="440">
        <v>40147</v>
      </c>
    </row>
    <row r="43" spans="1:10" ht="45">
      <c r="A43" s="445" t="s">
        <v>1069</v>
      </c>
      <c r="B43" s="437" t="s">
        <v>1070</v>
      </c>
      <c r="C43" s="437" t="s">
        <v>1071</v>
      </c>
      <c r="D43" s="446">
        <v>101583.01</v>
      </c>
      <c r="E43" s="446">
        <v>124867.44</v>
      </c>
      <c r="F43" s="439">
        <v>212531</v>
      </c>
      <c r="G43" s="439">
        <v>124867.44</v>
      </c>
      <c r="H43" s="437" t="s">
        <v>956</v>
      </c>
      <c r="I43" s="437" t="s">
        <v>1072</v>
      </c>
      <c r="J43" s="440">
        <v>40724</v>
      </c>
    </row>
    <row r="44" spans="1:10" ht="45">
      <c r="A44" s="443"/>
      <c r="B44" s="437" t="s">
        <v>1073</v>
      </c>
      <c r="C44" s="437" t="s">
        <v>1074</v>
      </c>
      <c r="D44" s="444"/>
      <c r="E44" s="444"/>
      <c r="F44" s="439">
        <v>150000</v>
      </c>
      <c r="G44" s="439">
        <v>101583.01</v>
      </c>
      <c r="H44" s="437" t="s">
        <v>956</v>
      </c>
      <c r="I44" s="437" t="s">
        <v>1075</v>
      </c>
      <c r="J44" s="440">
        <v>40220</v>
      </c>
    </row>
    <row r="45" spans="1:10" ht="30">
      <c r="A45" s="437" t="s">
        <v>1076</v>
      </c>
      <c r="B45" s="437" t="s">
        <v>1077</v>
      </c>
      <c r="C45" s="437" t="s">
        <v>1078</v>
      </c>
      <c r="D45" s="439">
        <v>1004.36</v>
      </c>
      <c r="E45" s="439">
        <v>1222.05</v>
      </c>
      <c r="F45" s="439">
        <v>11151.01</v>
      </c>
      <c r="G45" s="439">
        <v>1004</v>
      </c>
      <c r="H45" s="437" t="s">
        <v>956</v>
      </c>
      <c r="I45" s="437" t="s">
        <v>1079</v>
      </c>
      <c r="J45" s="440">
        <v>40008</v>
      </c>
    </row>
    <row r="46" spans="1:10" ht="30">
      <c r="A46" s="445" t="s">
        <v>1080</v>
      </c>
      <c r="B46" s="437" t="s">
        <v>1081</v>
      </c>
      <c r="C46" s="437" t="s">
        <v>1082</v>
      </c>
      <c r="D46" s="446">
        <v>2441.5500000000002</v>
      </c>
      <c r="E46" s="446">
        <v>2970.72</v>
      </c>
      <c r="F46" s="439">
        <v>3000</v>
      </c>
      <c r="G46" s="439">
        <v>326.63</v>
      </c>
      <c r="H46" s="437" t="s">
        <v>1083</v>
      </c>
      <c r="I46" s="437" t="s">
        <v>1084</v>
      </c>
      <c r="J46" s="440">
        <v>40724</v>
      </c>
    </row>
    <row r="47" spans="1:10" ht="30">
      <c r="A47" s="441"/>
      <c r="B47" s="437" t="s">
        <v>1085</v>
      </c>
      <c r="C47" s="437" t="s">
        <v>1086</v>
      </c>
      <c r="D47" s="442"/>
      <c r="E47" s="442"/>
      <c r="F47" s="439">
        <v>3000</v>
      </c>
      <c r="G47" s="439">
        <v>2441.5500000000002</v>
      </c>
      <c r="H47" s="437" t="s">
        <v>956</v>
      </c>
      <c r="I47" s="437" t="s">
        <v>1087</v>
      </c>
      <c r="J47" s="440">
        <v>40329</v>
      </c>
    </row>
    <row r="48" spans="1:10" ht="30">
      <c r="A48" s="443"/>
      <c r="B48" s="437" t="s">
        <v>1088</v>
      </c>
      <c r="C48" s="437" t="s">
        <v>1089</v>
      </c>
      <c r="D48" s="444"/>
      <c r="E48" s="444"/>
      <c r="F48" s="439">
        <v>3000</v>
      </c>
      <c r="G48" s="439">
        <v>2595.63</v>
      </c>
      <c r="H48" s="437" t="s">
        <v>956</v>
      </c>
      <c r="I48" s="437" t="s">
        <v>1090</v>
      </c>
      <c r="J48" s="440">
        <v>40724</v>
      </c>
    </row>
    <row r="49" spans="1:10" ht="30">
      <c r="A49" s="437" t="s">
        <v>1091</v>
      </c>
      <c r="B49" s="437" t="s">
        <v>1092</v>
      </c>
      <c r="C49" s="437" t="s">
        <v>1093</v>
      </c>
      <c r="D49" s="439">
        <v>4393.91</v>
      </c>
      <c r="E49" s="439">
        <v>5346.24</v>
      </c>
      <c r="F49" s="439">
        <v>55000</v>
      </c>
      <c r="G49" s="439">
        <v>4393.91</v>
      </c>
      <c r="H49" s="437" t="s">
        <v>956</v>
      </c>
      <c r="I49" s="437" t="s">
        <v>1094</v>
      </c>
      <c r="J49" s="440">
        <v>40254</v>
      </c>
    </row>
    <row r="50" spans="1:10" ht="45">
      <c r="A50" s="445" t="s">
        <v>1095</v>
      </c>
      <c r="B50" s="437" t="s">
        <v>1096</v>
      </c>
      <c r="C50" s="437" t="s">
        <v>1097</v>
      </c>
      <c r="D50" s="446">
        <v>8145.77</v>
      </c>
      <c r="E50" s="446">
        <v>9911.27</v>
      </c>
      <c r="F50" s="439">
        <v>23000</v>
      </c>
      <c r="G50" s="439">
        <v>8145.77</v>
      </c>
      <c r="H50" s="437" t="s">
        <v>956</v>
      </c>
      <c r="I50" s="437" t="s">
        <v>1098</v>
      </c>
      <c r="J50" s="440">
        <v>40269</v>
      </c>
    </row>
    <row r="51" spans="1:10" ht="30">
      <c r="A51" s="443"/>
      <c r="B51" s="437" t="s">
        <v>1099</v>
      </c>
      <c r="C51" s="437" t="s">
        <v>1100</v>
      </c>
      <c r="D51" s="444"/>
      <c r="E51" s="444"/>
      <c r="F51" s="439">
        <v>10000</v>
      </c>
      <c r="G51" s="439">
        <v>9911.27</v>
      </c>
      <c r="H51" s="437" t="s">
        <v>956</v>
      </c>
      <c r="I51" s="437" t="s">
        <v>999</v>
      </c>
      <c r="J51" s="440">
        <v>40633</v>
      </c>
    </row>
    <row r="52" spans="1:10" ht="75">
      <c r="A52" s="437" t="s">
        <v>1101</v>
      </c>
      <c r="B52" s="437" t="s">
        <v>1102</v>
      </c>
      <c r="C52" s="437" t="s">
        <v>1103</v>
      </c>
      <c r="D52" s="439">
        <v>652.42999999999995</v>
      </c>
      <c r="E52" s="439">
        <v>793.84</v>
      </c>
      <c r="F52" s="439">
        <v>4326.8</v>
      </c>
      <c r="G52" s="439">
        <v>652.42999999999995</v>
      </c>
      <c r="H52" s="437" t="s">
        <v>956</v>
      </c>
      <c r="I52" s="437" t="s">
        <v>1104</v>
      </c>
      <c r="J52" s="440">
        <v>40106</v>
      </c>
    </row>
    <row r="53" spans="1:10" ht="45">
      <c r="A53" s="437" t="s">
        <v>1105</v>
      </c>
      <c r="B53" s="437" t="s">
        <v>1106</v>
      </c>
      <c r="C53" s="437" t="s">
        <v>1107</v>
      </c>
      <c r="D53" s="439">
        <v>4782.63</v>
      </c>
      <c r="E53" s="439">
        <v>5819.22</v>
      </c>
      <c r="F53" s="439">
        <v>10601.85</v>
      </c>
      <c r="G53" s="439">
        <v>1061.8499999999999</v>
      </c>
      <c r="H53" s="437" t="s">
        <v>956</v>
      </c>
      <c r="I53" s="437" t="s">
        <v>1108</v>
      </c>
      <c r="J53" s="440">
        <v>40512</v>
      </c>
    </row>
    <row r="54" spans="1:10" ht="15">
      <c r="A54" s="445" t="s">
        <v>1109</v>
      </c>
      <c r="B54" s="437" t="s">
        <v>1110</v>
      </c>
      <c r="C54" s="437" t="s">
        <v>1109</v>
      </c>
      <c r="D54" s="446">
        <v>58094.82</v>
      </c>
      <c r="E54" s="446">
        <v>70686.25</v>
      </c>
      <c r="F54" s="439">
        <v>146831</v>
      </c>
      <c r="G54" s="439">
        <v>58094.82</v>
      </c>
      <c r="H54" s="437" t="s">
        <v>956</v>
      </c>
      <c r="I54" s="437" t="s">
        <v>1111</v>
      </c>
      <c r="J54" s="440">
        <v>40130</v>
      </c>
    </row>
    <row r="55" spans="1:10" ht="45">
      <c r="A55" s="443"/>
      <c r="B55" s="437" t="s">
        <v>1112</v>
      </c>
      <c r="C55" s="437" t="s">
        <v>1113</v>
      </c>
      <c r="D55" s="444"/>
      <c r="E55" s="444"/>
      <c r="F55" s="439">
        <v>37373.56</v>
      </c>
      <c r="G55" s="439">
        <v>37373.56</v>
      </c>
      <c r="H55" s="437" t="s">
        <v>956</v>
      </c>
      <c r="I55" s="437" t="s">
        <v>1114</v>
      </c>
      <c r="J55" s="440">
        <v>40409</v>
      </c>
    </row>
    <row r="56" spans="1:10" ht="75">
      <c r="A56" s="445" t="s">
        <v>1115</v>
      </c>
      <c r="B56" s="437" t="s">
        <v>1116</v>
      </c>
      <c r="C56" s="437" t="s">
        <v>1117</v>
      </c>
      <c r="D56" s="446">
        <v>5621.23</v>
      </c>
      <c r="E56" s="446">
        <v>6839.58</v>
      </c>
      <c r="F56" s="439">
        <v>6000</v>
      </c>
      <c r="G56" s="439">
        <v>3214.81</v>
      </c>
      <c r="H56" s="437" t="s">
        <v>956</v>
      </c>
      <c r="I56" s="437" t="s">
        <v>1118</v>
      </c>
      <c r="J56" s="440">
        <v>40739</v>
      </c>
    </row>
    <row r="57" spans="1:10" ht="30">
      <c r="A57" s="443"/>
      <c r="B57" s="437" t="s">
        <v>1119</v>
      </c>
      <c r="C57" s="437" t="s">
        <v>1120</v>
      </c>
      <c r="D57" s="444"/>
      <c r="E57" s="444"/>
      <c r="F57" s="439">
        <v>10900</v>
      </c>
      <c r="G57" s="439">
        <v>9246</v>
      </c>
      <c r="H57" s="437" t="s">
        <v>956</v>
      </c>
      <c r="I57" s="437" t="s">
        <v>973</v>
      </c>
      <c r="J57" s="440">
        <v>40480</v>
      </c>
    </row>
    <row r="58" spans="1:10" ht="60">
      <c r="A58" s="437" t="s">
        <v>690</v>
      </c>
      <c r="B58" s="437" t="s">
        <v>1121</v>
      </c>
      <c r="C58" s="437" t="s">
        <v>1122</v>
      </c>
      <c r="D58" s="439">
        <v>221577.94</v>
      </c>
      <c r="E58" s="439">
        <v>269602.59000000003</v>
      </c>
      <c r="F58" s="439">
        <v>1285338.53</v>
      </c>
      <c r="G58" s="439">
        <v>491180.53</v>
      </c>
      <c r="H58" s="437" t="s">
        <v>956</v>
      </c>
      <c r="I58" s="437" t="s">
        <v>1123</v>
      </c>
      <c r="J58" s="440">
        <v>40480</v>
      </c>
    </row>
    <row r="59" spans="1:10" ht="30">
      <c r="A59" s="445" t="s">
        <v>1124</v>
      </c>
      <c r="B59" s="437" t="s">
        <v>1125</v>
      </c>
      <c r="C59" s="437" t="s">
        <v>1126</v>
      </c>
      <c r="D59" s="446">
        <v>23996.16</v>
      </c>
      <c r="E59" s="446">
        <v>29197.07</v>
      </c>
      <c r="F59" s="439">
        <v>54526.95</v>
      </c>
      <c r="G59" s="439">
        <v>23996.16</v>
      </c>
      <c r="H59" s="437" t="s">
        <v>956</v>
      </c>
      <c r="I59" s="437" t="s">
        <v>1127</v>
      </c>
      <c r="J59" s="440">
        <v>40085</v>
      </c>
    </row>
    <row r="60" spans="1:10" ht="105">
      <c r="A60" s="443"/>
      <c r="B60" s="437" t="s">
        <v>1128</v>
      </c>
      <c r="C60" s="437" t="s">
        <v>1129</v>
      </c>
      <c r="D60" s="444"/>
      <c r="E60" s="444"/>
      <c r="F60" s="439">
        <v>168783.77</v>
      </c>
      <c r="G60" s="439">
        <v>29197.07</v>
      </c>
      <c r="H60" s="437" t="s">
        <v>956</v>
      </c>
      <c r="I60" s="437" t="s">
        <v>1130</v>
      </c>
      <c r="J60" s="440">
        <v>40435</v>
      </c>
    </row>
    <row r="61" spans="1:10" ht="15">
      <c r="A61" s="445" t="s">
        <v>1131</v>
      </c>
      <c r="B61" s="437" t="s">
        <v>1132</v>
      </c>
      <c r="C61" s="437" t="s">
        <v>1133</v>
      </c>
      <c r="D61" s="446">
        <v>203.43</v>
      </c>
      <c r="E61" s="446">
        <v>247.52</v>
      </c>
      <c r="F61" s="439">
        <v>40</v>
      </c>
      <c r="G61" s="439">
        <v>40</v>
      </c>
      <c r="H61" s="437" t="s">
        <v>956</v>
      </c>
      <c r="I61" s="437" t="s">
        <v>1134</v>
      </c>
      <c r="J61" s="440">
        <v>40116</v>
      </c>
    </row>
    <row r="62" spans="1:10" ht="15">
      <c r="A62" s="441"/>
      <c r="B62" s="437" t="s">
        <v>1135</v>
      </c>
      <c r="C62" s="445" t="s">
        <v>1136</v>
      </c>
      <c r="D62" s="442"/>
      <c r="E62" s="442"/>
      <c r="F62" s="439">
        <v>42000</v>
      </c>
      <c r="G62" s="439">
        <v>163.43</v>
      </c>
      <c r="H62" s="437" t="s">
        <v>956</v>
      </c>
      <c r="I62" s="437" t="s">
        <v>1137</v>
      </c>
      <c r="J62" s="440">
        <v>40332</v>
      </c>
    </row>
    <row r="63" spans="1:10" ht="15">
      <c r="A63" s="443"/>
      <c r="B63" s="437" t="s">
        <v>1138</v>
      </c>
      <c r="C63" s="443"/>
      <c r="D63" s="444"/>
      <c r="E63" s="444"/>
      <c r="F63" s="439">
        <v>259.77999999999997</v>
      </c>
      <c r="G63" s="439">
        <v>247.52</v>
      </c>
      <c r="H63" s="437" t="s">
        <v>956</v>
      </c>
      <c r="I63" s="437" t="s">
        <v>970</v>
      </c>
      <c r="J63" s="440">
        <v>40520</v>
      </c>
    </row>
    <row r="64" spans="1:10" ht="30">
      <c r="A64" s="437" t="s">
        <v>1139</v>
      </c>
      <c r="B64" s="437" t="s">
        <v>1140</v>
      </c>
      <c r="C64" s="437" t="s">
        <v>1141</v>
      </c>
      <c r="D64" s="439">
        <v>1816.04</v>
      </c>
      <c r="E64" s="439">
        <v>2209.65</v>
      </c>
      <c r="F64" s="439">
        <v>36806.36</v>
      </c>
      <c r="G64" s="439">
        <v>4025.69</v>
      </c>
      <c r="H64" s="437" t="s">
        <v>956</v>
      </c>
      <c r="I64" s="437" t="s">
        <v>1142</v>
      </c>
      <c r="J64" s="440">
        <v>40525</v>
      </c>
    </row>
    <row r="65" spans="1:10" ht="30">
      <c r="A65" s="445" t="s">
        <v>1143</v>
      </c>
      <c r="B65" s="437" t="s">
        <v>1144</v>
      </c>
      <c r="C65" s="437" t="s">
        <v>1145</v>
      </c>
      <c r="D65" s="446">
        <v>4581.72</v>
      </c>
      <c r="E65" s="446">
        <v>5574.76</v>
      </c>
      <c r="F65" s="439">
        <v>320.12</v>
      </c>
      <c r="G65" s="439">
        <v>320.12</v>
      </c>
      <c r="H65" s="437" t="s">
        <v>956</v>
      </c>
      <c r="I65" s="437" t="s">
        <v>1146</v>
      </c>
      <c r="J65" s="440">
        <v>40675</v>
      </c>
    </row>
    <row r="66" spans="1:10" ht="30">
      <c r="A66" s="441"/>
      <c r="B66" s="437" t="s">
        <v>1147</v>
      </c>
      <c r="C66" s="437" t="s">
        <v>1143</v>
      </c>
      <c r="D66" s="442"/>
      <c r="E66" s="442"/>
      <c r="F66" s="439">
        <v>4211.72</v>
      </c>
      <c r="G66" s="439">
        <v>4211.72</v>
      </c>
      <c r="H66" s="437" t="s">
        <v>956</v>
      </c>
      <c r="I66" s="437" t="s">
        <v>1148</v>
      </c>
      <c r="J66" s="440">
        <v>40237</v>
      </c>
    </row>
    <row r="67" spans="1:10" ht="30">
      <c r="A67" s="443"/>
      <c r="B67" s="437" t="s">
        <v>1149</v>
      </c>
      <c r="C67" s="437" t="s">
        <v>1150</v>
      </c>
      <c r="D67" s="444"/>
      <c r="E67" s="444"/>
      <c r="F67" s="439">
        <v>13000</v>
      </c>
      <c r="G67" s="439">
        <v>5574.76</v>
      </c>
      <c r="H67" s="437" t="s">
        <v>956</v>
      </c>
      <c r="I67" s="437" t="s">
        <v>1151</v>
      </c>
      <c r="J67" s="440">
        <v>40729</v>
      </c>
    </row>
    <row r="68" spans="1:10" ht="45">
      <c r="A68" s="437" t="s">
        <v>1152</v>
      </c>
      <c r="B68" s="437" t="s">
        <v>1153</v>
      </c>
      <c r="C68" s="437" t="s">
        <v>1154</v>
      </c>
      <c r="D68" s="439">
        <v>157940.51</v>
      </c>
      <c r="E68" s="439">
        <v>192172.43</v>
      </c>
      <c r="F68" s="439">
        <v>594859.22</v>
      </c>
      <c r="G68" s="439">
        <v>350112.94</v>
      </c>
      <c r="H68" s="437" t="s">
        <v>956</v>
      </c>
      <c r="I68" s="437" t="s">
        <v>1155</v>
      </c>
      <c r="J68" s="440">
        <v>40497</v>
      </c>
    </row>
    <row r="69" spans="1:10" ht="15">
      <c r="A69" s="437" t="s">
        <v>1156</v>
      </c>
      <c r="B69" s="437" t="s">
        <v>1157</v>
      </c>
      <c r="C69" s="437" t="s">
        <v>1158</v>
      </c>
      <c r="D69" s="439">
        <v>2834.64</v>
      </c>
      <c r="E69" s="439">
        <v>3449.02</v>
      </c>
      <c r="F69" s="439">
        <v>7000</v>
      </c>
      <c r="G69" s="439">
        <v>6283.66</v>
      </c>
      <c r="H69" s="437" t="s">
        <v>956</v>
      </c>
      <c r="I69" s="437" t="s">
        <v>1036</v>
      </c>
      <c r="J69" s="440">
        <v>40359</v>
      </c>
    </row>
    <row r="70" spans="1:10" ht="45">
      <c r="A70" s="437" t="s">
        <v>1159</v>
      </c>
      <c r="B70" s="437" t="s">
        <v>1160</v>
      </c>
      <c r="C70" s="437" t="s">
        <v>1161</v>
      </c>
      <c r="D70" s="439">
        <v>4603.5600000000004</v>
      </c>
      <c r="E70" s="439">
        <v>5601.33</v>
      </c>
      <c r="F70" s="439">
        <v>19953.36</v>
      </c>
      <c r="G70" s="439">
        <v>4603.5600000000004</v>
      </c>
      <c r="H70" s="437" t="s">
        <v>956</v>
      </c>
      <c r="I70" s="437" t="s">
        <v>1162</v>
      </c>
      <c r="J70" s="440">
        <v>40086</v>
      </c>
    </row>
    <row r="71" spans="1:10" ht="30">
      <c r="A71" s="445" t="s">
        <v>1163</v>
      </c>
      <c r="B71" s="437" t="s">
        <v>1164</v>
      </c>
      <c r="C71" s="437" t="s">
        <v>1165</v>
      </c>
      <c r="D71" s="446">
        <v>83466.67</v>
      </c>
      <c r="E71" s="446">
        <v>102019.31</v>
      </c>
      <c r="F71" s="439">
        <v>153000</v>
      </c>
      <c r="G71" s="439">
        <v>83467</v>
      </c>
      <c r="H71" s="437" t="s">
        <v>956</v>
      </c>
      <c r="I71" s="437" t="s">
        <v>1166</v>
      </c>
      <c r="J71" s="440">
        <v>40344</v>
      </c>
    </row>
    <row r="72" spans="1:10" ht="75">
      <c r="A72" s="443"/>
      <c r="B72" s="437" t="s">
        <v>1167</v>
      </c>
      <c r="C72" s="437" t="s">
        <v>1168</v>
      </c>
      <c r="D72" s="444"/>
      <c r="E72" s="444"/>
      <c r="F72" s="439">
        <v>240000</v>
      </c>
      <c r="G72" s="439">
        <v>102018.98</v>
      </c>
      <c r="H72" s="437" t="s">
        <v>956</v>
      </c>
      <c r="I72" s="437" t="s">
        <v>1169</v>
      </c>
      <c r="J72" s="440">
        <v>40697</v>
      </c>
    </row>
    <row r="73" spans="1:10" ht="15">
      <c r="A73" s="437" t="s">
        <v>1170</v>
      </c>
      <c r="B73" s="437" t="s">
        <v>1171</v>
      </c>
      <c r="C73" s="437" t="s">
        <v>1172</v>
      </c>
      <c r="D73" s="439">
        <v>1707.26</v>
      </c>
      <c r="E73" s="439">
        <v>2077.29</v>
      </c>
      <c r="F73" s="439">
        <v>30250</v>
      </c>
      <c r="G73" s="439">
        <v>3784.55</v>
      </c>
      <c r="H73" s="437" t="s">
        <v>960</v>
      </c>
      <c r="I73" s="437" t="s">
        <v>1034</v>
      </c>
      <c r="J73" s="440">
        <v>40847</v>
      </c>
    </row>
    <row r="74" spans="1:10" ht="60">
      <c r="A74" s="437" t="s">
        <v>1173</v>
      </c>
      <c r="B74" s="437" t="s">
        <v>1174</v>
      </c>
      <c r="C74" s="437" t="s">
        <v>1175</v>
      </c>
      <c r="D74" s="439">
        <v>222.77</v>
      </c>
      <c r="E74" s="439">
        <v>271.05</v>
      </c>
      <c r="F74" s="439">
        <v>0</v>
      </c>
      <c r="G74" s="439">
        <v>0</v>
      </c>
      <c r="H74" s="437" t="s">
        <v>1038</v>
      </c>
      <c r="I74" s="437" t="s">
        <v>727</v>
      </c>
      <c r="J74" s="440">
        <v>40126</v>
      </c>
    </row>
    <row r="75" spans="1:10" ht="15">
      <c r="A75" s="437" t="s">
        <v>1176</v>
      </c>
      <c r="B75" s="437" t="s">
        <v>1177</v>
      </c>
      <c r="C75" s="437" t="s">
        <v>1089</v>
      </c>
      <c r="D75" s="439">
        <v>508.26</v>
      </c>
      <c r="E75" s="439">
        <v>618.41</v>
      </c>
      <c r="F75" s="439">
        <v>0</v>
      </c>
      <c r="G75" s="439">
        <v>0</v>
      </c>
      <c r="H75" s="437" t="s">
        <v>1038</v>
      </c>
      <c r="I75" s="437" t="s">
        <v>1089</v>
      </c>
      <c r="J75" s="440">
        <v>40207</v>
      </c>
    </row>
    <row r="76" spans="1:10" ht="30">
      <c r="A76" s="445" t="s">
        <v>1178</v>
      </c>
      <c r="B76" s="437" t="s">
        <v>1179</v>
      </c>
      <c r="C76" s="437" t="s">
        <v>1180</v>
      </c>
      <c r="D76" s="446">
        <v>1631.88</v>
      </c>
      <c r="E76" s="446">
        <v>1985.57</v>
      </c>
      <c r="F76" s="439">
        <v>17505.7</v>
      </c>
      <c r="G76" s="439">
        <v>1631.88</v>
      </c>
      <c r="H76" s="437" t="s">
        <v>956</v>
      </c>
      <c r="I76" s="437" t="s">
        <v>727</v>
      </c>
      <c r="J76" s="440">
        <v>40036</v>
      </c>
    </row>
    <row r="77" spans="1:10" ht="30">
      <c r="A77" s="443"/>
      <c r="B77" s="437" t="s">
        <v>1181</v>
      </c>
      <c r="C77" s="437" t="s">
        <v>1182</v>
      </c>
      <c r="D77" s="444"/>
      <c r="E77" s="444"/>
      <c r="F77" s="439">
        <v>14815.07</v>
      </c>
      <c r="G77" s="439">
        <v>1985.57</v>
      </c>
      <c r="H77" s="437" t="s">
        <v>956</v>
      </c>
      <c r="I77" s="437" t="s">
        <v>1183</v>
      </c>
      <c r="J77" s="440">
        <v>40421</v>
      </c>
    </row>
    <row r="78" spans="1:10" ht="60">
      <c r="A78" s="445" t="s">
        <v>1184</v>
      </c>
      <c r="B78" s="437" t="s">
        <v>1185</v>
      </c>
      <c r="C78" s="437" t="s">
        <v>1186</v>
      </c>
      <c r="D78" s="446">
        <v>4275.9799999999996</v>
      </c>
      <c r="E78" s="446">
        <v>5202.75</v>
      </c>
      <c r="F78" s="439">
        <v>14284.38</v>
      </c>
      <c r="G78" s="439">
        <v>4275.9799999999996</v>
      </c>
      <c r="H78" s="437" t="s">
        <v>956</v>
      </c>
      <c r="I78" s="437" t="s">
        <v>727</v>
      </c>
      <c r="J78" s="440">
        <v>40025</v>
      </c>
    </row>
    <row r="79" spans="1:10" ht="45">
      <c r="A79" s="443"/>
      <c r="B79" s="437" t="s">
        <v>1187</v>
      </c>
      <c r="C79" s="437" t="s">
        <v>1188</v>
      </c>
      <c r="D79" s="444"/>
      <c r="E79" s="444"/>
      <c r="F79" s="439">
        <v>31546.53</v>
      </c>
      <c r="G79" s="439">
        <v>0</v>
      </c>
      <c r="H79" s="437" t="s">
        <v>956</v>
      </c>
      <c r="I79" s="437" t="s">
        <v>1189</v>
      </c>
      <c r="J79" s="440">
        <v>40819</v>
      </c>
    </row>
    <row r="80" spans="1:10" ht="30">
      <c r="A80" s="437" t="s">
        <v>1190</v>
      </c>
      <c r="B80" s="437" t="s">
        <v>1191</v>
      </c>
      <c r="C80" s="437" t="s">
        <v>1192</v>
      </c>
      <c r="D80" s="439">
        <v>5075.2700000000004</v>
      </c>
      <c r="E80" s="439">
        <v>6175.28</v>
      </c>
      <c r="F80" s="439">
        <v>32500</v>
      </c>
      <c r="G80" s="439">
        <v>11250.55</v>
      </c>
      <c r="H80" s="437" t="s">
        <v>956</v>
      </c>
      <c r="I80" s="437" t="s">
        <v>1193</v>
      </c>
      <c r="J80" s="440">
        <v>40359</v>
      </c>
    </row>
    <row r="81" spans="1:10" ht="30">
      <c r="A81" s="437" t="s">
        <v>1194</v>
      </c>
      <c r="B81" s="437" t="s">
        <v>1195</v>
      </c>
      <c r="C81" s="437" t="s">
        <v>1196</v>
      </c>
      <c r="D81" s="439">
        <v>971.09</v>
      </c>
      <c r="E81" s="439">
        <v>1181.57</v>
      </c>
      <c r="F81" s="439">
        <v>971.09</v>
      </c>
      <c r="G81" s="439">
        <v>971.09</v>
      </c>
      <c r="H81" s="437" t="s">
        <v>956</v>
      </c>
      <c r="I81" s="437" t="s">
        <v>1197</v>
      </c>
      <c r="J81" s="440">
        <v>40029</v>
      </c>
    </row>
    <row r="82" spans="1:10" ht="30">
      <c r="A82" s="445" t="s">
        <v>1198</v>
      </c>
      <c r="B82" s="437" t="s">
        <v>1199</v>
      </c>
      <c r="C82" s="437" t="s">
        <v>1200</v>
      </c>
      <c r="D82" s="446">
        <v>10700.87</v>
      </c>
      <c r="E82" s="446">
        <v>13020.17</v>
      </c>
      <c r="F82" s="439">
        <v>1500000</v>
      </c>
      <c r="G82" s="439">
        <v>13020.04</v>
      </c>
      <c r="H82" s="437" t="s">
        <v>960</v>
      </c>
      <c r="I82" s="437" t="s">
        <v>1201</v>
      </c>
      <c r="J82" s="440">
        <v>41274</v>
      </c>
    </row>
    <row r="83" spans="1:10" ht="30">
      <c r="A83" s="443"/>
      <c r="B83" s="437" t="s">
        <v>1202</v>
      </c>
      <c r="C83" s="437" t="s">
        <v>1203</v>
      </c>
      <c r="D83" s="444"/>
      <c r="E83" s="444"/>
      <c r="F83" s="439">
        <v>102000</v>
      </c>
      <c r="G83" s="439">
        <v>10700.87</v>
      </c>
      <c r="H83" s="437" t="s">
        <v>960</v>
      </c>
      <c r="I83" s="437" t="s">
        <v>1204</v>
      </c>
      <c r="J83" s="440">
        <v>40045</v>
      </c>
    </row>
    <row r="84" spans="1:10" ht="15">
      <c r="A84" s="445" t="s">
        <v>1205</v>
      </c>
      <c r="B84" s="445" t="s">
        <v>1206</v>
      </c>
      <c r="C84" s="445" t="s">
        <v>1207</v>
      </c>
      <c r="D84" s="446">
        <v>1694.41</v>
      </c>
      <c r="E84" s="446">
        <v>2061.66</v>
      </c>
      <c r="F84" s="439">
        <v>108916.4</v>
      </c>
      <c r="G84" s="439">
        <v>3756.07</v>
      </c>
      <c r="H84" s="437" t="s">
        <v>956</v>
      </c>
      <c r="I84" s="437" t="s">
        <v>1208</v>
      </c>
      <c r="J84" s="440">
        <v>40079</v>
      </c>
    </row>
    <row r="85" spans="1:10" ht="15">
      <c r="A85" s="443"/>
      <c r="B85" s="443"/>
      <c r="C85" s="443"/>
      <c r="D85" s="444"/>
      <c r="E85" s="444"/>
      <c r="F85" s="439">
        <v>0</v>
      </c>
      <c r="G85" s="439">
        <v>0</v>
      </c>
      <c r="H85" s="437" t="s">
        <v>1038</v>
      </c>
      <c r="I85" s="437" t="s">
        <v>1209</v>
      </c>
      <c r="J85" s="440">
        <v>40178</v>
      </c>
    </row>
    <row r="86" spans="1:10" ht="15">
      <c r="A86" s="437" t="s">
        <v>1210</v>
      </c>
      <c r="B86" s="437" t="s">
        <v>1211</v>
      </c>
      <c r="C86" s="437" t="s">
        <v>1212</v>
      </c>
      <c r="D86" s="439">
        <v>227.89</v>
      </c>
      <c r="E86" s="439">
        <v>277.27</v>
      </c>
      <c r="F86" s="439">
        <v>500</v>
      </c>
      <c r="G86" s="439">
        <v>500</v>
      </c>
      <c r="H86" s="437" t="s">
        <v>956</v>
      </c>
      <c r="I86" s="437" t="s">
        <v>1213</v>
      </c>
      <c r="J86" s="440">
        <v>40043</v>
      </c>
    </row>
    <row r="87" spans="1:10" ht="30">
      <c r="A87" s="445" t="s">
        <v>1214</v>
      </c>
      <c r="B87" s="437" t="s">
        <v>1215</v>
      </c>
      <c r="C87" s="437" t="s">
        <v>1216</v>
      </c>
      <c r="D87" s="446">
        <v>1216.02</v>
      </c>
      <c r="E87" s="446">
        <v>1479.57</v>
      </c>
      <c r="F87" s="439">
        <v>24809.22</v>
      </c>
      <c r="G87" s="439">
        <v>1479.57</v>
      </c>
      <c r="H87" s="437" t="s">
        <v>956</v>
      </c>
      <c r="I87" s="437" t="s">
        <v>1217</v>
      </c>
      <c r="J87" s="440">
        <v>40574</v>
      </c>
    </row>
    <row r="88" spans="1:10" ht="45">
      <c r="A88" s="443"/>
      <c r="B88" s="437" t="s">
        <v>1218</v>
      </c>
      <c r="C88" s="437" t="s">
        <v>1219</v>
      </c>
      <c r="D88" s="444"/>
      <c r="E88" s="444"/>
      <c r="F88" s="439">
        <v>22892.639999999999</v>
      </c>
      <c r="G88" s="439">
        <v>1216.02</v>
      </c>
      <c r="H88" s="437" t="s">
        <v>956</v>
      </c>
      <c r="I88" s="437" t="s">
        <v>1217</v>
      </c>
      <c r="J88" s="440">
        <v>40018</v>
      </c>
    </row>
    <row r="89" spans="1:10" ht="30">
      <c r="A89" s="445" t="s">
        <v>357</v>
      </c>
      <c r="B89" s="437" t="s">
        <v>1220</v>
      </c>
      <c r="C89" s="437" t="s">
        <v>1221</v>
      </c>
      <c r="D89" s="446">
        <v>31696.42</v>
      </c>
      <c r="E89" s="446">
        <v>38566.28</v>
      </c>
      <c r="F89" s="439">
        <v>38566</v>
      </c>
      <c r="G89" s="439">
        <v>38566</v>
      </c>
      <c r="H89" s="437" t="s">
        <v>956</v>
      </c>
      <c r="I89" s="437" t="s">
        <v>1222</v>
      </c>
      <c r="J89" s="440">
        <v>40640</v>
      </c>
    </row>
    <row r="90" spans="1:10" ht="30">
      <c r="A90" s="443"/>
      <c r="B90" s="437" t="s">
        <v>1223</v>
      </c>
      <c r="C90" s="437" t="s">
        <v>1224</v>
      </c>
      <c r="D90" s="444"/>
      <c r="E90" s="444"/>
      <c r="F90" s="439">
        <v>22830.5</v>
      </c>
      <c r="G90" s="439">
        <v>22830.5</v>
      </c>
      <c r="H90" s="437" t="s">
        <v>956</v>
      </c>
      <c r="I90" s="437" t="s">
        <v>1225</v>
      </c>
      <c r="J90" s="440">
        <v>40464</v>
      </c>
    </row>
    <row r="91" spans="1:10" ht="15">
      <c r="A91" s="445" t="s">
        <v>1226</v>
      </c>
      <c r="B91" s="437" t="s">
        <v>1227</v>
      </c>
      <c r="C91" s="437" t="s">
        <v>1228</v>
      </c>
      <c r="D91" s="446">
        <v>1292.8399999999999</v>
      </c>
      <c r="E91" s="446">
        <v>1573.05</v>
      </c>
      <c r="F91" s="439">
        <v>5000</v>
      </c>
      <c r="G91" s="439">
        <v>1292.8399999999999</v>
      </c>
      <c r="H91" s="437" t="s">
        <v>956</v>
      </c>
      <c r="I91" s="437" t="s">
        <v>1229</v>
      </c>
      <c r="J91" s="440">
        <v>40297</v>
      </c>
    </row>
    <row r="92" spans="1:10" ht="15">
      <c r="A92" s="443"/>
      <c r="B92" s="437" t="s">
        <v>1230</v>
      </c>
      <c r="C92" s="437" t="s">
        <v>1231</v>
      </c>
      <c r="D92" s="444"/>
      <c r="E92" s="444"/>
      <c r="F92" s="439">
        <v>13113.13</v>
      </c>
      <c r="G92" s="439">
        <v>1573.05</v>
      </c>
      <c r="H92" s="437" t="s">
        <v>956</v>
      </c>
      <c r="I92" s="437" t="s">
        <v>999</v>
      </c>
      <c r="J92" s="440">
        <v>40724</v>
      </c>
    </row>
    <row r="93" spans="1:10" ht="30">
      <c r="A93" s="445" t="s">
        <v>1232</v>
      </c>
      <c r="B93" s="437" t="s">
        <v>1233</v>
      </c>
      <c r="C93" s="437" t="s">
        <v>1234</v>
      </c>
      <c r="D93" s="446">
        <v>10403.870000000001</v>
      </c>
      <c r="E93" s="446">
        <v>12658.8</v>
      </c>
      <c r="F93" s="439">
        <v>23079.81</v>
      </c>
      <c r="G93" s="439">
        <v>12658.8</v>
      </c>
      <c r="H93" s="437" t="s">
        <v>956</v>
      </c>
      <c r="I93" s="437" t="s">
        <v>1235</v>
      </c>
      <c r="J93" s="440">
        <v>40410</v>
      </c>
    </row>
    <row r="94" spans="1:10" ht="30">
      <c r="A94" s="443"/>
      <c r="B94" s="437" t="s">
        <v>1236</v>
      </c>
      <c r="C94" s="437" t="s">
        <v>1237</v>
      </c>
      <c r="D94" s="444"/>
      <c r="E94" s="444"/>
      <c r="F94" s="439">
        <v>37287.730000000003</v>
      </c>
      <c r="G94" s="439">
        <v>10403.870000000001</v>
      </c>
      <c r="H94" s="437" t="s">
        <v>956</v>
      </c>
      <c r="I94" s="437" t="s">
        <v>1238</v>
      </c>
      <c r="J94" s="440">
        <v>40086</v>
      </c>
    </row>
    <row r="95" spans="1:10" ht="15">
      <c r="A95" s="445" t="s">
        <v>1239</v>
      </c>
      <c r="B95" s="437" t="s">
        <v>1240</v>
      </c>
      <c r="C95" s="437" t="s">
        <v>1241</v>
      </c>
      <c r="D95" s="446">
        <v>74617.8</v>
      </c>
      <c r="E95" s="446">
        <v>91538.35</v>
      </c>
      <c r="F95" s="439">
        <v>230000</v>
      </c>
      <c r="G95" s="439">
        <v>91538.35</v>
      </c>
      <c r="H95" s="437" t="s">
        <v>956</v>
      </c>
      <c r="I95" s="437" t="s">
        <v>1242</v>
      </c>
      <c r="J95" s="440">
        <v>40365</v>
      </c>
    </row>
    <row r="96" spans="1:10" ht="60">
      <c r="A96" s="443"/>
      <c r="B96" s="437" t="s">
        <v>1243</v>
      </c>
      <c r="C96" s="437" t="s">
        <v>1244</v>
      </c>
      <c r="D96" s="444"/>
      <c r="E96" s="444"/>
      <c r="F96" s="439">
        <v>126856.31</v>
      </c>
      <c r="G96" s="439">
        <v>74617.8</v>
      </c>
      <c r="H96" s="437" t="s">
        <v>956</v>
      </c>
      <c r="I96" s="437" t="s">
        <v>1245</v>
      </c>
      <c r="J96" s="440">
        <v>40108</v>
      </c>
    </row>
    <row r="97" spans="1:10" ht="135">
      <c r="A97" s="445" t="s">
        <v>1246</v>
      </c>
      <c r="B97" s="437" t="s">
        <v>1247</v>
      </c>
      <c r="C97" s="437" t="s">
        <v>1248</v>
      </c>
      <c r="D97" s="446">
        <v>4638.5</v>
      </c>
      <c r="E97" s="446">
        <v>5643.85</v>
      </c>
      <c r="F97" s="439">
        <v>50317.7</v>
      </c>
      <c r="G97" s="439">
        <v>5643.85</v>
      </c>
      <c r="H97" s="437" t="s">
        <v>956</v>
      </c>
      <c r="I97" s="437" t="s">
        <v>1249</v>
      </c>
      <c r="J97" s="440">
        <v>40485</v>
      </c>
    </row>
    <row r="98" spans="1:10" ht="150">
      <c r="A98" s="443"/>
      <c r="B98" s="437" t="s">
        <v>1250</v>
      </c>
      <c r="C98" s="437" t="s">
        <v>1251</v>
      </c>
      <c r="D98" s="444"/>
      <c r="E98" s="444"/>
      <c r="F98" s="439">
        <v>40217</v>
      </c>
      <c r="G98" s="439">
        <v>4638.5</v>
      </c>
      <c r="H98" s="437" t="s">
        <v>956</v>
      </c>
      <c r="I98" s="437" t="s">
        <v>727</v>
      </c>
      <c r="J98" s="440">
        <v>40078</v>
      </c>
    </row>
    <row r="99" spans="1:10" ht="30">
      <c r="A99" s="445" t="s">
        <v>1252</v>
      </c>
      <c r="B99" s="437" t="s">
        <v>1253</v>
      </c>
      <c r="C99" s="437" t="s">
        <v>1254</v>
      </c>
      <c r="D99" s="446">
        <v>478.61</v>
      </c>
      <c r="E99" s="446">
        <v>582.35</v>
      </c>
      <c r="F99" s="439">
        <v>191</v>
      </c>
      <c r="G99" s="439">
        <v>191</v>
      </c>
      <c r="H99" s="437" t="s">
        <v>956</v>
      </c>
      <c r="I99" s="437" t="s">
        <v>1255</v>
      </c>
      <c r="J99" s="440">
        <v>40403</v>
      </c>
    </row>
    <row r="100" spans="1:10" ht="15">
      <c r="A100" s="443"/>
      <c r="B100" s="437" t="s">
        <v>1256</v>
      </c>
      <c r="C100" s="437" t="s">
        <v>1257</v>
      </c>
      <c r="D100" s="444"/>
      <c r="E100" s="444"/>
      <c r="F100" s="439">
        <v>2035</v>
      </c>
      <c r="G100" s="439">
        <v>478.61</v>
      </c>
      <c r="H100" s="437" t="s">
        <v>956</v>
      </c>
      <c r="I100" s="437" t="s">
        <v>1258</v>
      </c>
      <c r="J100" s="440">
        <v>40156</v>
      </c>
    </row>
    <row r="101" spans="1:10" ht="15">
      <c r="A101" s="437" t="s">
        <v>1259</v>
      </c>
      <c r="B101" s="437" t="s">
        <v>1260</v>
      </c>
      <c r="C101" s="437" t="s">
        <v>1261</v>
      </c>
      <c r="D101" s="439">
        <v>591.19000000000005</v>
      </c>
      <c r="E101" s="439">
        <v>719.32</v>
      </c>
      <c r="F101" s="439">
        <v>591.19000000000005</v>
      </c>
      <c r="G101" s="439">
        <v>0</v>
      </c>
      <c r="H101" s="437" t="s">
        <v>1038</v>
      </c>
      <c r="I101" s="437" t="s">
        <v>727</v>
      </c>
      <c r="J101" s="440">
        <v>40147</v>
      </c>
    </row>
    <row r="102" spans="1:10" ht="60">
      <c r="A102" s="437" t="s">
        <v>1262</v>
      </c>
      <c r="B102" s="437" t="s">
        <v>1263</v>
      </c>
      <c r="C102" s="437" t="s">
        <v>1264</v>
      </c>
      <c r="D102" s="439">
        <v>2664.3</v>
      </c>
      <c r="E102" s="439">
        <v>3241.76</v>
      </c>
      <c r="F102" s="439">
        <v>30000</v>
      </c>
      <c r="G102" s="439">
        <v>5906.06</v>
      </c>
      <c r="H102" s="437" t="s">
        <v>956</v>
      </c>
      <c r="I102" s="437" t="s">
        <v>1265</v>
      </c>
      <c r="J102" s="440">
        <v>40451</v>
      </c>
    </row>
    <row r="103" spans="1:10" ht="15">
      <c r="A103" s="445" t="s">
        <v>1266</v>
      </c>
      <c r="B103" s="437" t="s">
        <v>1267</v>
      </c>
      <c r="C103" s="437" t="s">
        <v>1268</v>
      </c>
      <c r="D103" s="446">
        <v>1415.21</v>
      </c>
      <c r="E103" s="446">
        <v>1721.94</v>
      </c>
      <c r="F103" s="439">
        <v>28780.799999999999</v>
      </c>
      <c r="G103" s="439">
        <v>1721.94</v>
      </c>
      <c r="H103" s="437" t="s">
        <v>956</v>
      </c>
      <c r="I103" s="437" t="s">
        <v>1269</v>
      </c>
      <c r="J103" s="440">
        <v>40442</v>
      </c>
    </row>
    <row r="104" spans="1:10" ht="45">
      <c r="A104" s="443"/>
      <c r="B104" s="437" t="s">
        <v>1270</v>
      </c>
      <c r="C104" s="437" t="s">
        <v>1271</v>
      </c>
      <c r="D104" s="444"/>
      <c r="E104" s="444"/>
      <c r="F104" s="439">
        <v>26828.400000000001</v>
      </c>
      <c r="G104" s="439">
        <v>1415.21</v>
      </c>
      <c r="H104" s="437" t="s">
        <v>956</v>
      </c>
      <c r="I104" s="437" t="s">
        <v>727</v>
      </c>
      <c r="J104" s="440">
        <v>40079</v>
      </c>
    </row>
    <row r="105" spans="1:10" ht="30">
      <c r="A105" s="445" t="s">
        <v>1272</v>
      </c>
      <c r="B105" s="437" t="s">
        <v>1273</v>
      </c>
      <c r="C105" s="437" t="s">
        <v>1274</v>
      </c>
      <c r="D105" s="446">
        <v>114.64</v>
      </c>
      <c r="E105" s="446">
        <v>139.49</v>
      </c>
      <c r="F105" s="439">
        <v>414.31</v>
      </c>
      <c r="G105" s="439">
        <v>114.64</v>
      </c>
      <c r="H105" s="437" t="s">
        <v>956</v>
      </c>
      <c r="I105" s="437" t="s">
        <v>1275</v>
      </c>
      <c r="J105" s="440">
        <v>40267</v>
      </c>
    </row>
    <row r="106" spans="1:10" ht="15">
      <c r="A106" s="443"/>
      <c r="B106" s="437" t="s">
        <v>1276</v>
      </c>
      <c r="C106" s="437" t="s">
        <v>1277</v>
      </c>
      <c r="D106" s="444"/>
      <c r="E106" s="444"/>
      <c r="F106" s="439">
        <v>460.63</v>
      </c>
      <c r="G106" s="439">
        <v>139.49</v>
      </c>
      <c r="H106" s="437" t="s">
        <v>956</v>
      </c>
      <c r="I106" s="437" t="s">
        <v>1275</v>
      </c>
      <c r="J106" s="440">
        <v>40632</v>
      </c>
    </row>
    <row r="107" spans="1:10" ht="30">
      <c r="A107" s="445" t="s">
        <v>1278</v>
      </c>
      <c r="B107" s="437" t="s">
        <v>1279</v>
      </c>
      <c r="C107" s="437" t="s">
        <v>1280</v>
      </c>
      <c r="D107" s="446">
        <v>558.84</v>
      </c>
      <c r="E107" s="446">
        <v>679.96</v>
      </c>
      <c r="F107" s="439">
        <v>27000.959999999999</v>
      </c>
      <c r="G107" s="439">
        <v>558.84</v>
      </c>
      <c r="H107" s="437" t="s">
        <v>956</v>
      </c>
      <c r="I107" s="437" t="s">
        <v>727</v>
      </c>
      <c r="J107" s="440">
        <v>39987</v>
      </c>
    </row>
    <row r="108" spans="1:10" ht="30">
      <c r="A108" s="443"/>
      <c r="B108" s="437" t="s">
        <v>1281</v>
      </c>
      <c r="C108" s="437" t="s">
        <v>1282</v>
      </c>
      <c r="D108" s="444"/>
      <c r="E108" s="444"/>
      <c r="F108" s="439">
        <v>1000</v>
      </c>
      <c r="G108" s="439">
        <v>679.96</v>
      </c>
      <c r="H108" s="437" t="s">
        <v>956</v>
      </c>
      <c r="I108" s="437" t="s">
        <v>1283</v>
      </c>
      <c r="J108" s="440">
        <v>40519</v>
      </c>
    </row>
    <row r="109" spans="1:10" ht="60">
      <c r="A109" s="445" t="s">
        <v>1284</v>
      </c>
      <c r="B109" s="437" t="s">
        <v>1285</v>
      </c>
      <c r="C109" s="437" t="s">
        <v>1286</v>
      </c>
      <c r="D109" s="446">
        <v>851.7</v>
      </c>
      <c r="E109" s="446">
        <v>1036.3</v>
      </c>
      <c r="F109" s="439">
        <v>500</v>
      </c>
      <c r="G109" s="439">
        <v>500</v>
      </c>
      <c r="H109" s="437" t="s">
        <v>956</v>
      </c>
      <c r="I109" s="437" t="s">
        <v>727</v>
      </c>
      <c r="J109" s="440">
        <v>40028</v>
      </c>
    </row>
    <row r="110" spans="1:10" ht="30">
      <c r="A110" s="441"/>
      <c r="B110" s="437" t="s">
        <v>1287</v>
      </c>
      <c r="C110" s="437" t="s">
        <v>1288</v>
      </c>
      <c r="D110" s="442"/>
      <c r="E110" s="442"/>
      <c r="F110" s="439">
        <v>300</v>
      </c>
      <c r="G110" s="439">
        <v>300</v>
      </c>
      <c r="H110" s="437" t="s">
        <v>956</v>
      </c>
      <c r="I110" s="437" t="s">
        <v>727</v>
      </c>
      <c r="J110" s="440">
        <v>40028</v>
      </c>
    </row>
    <row r="111" spans="1:10" ht="30">
      <c r="A111" s="441"/>
      <c r="B111" s="437" t="s">
        <v>1289</v>
      </c>
      <c r="C111" s="437" t="s">
        <v>1290</v>
      </c>
      <c r="D111" s="442"/>
      <c r="E111" s="442"/>
      <c r="F111" s="439">
        <v>1750</v>
      </c>
      <c r="G111" s="439">
        <v>51.7</v>
      </c>
      <c r="H111" s="437" t="s">
        <v>956</v>
      </c>
      <c r="I111" s="437" t="s">
        <v>727</v>
      </c>
      <c r="J111" s="440">
        <v>40028</v>
      </c>
    </row>
    <row r="112" spans="1:10" ht="45">
      <c r="A112" s="441"/>
      <c r="B112" s="437" t="s">
        <v>1291</v>
      </c>
      <c r="C112" s="437" t="s">
        <v>1292</v>
      </c>
      <c r="D112" s="442"/>
      <c r="E112" s="442"/>
      <c r="F112" s="439">
        <v>1888</v>
      </c>
      <c r="G112" s="439">
        <v>0</v>
      </c>
      <c r="H112" s="437" t="s">
        <v>956</v>
      </c>
      <c r="I112" s="437" t="s">
        <v>1293</v>
      </c>
      <c r="J112" s="440">
        <v>40690</v>
      </c>
    </row>
    <row r="113" spans="1:10" ht="60">
      <c r="A113" s="441"/>
      <c r="B113" s="437" t="s">
        <v>1294</v>
      </c>
      <c r="C113" s="437" t="s">
        <v>1295</v>
      </c>
      <c r="D113" s="442"/>
      <c r="E113" s="442"/>
      <c r="F113" s="439">
        <v>0</v>
      </c>
      <c r="G113" s="439">
        <v>0</v>
      </c>
      <c r="H113" s="437" t="s">
        <v>1038</v>
      </c>
      <c r="I113" s="437" t="s">
        <v>1293</v>
      </c>
      <c r="J113" s="440">
        <v>40724</v>
      </c>
    </row>
    <row r="114" spans="1:10" ht="60">
      <c r="A114" s="443"/>
      <c r="B114" s="437" t="s">
        <v>1294</v>
      </c>
      <c r="C114" s="437" t="s">
        <v>1295</v>
      </c>
      <c r="D114" s="444"/>
      <c r="E114" s="444"/>
      <c r="F114" s="439">
        <v>5375</v>
      </c>
      <c r="G114" s="439">
        <v>0</v>
      </c>
      <c r="H114" s="437" t="s">
        <v>1038</v>
      </c>
      <c r="I114" s="437" t="s">
        <v>1293</v>
      </c>
      <c r="J114" s="440">
        <v>40724</v>
      </c>
    </row>
    <row r="115" spans="1:10" ht="15">
      <c r="A115" s="437" t="s">
        <v>1296</v>
      </c>
      <c r="B115" s="437" t="s">
        <v>1297</v>
      </c>
      <c r="C115" s="437" t="s">
        <v>1298</v>
      </c>
      <c r="D115" s="439">
        <v>150.06</v>
      </c>
      <c r="E115" s="439">
        <v>182.58</v>
      </c>
      <c r="F115" s="439">
        <v>536.87</v>
      </c>
      <c r="G115" s="439">
        <v>332.64</v>
      </c>
      <c r="H115" s="437" t="s">
        <v>956</v>
      </c>
      <c r="I115" s="437" t="s">
        <v>1299</v>
      </c>
      <c r="J115" s="440">
        <v>40816</v>
      </c>
    </row>
    <row r="116" spans="1:10" ht="15">
      <c r="A116" s="437" t="s">
        <v>1300</v>
      </c>
      <c r="B116" s="437" t="s">
        <v>1301</v>
      </c>
      <c r="C116" s="437" t="s">
        <v>1302</v>
      </c>
      <c r="D116" s="439">
        <v>2183.85</v>
      </c>
      <c r="E116" s="439">
        <v>2657.18</v>
      </c>
      <c r="F116" s="439">
        <v>2367.89</v>
      </c>
      <c r="G116" s="439">
        <v>2183.85</v>
      </c>
      <c r="H116" s="437" t="s">
        <v>956</v>
      </c>
      <c r="I116" s="437" t="s">
        <v>727</v>
      </c>
      <c r="J116" s="440">
        <v>40080</v>
      </c>
    </row>
    <row r="117" spans="1:10" ht="15">
      <c r="A117" s="437" t="s">
        <v>1303</v>
      </c>
      <c r="B117" s="437" t="s">
        <v>1304</v>
      </c>
      <c r="C117" s="437" t="s">
        <v>1207</v>
      </c>
      <c r="D117" s="439">
        <v>3245.2</v>
      </c>
      <c r="E117" s="439">
        <v>3948.57</v>
      </c>
      <c r="F117" s="439">
        <v>80000</v>
      </c>
      <c r="G117" s="439">
        <v>7193.77</v>
      </c>
      <c r="H117" s="437" t="s">
        <v>956</v>
      </c>
      <c r="I117" s="437" t="s">
        <v>999</v>
      </c>
      <c r="J117" s="440">
        <v>40234</v>
      </c>
    </row>
    <row r="118" spans="1:10" ht="15">
      <c r="A118" s="445" t="s">
        <v>1305</v>
      </c>
      <c r="B118" s="437" t="s">
        <v>1306</v>
      </c>
      <c r="C118" s="437" t="s">
        <v>1307</v>
      </c>
      <c r="D118" s="446">
        <v>4594.82</v>
      </c>
      <c r="E118" s="446">
        <v>5590.7</v>
      </c>
      <c r="F118" s="439">
        <v>8388</v>
      </c>
      <c r="G118" s="439">
        <v>0</v>
      </c>
      <c r="H118" s="437" t="s">
        <v>956</v>
      </c>
      <c r="I118" s="437" t="s">
        <v>1308</v>
      </c>
      <c r="J118" s="440">
        <v>40717</v>
      </c>
    </row>
    <row r="119" spans="1:10" ht="15">
      <c r="A119" s="441"/>
      <c r="B119" s="437" t="s">
        <v>1309</v>
      </c>
      <c r="C119" s="437" t="s">
        <v>1310</v>
      </c>
      <c r="D119" s="442"/>
      <c r="E119" s="442"/>
      <c r="F119" s="439">
        <v>1797.75</v>
      </c>
      <c r="G119" s="439">
        <v>0</v>
      </c>
      <c r="H119" s="437" t="s">
        <v>956</v>
      </c>
      <c r="I119" s="437" t="s">
        <v>1311</v>
      </c>
      <c r="J119" s="440">
        <v>41060</v>
      </c>
    </row>
    <row r="120" spans="1:10" ht="45">
      <c r="A120" s="443"/>
      <c r="B120" s="437" t="s">
        <v>1312</v>
      </c>
      <c r="C120" s="437" t="s">
        <v>1313</v>
      </c>
      <c r="D120" s="444"/>
      <c r="E120" s="444"/>
      <c r="F120" s="439">
        <v>1797.75</v>
      </c>
      <c r="G120" s="439">
        <v>1797.75</v>
      </c>
      <c r="H120" s="437" t="s">
        <v>956</v>
      </c>
      <c r="I120" s="437" t="s">
        <v>1314</v>
      </c>
      <c r="J120" s="440">
        <v>40367</v>
      </c>
    </row>
    <row r="121" spans="1:10" ht="15">
      <c r="A121" s="437" t="s">
        <v>1315</v>
      </c>
      <c r="B121" s="437" t="s">
        <v>1316</v>
      </c>
      <c r="C121" s="437" t="s">
        <v>1317</v>
      </c>
      <c r="D121" s="439">
        <v>2341.09</v>
      </c>
      <c r="E121" s="439">
        <v>2848.5</v>
      </c>
      <c r="F121" s="439">
        <v>3900</v>
      </c>
      <c r="G121" s="439">
        <v>2341.09</v>
      </c>
      <c r="H121" s="437" t="s">
        <v>956</v>
      </c>
      <c r="I121" s="437" t="s">
        <v>727</v>
      </c>
      <c r="J121" s="440">
        <v>40015</v>
      </c>
    </row>
    <row r="122" spans="1:10" ht="15">
      <c r="A122" s="437" t="s">
        <v>1318</v>
      </c>
      <c r="B122" s="437" t="s">
        <v>1319</v>
      </c>
      <c r="C122" s="437" t="s">
        <v>1320</v>
      </c>
      <c r="D122" s="439">
        <v>810.7</v>
      </c>
      <c r="E122" s="439">
        <v>986.42</v>
      </c>
      <c r="F122" s="439">
        <v>15000</v>
      </c>
      <c r="G122" s="439">
        <v>1797.12</v>
      </c>
      <c r="H122" s="437" t="s">
        <v>960</v>
      </c>
      <c r="I122" s="437" t="s">
        <v>1321</v>
      </c>
      <c r="J122" s="440">
        <v>40785</v>
      </c>
    </row>
    <row r="123" spans="1:10" ht="30">
      <c r="A123" s="437" t="s">
        <v>1322</v>
      </c>
      <c r="B123" s="437" t="s">
        <v>1323</v>
      </c>
      <c r="C123" s="437" t="s">
        <v>1324</v>
      </c>
      <c r="D123" s="439">
        <v>7075.68</v>
      </c>
      <c r="E123" s="439">
        <v>8609.26</v>
      </c>
      <c r="F123" s="439">
        <v>17500</v>
      </c>
      <c r="G123" s="439">
        <v>15684.94</v>
      </c>
      <c r="H123" s="437" t="s">
        <v>956</v>
      </c>
      <c r="I123" s="437" t="s">
        <v>1325</v>
      </c>
      <c r="J123" s="440">
        <v>40704</v>
      </c>
    </row>
    <row r="124" spans="1:10" ht="15">
      <c r="A124" s="445" t="s">
        <v>1326</v>
      </c>
      <c r="B124" s="437" t="s">
        <v>1327</v>
      </c>
      <c r="C124" s="437" t="s">
        <v>1326</v>
      </c>
      <c r="D124" s="446">
        <v>12570.25</v>
      </c>
      <c r="E124" s="446">
        <v>15294.72</v>
      </c>
      <c r="F124" s="439">
        <v>570.25</v>
      </c>
      <c r="G124" s="439">
        <v>570.25</v>
      </c>
      <c r="H124" s="437" t="s">
        <v>956</v>
      </c>
      <c r="I124" s="437" t="s">
        <v>1328</v>
      </c>
      <c r="J124" s="440">
        <v>40199</v>
      </c>
    </row>
    <row r="125" spans="1:10" ht="60">
      <c r="A125" s="441"/>
      <c r="B125" s="437" t="s">
        <v>1329</v>
      </c>
      <c r="C125" s="437" t="s">
        <v>1330</v>
      </c>
      <c r="D125" s="442"/>
      <c r="E125" s="442"/>
      <c r="F125" s="439">
        <v>12000</v>
      </c>
      <c r="G125" s="439">
        <v>12000</v>
      </c>
      <c r="H125" s="437" t="s">
        <v>956</v>
      </c>
      <c r="I125" s="437" t="s">
        <v>727</v>
      </c>
      <c r="J125" s="440">
        <v>40031</v>
      </c>
    </row>
    <row r="126" spans="1:10" ht="15">
      <c r="A126" s="443"/>
      <c r="B126" s="437" t="s">
        <v>1331</v>
      </c>
      <c r="C126" s="437" t="s">
        <v>1332</v>
      </c>
      <c r="D126" s="444"/>
      <c r="E126" s="444"/>
      <c r="F126" s="439">
        <v>15865</v>
      </c>
      <c r="G126" s="439">
        <v>15294.72</v>
      </c>
      <c r="H126" s="437" t="s">
        <v>956</v>
      </c>
      <c r="I126" s="437" t="s">
        <v>1333</v>
      </c>
      <c r="J126" s="440">
        <v>41182</v>
      </c>
    </row>
    <row r="127" spans="1:10" ht="30">
      <c r="A127" s="445" t="s">
        <v>1334</v>
      </c>
      <c r="B127" s="437" t="s">
        <v>1335</v>
      </c>
      <c r="C127" s="437" t="s">
        <v>1336</v>
      </c>
      <c r="D127" s="446">
        <v>10264.1</v>
      </c>
      <c r="E127" s="446">
        <v>12488.74</v>
      </c>
      <c r="F127" s="439">
        <v>212297.11</v>
      </c>
      <c r="G127" s="439">
        <v>12488.74</v>
      </c>
      <c r="H127" s="437" t="s">
        <v>956</v>
      </c>
      <c r="I127" s="437" t="s">
        <v>1337</v>
      </c>
      <c r="J127" s="440">
        <v>40816</v>
      </c>
    </row>
    <row r="128" spans="1:10" ht="60">
      <c r="A128" s="441"/>
      <c r="B128" s="437" t="s">
        <v>1338</v>
      </c>
      <c r="C128" s="437" t="s">
        <v>1339</v>
      </c>
      <c r="D128" s="442"/>
      <c r="E128" s="442"/>
      <c r="F128" s="439">
        <v>15000</v>
      </c>
      <c r="G128" s="439">
        <v>10264.1</v>
      </c>
      <c r="H128" s="437" t="s">
        <v>956</v>
      </c>
      <c r="I128" s="437" t="s">
        <v>1340</v>
      </c>
      <c r="J128" s="440">
        <v>40359</v>
      </c>
    </row>
    <row r="129" spans="1:10" ht="60">
      <c r="A129" s="443"/>
      <c r="B129" s="437" t="s">
        <v>1341</v>
      </c>
      <c r="C129" s="437" t="s">
        <v>1342</v>
      </c>
      <c r="D129" s="444"/>
      <c r="E129" s="444"/>
      <c r="F129" s="439">
        <v>0</v>
      </c>
      <c r="G129" s="439">
        <v>0</v>
      </c>
      <c r="H129" s="437" t="s">
        <v>1038</v>
      </c>
      <c r="I129" s="437" t="s">
        <v>1343</v>
      </c>
      <c r="J129" s="440">
        <v>40724</v>
      </c>
    </row>
    <row r="130" spans="1:10" ht="45">
      <c r="A130" s="445" t="s">
        <v>1344</v>
      </c>
      <c r="B130" s="437" t="s">
        <v>1345</v>
      </c>
      <c r="C130" s="437" t="s">
        <v>1346</v>
      </c>
      <c r="D130" s="446">
        <v>11181.32</v>
      </c>
      <c r="E130" s="446">
        <v>13604.75</v>
      </c>
      <c r="F130" s="439">
        <v>26058.799999999999</v>
      </c>
      <c r="G130" s="439">
        <v>8077.3</v>
      </c>
      <c r="H130" s="437" t="s">
        <v>956</v>
      </c>
      <c r="I130" s="437" t="s">
        <v>1347</v>
      </c>
      <c r="J130" s="440">
        <v>40403</v>
      </c>
    </row>
    <row r="131" spans="1:10" ht="75">
      <c r="A131" s="441"/>
      <c r="B131" s="437" t="s">
        <v>1348</v>
      </c>
      <c r="C131" s="437" t="s">
        <v>1349</v>
      </c>
      <c r="D131" s="442"/>
      <c r="E131" s="442"/>
      <c r="F131" s="439">
        <v>22000</v>
      </c>
      <c r="G131" s="439">
        <v>15050</v>
      </c>
      <c r="H131" s="437" t="s">
        <v>956</v>
      </c>
      <c r="I131" s="437" t="s">
        <v>1350</v>
      </c>
      <c r="J131" s="440">
        <v>40451</v>
      </c>
    </row>
    <row r="132" spans="1:10" ht="60">
      <c r="A132" s="443"/>
      <c r="B132" s="437" t="s">
        <v>1351</v>
      </c>
      <c r="C132" s="437" t="s">
        <v>1352</v>
      </c>
      <c r="D132" s="444"/>
      <c r="E132" s="444"/>
      <c r="F132" s="439">
        <v>1700</v>
      </c>
      <c r="G132" s="439">
        <v>3317.54</v>
      </c>
      <c r="H132" s="437" t="s">
        <v>956</v>
      </c>
      <c r="I132" s="437" t="s">
        <v>1050</v>
      </c>
      <c r="J132" s="440">
        <v>40428</v>
      </c>
    </row>
    <row r="133" spans="1:10" ht="45">
      <c r="A133" s="445" t="s">
        <v>1353</v>
      </c>
      <c r="B133" s="437" t="s">
        <v>1354</v>
      </c>
      <c r="C133" s="437" t="s">
        <v>1355</v>
      </c>
      <c r="D133" s="446">
        <v>1497.68</v>
      </c>
      <c r="E133" s="446">
        <v>1822.29</v>
      </c>
      <c r="F133" s="439">
        <v>1400</v>
      </c>
      <c r="G133" s="439">
        <v>1208.27</v>
      </c>
      <c r="H133" s="437" t="s">
        <v>956</v>
      </c>
      <c r="I133" s="437" t="s">
        <v>1356</v>
      </c>
      <c r="J133" s="440">
        <v>41120</v>
      </c>
    </row>
    <row r="134" spans="1:10" ht="90">
      <c r="A134" s="443"/>
      <c r="B134" s="437" t="s">
        <v>1357</v>
      </c>
      <c r="C134" s="437" t="s">
        <v>1358</v>
      </c>
      <c r="D134" s="444"/>
      <c r="E134" s="444"/>
      <c r="F134" s="439">
        <v>7799.22</v>
      </c>
      <c r="G134" s="439">
        <v>2111.6999999999998</v>
      </c>
      <c r="H134" s="437" t="s">
        <v>956</v>
      </c>
      <c r="I134" s="437" t="s">
        <v>1359</v>
      </c>
      <c r="J134" s="440">
        <v>41090</v>
      </c>
    </row>
    <row r="135" spans="1:10" ht="75">
      <c r="A135" s="445" t="s">
        <v>1360</v>
      </c>
      <c r="B135" s="437" t="s">
        <v>1361</v>
      </c>
      <c r="C135" s="445" t="s">
        <v>1362</v>
      </c>
      <c r="D135" s="446">
        <v>174.71</v>
      </c>
      <c r="E135" s="446">
        <v>212.57</v>
      </c>
      <c r="F135" s="439">
        <v>3403.15</v>
      </c>
      <c r="G135" s="439">
        <v>174.71</v>
      </c>
      <c r="H135" s="437" t="s">
        <v>956</v>
      </c>
      <c r="I135" s="437" t="s">
        <v>1363</v>
      </c>
      <c r="J135" s="440">
        <v>40028</v>
      </c>
    </row>
    <row r="136" spans="1:10" ht="30">
      <c r="A136" s="443"/>
      <c r="B136" s="437" t="s">
        <v>1364</v>
      </c>
      <c r="C136" s="443"/>
      <c r="D136" s="444"/>
      <c r="E136" s="444"/>
      <c r="F136" s="439">
        <v>910.58</v>
      </c>
      <c r="G136" s="439">
        <v>212.57</v>
      </c>
      <c r="H136" s="437" t="s">
        <v>956</v>
      </c>
      <c r="I136" s="437" t="s">
        <v>1365</v>
      </c>
      <c r="J136" s="440">
        <v>40442</v>
      </c>
    </row>
    <row r="137" spans="1:10" ht="75">
      <c r="A137" s="445" t="s">
        <v>1366</v>
      </c>
      <c r="B137" s="437" t="s">
        <v>1367</v>
      </c>
      <c r="C137" s="437" t="s">
        <v>1368</v>
      </c>
      <c r="D137" s="446">
        <v>138827.32</v>
      </c>
      <c r="E137" s="446">
        <v>168846.07</v>
      </c>
      <c r="F137" s="439">
        <v>96395.68</v>
      </c>
      <c r="G137" s="439">
        <v>96395.68</v>
      </c>
      <c r="H137" s="437" t="s">
        <v>956</v>
      </c>
      <c r="I137" s="437" t="s">
        <v>1369</v>
      </c>
      <c r="J137" s="440">
        <v>40093</v>
      </c>
    </row>
    <row r="138" spans="1:10" ht="45">
      <c r="A138" s="441"/>
      <c r="B138" s="437" t="s">
        <v>1370</v>
      </c>
      <c r="C138" s="437" t="s">
        <v>1371</v>
      </c>
      <c r="D138" s="442"/>
      <c r="E138" s="442"/>
      <c r="F138" s="439">
        <v>65958.5</v>
      </c>
      <c r="G138" s="439">
        <v>42431.64</v>
      </c>
      <c r="H138" s="437" t="s">
        <v>956</v>
      </c>
      <c r="I138" s="437" t="s">
        <v>1369</v>
      </c>
      <c r="J138" s="440">
        <v>40100</v>
      </c>
    </row>
    <row r="139" spans="1:10" ht="30">
      <c r="A139" s="443"/>
      <c r="B139" s="437" t="s">
        <v>1372</v>
      </c>
      <c r="C139" s="437" t="s">
        <v>1373</v>
      </c>
      <c r="D139" s="444"/>
      <c r="E139" s="444"/>
      <c r="F139" s="439">
        <v>168846.07</v>
      </c>
      <c r="G139" s="439">
        <v>168846.07</v>
      </c>
      <c r="H139" s="437" t="s">
        <v>956</v>
      </c>
      <c r="I139" s="437" t="s">
        <v>1299</v>
      </c>
      <c r="J139" s="440">
        <v>41090</v>
      </c>
    </row>
    <row r="140" spans="1:10" ht="30">
      <c r="A140" s="437" t="s">
        <v>1374</v>
      </c>
      <c r="B140" s="437" t="s">
        <v>1375</v>
      </c>
      <c r="C140" s="437" t="s">
        <v>1376</v>
      </c>
      <c r="D140" s="439">
        <v>59.67</v>
      </c>
      <c r="E140" s="439">
        <v>72.599999999999994</v>
      </c>
      <c r="F140" s="439">
        <v>132.83000000000001</v>
      </c>
      <c r="G140" s="439">
        <v>132.27000000000001</v>
      </c>
      <c r="H140" s="437" t="s">
        <v>956</v>
      </c>
      <c r="I140" s="437" t="s">
        <v>1377</v>
      </c>
      <c r="J140" s="440">
        <v>40694</v>
      </c>
    </row>
    <row r="141" spans="1:10" ht="30">
      <c r="A141" s="445" t="s">
        <v>1378</v>
      </c>
      <c r="B141" s="437" t="s">
        <v>1379</v>
      </c>
      <c r="C141" s="437" t="s">
        <v>1380</v>
      </c>
      <c r="D141" s="446">
        <v>136525.66</v>
      </c>
      <c r="E141" s="446">
        <v>166116.14000000001</v>
      </c>
      <c r="F141" s="439">
        <v>82836.61</v>
      </c>
      <c r="G141" s="439">
        <v>81487.16</v>
      </c>
      <c r="H141" s="437" t="s">
        <v>956</v>
      </c>
      <c r="I141" s="437" t="s">
        <v>1222</v>
      </c>
      <c r="J141" s="440">
        <v>40359</v>
      </c>
    </row>
    <row r="142" spans="1:10" ht="105">
      <c r="A142" s="441"/>
      <c r="B142" s="437" t="s">
        <v>1381</v>
      </c>
      <c r="C142" s="445" t="s">
        <v>1382</v>
      </c>
      <c r="D142" s="442"/>
      <c r="E142" s="442"/>
      <c r="F142" s="439">
        <v>99298.32</v>
      </c>
      <c r="G142" s="439">
        <v>96018</v>
      </c>
      <c r="H142" s="437" t="s">
        <v>956</v>
      </c>
      <c r="I142" s="437" t="s">
        <v>1383</v>
      </c>
      <c r="J142" s="440">
        <v>40724</v>
      </c>
    </row>
    <row r="143" spans="1:10" ht="75">
      <c r="A143" s="443"/>
      <c r="B143" s="437" t="s">
        <v>1384</v>
      </c>
      <c r="C143" s="443"/>
      <c r="D143" s="444"/>
      <c r="E143" s="444"/>
      <c r="F143" s="439">
        <v>126291.89</v>
      </c>
      <c r="G143" s="439">
        <v>125136.64</v>
      </c>
      <c r="H143" s="437" t="s">
        <v>956</v>
      </c>
      <c r="I143" s="437" t="s">
        <v>1385</v>
      </c>
      <c r="J143" s="440">
        <v>40724</v>
      </c>
    </row>
    <row r="144" spans="1:10" ht="15">
      <c r="A144" s="437" t="s">
        <v>1386</v>
      </c>
      <c r="B144" s="437" t="s">
        <v>1387</v>
      </c>
      <c r="C144" s="437" t="s">
        <v>1386</v>
      </c>
      <c r="D144" s="439">
        <v>200.71</v>
      </c>
      <c r="E144" s="439">
        <v>244.21</v>
      </c>
      <c r="F144" s="439">
        <v>1700</v>
      </c>
      <c r="G144" s="439">
        <v>200.71</v>
      </c>
      <c r="H144" s="437" t="s">
        <v>956</v>
      </c>
      <c r="I144" s="437" t="s">
        <v>1388</v>
      </c>
      <c r="J144" s="440">
        <v>40212</v>
      </c>
    </row>
    <row r="145" spans="1:10" ht="30">
      <c r="A145" s="445" t="s">
        <v>1389</v>
      </c>
      <c r="B145" s="437" t="s">
        <v>1390</v>
      </c>
      <c r="C145" s="437" t="s">
        <v>1391</v>
      </c>
      <c r="D145" s="446">
        <v>1353.97</v>
      </c>
      <c r="E145" s="439">
        <v>1647.43</v>
      </c>
      <c r="F145" s="439">
        <v>1482.28</v>
      </c>
      <c r="G145" s="439">
        <v>1353.97</v>
      </c>
      <c r="H145" s="437" t="s">
        <v>956</v>
      </c>
      <c r="I145" s="437" t="s">
        <v>1034</v>
      </c>
      <c r="J145" s="440">
        <v>40115</v>
      </c>
    </row>
    <row r="146" spans="1:10" ht="30">
      <c r="A146" s="441"/>
      <c r="B146" s="437" t="s">
        <v>1392</v>
      </c>
      <c r="C146" s="437" t="s">
        <v>1393</v>
      </c>
      <c r="D146" s="442"/>
      <c r="E146" s="439">
        <v>1647.43</v>
      </c>
      <c r="F146" s="439">
        <v>1800</v>
      </c>
      <c r="G146" s="439">
        <v>256.62</v>
      </c>
      <c r="H146" s="437" t="s">
        <v>956</v>
      </c>
      <c r="I146" s="437" t="s">
        <v>1394</v>
      </c>
      <c r="J146" s="440">
        <v>40638</v>
      </c>
    </row>
    <row r="147" spans="1:10" ht="30">
      <c r="A147" s="443"/>
      <c r="B147" s="437" t="s">
        <v>1395</v>
      </c>
      <c r="C147" s="437" t="s">
        <v>1396</v>
      </c>
      <c r="D147" s="444"/>
      <c r="E147" s="439">
        <v>1647.43</v>
      </c>
      <c r="F147" s="439">
        <v>325.85000000000002</v>
      </c>
      <c r="G147" s="439">
        <v>651.70000000000005</v>
      </c>
      <c r="H147" s="437" t="s">
        <v>956</v>
      </c>
      <c r="I147" s="437" t="s">
        <v>1397</v>
      </c>
      <c r="J147" s="440">
        <v>40520</v>
      </c>
    </row>
    <row r="148" spans="1:10" ht="15">
      <c r="A148" s="445" t="s">
        <v>1398</v>
      </c>
      <c r="B148" s="437" t="s">
        <v>1399</v>
      </c>
      <c r="C148" s="437" t="s">
        <v>1400</v>
      </c>
      <c r="D148" s="446">
        <v>121195.5431</v>
      </c>
      <c r="E148" s="446">
        <v>145676.72</v>
      </c>
      <c r="F148" s="439">
        <v>16650.919999999998</v>
      </c>
      <c r="G148" s="439">
        <v>33301.839999999997</v>
      </c>
      <c r="H148" s="437" t="s">
        <v>956</v>
      </c>
      <c r="I148" s="437" t="s">
        <v>1400</v>
      </c>
      <c r="J148" s="440">
        <v>40935</v>
      </c>
    </row>
    <row r="149" spans="1:10" ht="15">
      <c r="A149" s="441"/>
      <c r="B149" s="437" t="s">
        <v>1401</v>
      </c>
      <c r="C149" s="437" t="s">
        <v>1400</v>
      </c>
      <c r="D149" s="442"/>
      <c r="E149" s="442"/>
      <c r="F149" s="439">
        <v>23137.25</v>
      </c>
      <c r="G149" s="439">
        <v>38274.5</v>
      </c>
      <c r="H149" s="437" t="s">
        <v>956</v>
      </c>
      <c r="I149" s="437" t="s">
        <v>1402</v>
      </c>
      <c r="J149" s="440">
        <v>40933</v>
      </c>
    </row>
    <row r="150" spans="1:10" ht="45">
      <c r="A150" s="441"/>
      <c r="B150" s="437" t="s">
        <v>1403</v>
      </c>
      <c r="C150" s="437" t="s">
        <v>1404</v>
      </c>
      <c r="D150" s="442"/>
      <c r="E150" s="442"/>
      <c r="F150" s="439">
        <v>515000</v>
      </c>
      <c r="G150" s="439">
        <v>121195.54</v>
      </c>
      <c r="H150" s="437" t="s">
        <v>956</v>
      </c>
      <c r="I150" s="437" t="s">
        <v>973</v>
      </c>
      <c r="J150" s="440">
        <v>40724</v>
      </c>
    </row>
    <row r="151" spans="1:10" ht="15">
      <c r="A151" s="441"/>
      <c r="B151" s="437" t="s">
        <v>1405</v>
      </c>
      <c r="C151" s="437" t="s">
        <v>1406</v>
      </c>
      <c r="D151" s="442"/>
      <c r="E151" s="442"/>
      <c r="F151" s="439">
        <v>5000</v>
      </c>
      <c r="G151" s="439">
        <v>8108.8</v>
      </c>
      <c r="H151" s="437" t="s">
        <v>956</v>
      </c>
      <c r="I151" s="437" t="s">
        <v>1400</v>
      </c>
      <c r="J151" s="440">
        <v>41044</v>
      </c>
    </row>
    <row r="152" spans="1:10" ht="30">
      <c r="A152" s="441"/>
      <c r="B152" s="437" t="s">
        <v>1407</v>
      </c>
      <c r="C152" s="437" t="s">
        <v>1408</v>
      </c>
      <c r="D152" s="442"/>
      <c r="E152" s="442"/>
      <c r="F152" s="439">
        <v>19500</v>
      </c>
      <c r="G152" s="439">
        <v>6913.56</v>
      </c>
      <c r="H152" s="437" t="s">
        <v>1083</v>
      </c>
      <c r="I152" s="437" t="s">
        <v>1400</v>
      </c>
      <c r="J152" s="440">
        <v>41060</v>
      </c>
    </row>
    <row r="153" spans="1:10" ht="30">
      <c r="A153" s="441"/>
      <c r="B153" s="437" t="s">
        <v>1409</v>
      </c>
      <c r="C153" s="437" t="s">
        <v>1410</v>
      </c>
      <c r="D153" s="442"/>
      <c r="E153" s="442"/>
      <c r="F153" s="439">
        <v>872</v>
      </c>
      <c r="G153" s="439">
        <v>1744</v>
      </c>
      <c r="H153" s="437" t="s">
        <v>956</v>
      </c>
      <c r="I153" s="437" t="s">
        <v>1400</v>
      </c>
      <c r="J153" s="440">
        <v>40942</v>
      </c>
    </row>
    <row r="154" spans="1:10" ht="15">
      <c r="A154" s="441"/>
      <c r="B154" s="437" t="s">
        <v>1411</v>
      </c>
      <c r="C154" s="437" t="s">
        <v>1412</v>
      </c>
      <c r="D154" s="442"/>
      <c r="E154" s="442"/>
      <c r="F154" s="439">
        <v>562.5</v>
      </c>
      <c r="G154" s="439">
        <v>1125</v>
      </c>
      <c r="H154" s="437" t="s">
        <v>956</v>
      </c>
      <c r="I154" s="437" t="s">
        <v>1400</v>
      </c>
      <c r="J154" s="440">
        <v>40983</v>
      </c>
    </row>
    <row r="155" spans="1:10" ht="45">
      <c r="A155" s="441"/>
      <c r="B155" s="437" t="s">
        <v>1413</v>
      </c>
      <c r="C155" s="437" t="s">
        <v>1414</v>
      </c>
      <c r="D155" s="442"/>
      <c r="E155" s="442"/>
      <c r="F155" s="439">
        <v>1188.42</v>
      </c>
      <c r="G155" s="439">
        <v>2376.84</v>
      </c>
      <c r="H155" s="437" t="s">
        <v>956</v>
      </c>
      <c r="I155" s="437" t="s">
        <v>1400</v>
      </c>
      <c r="J155" s="440">
        <v>40983</v>
      </c>
    </row>
    <row r="156" spans="1:10" ht="15">
      <c r="A156" s="441"/>
      <c r="B156" s="437" t="s">
        <v>1415</v>
      </c>
      <c r="C156" s="437" t="s">
        <v>1400</v>
      </c>
      <c r="D156" s="442"/>
      <c r="E156" s="442"/>
      <c r="F156" s="439">
        <v>13365</v>
      </c>
      <c r="G156" s="439">
        <v>26730</v>
      </c>
      <c r="H156" s="437" t="s">
        <v>956</v>
      </c>
      <c r="I156" s="437" t="s">
        <v>1400</v>
      </c>
      <c r="J156" s="440">
        <v>40946</v>
      </c>
    </row>
    <row r="157" spans="1:10" ht="15">
      <c r="A157" s="441"/>
      <c r="B157" s="437" t="s">
        <v>1416</v>
      </c>
      <c r="C157" s="437" t="s">
        <v>1417</v>
      </c>
      <c r="D157" s="442"/>
      <c r="E157" s="442"/>
      <c r="F157" s="439">
        <v>20000</v>
      </c>
      <c r="G157" s="439">
        <v>39482.9</v>
      </c>
      <c r="H157" s="437" t="s">
        <v>956</v>
      </c>
      <c r="I157" s="437" t="s">
        <v>1400</v>
      </c>
      <c r="J157" s="440">
        <v>40967</v>
      </c>
    </row>
    <row r="158" spans="1:10" ht="15">
      <c r="A158" s="441"/>
      <c r="B158" s="437" t="s">
        <v>1418</v>
      </c>
      <c r="C158" s="437" t="s">
        <v>1419</v>
      </c>
      <c r="D158" s="442"/>
      <c r="E158" s="442"/>
      <c r="F158" s="439">
        <v>4600</v>
      </c>
      <c r="G158" s="439">
        <v>9009.7999999999993</v>
      </c>
      <c r="H158" s="437" t="s">
        <v>956</v>
      </c>
      <c r="I158" s="437" t="s">
        <v>1400</v>
      </c>
      <c r="J158" s="440">
        <v>41002</v>
      </c>
    </row>
    <row r="159" spans="1:10" ht="15">
      <c r="A159" s="441"/>
      <c r="B159" s="437" t="s">
        <v>1418</v>
      </c>
      <c r="C159" s="437" t="s">
        <v>1419</v>
      </c>
      <c r="D159" s="442"/>
      <c r="E159" s="442"/>
      <c r="F159" s="439">
        <v>7000</v>
      </c>
      <c r="G159" s="439">
        <v>12795.58</v>
      </c>
      <c r="H159" s="437" t="s">
        <v>956</v>
      </c>
      <c r="I159" s="437" t="s">
        <v>1400</v>
      </c>
      <c r="J159" s="440">
        <v>41016</v>
      </c>
    </row>
    <row r="160" spans="1:10" ht="15">
      <c r="A160" s="441"/>
      <c r="B160" s="437" t="s">
        <v>1418</v>
      </c>
      <c r="C160" s="437" t="s">
        <v>1419</v>
      </c>
      <c r="D160" s="442"/>
      <c r="E160" s="442"/>
      <c r="F160" s="439">
        <v>8000</v>
      </c>
      <c r="G160" s="439">
        <v>15259.26</v>
      </c>
      <c r="H160" s="437" t="s">
        <v>956</v>
      </c>
      <c r="I160" s="437" t="s">
        <v>1400</v>
      </c>
      <c r="J160" s="440">
        <v>41030</v>
      </c>
    </row>
    <row r="161" spans="1:10" ht="15">
      <c r="A161" s="441"/>
      <c r="B161" s="437" t="s">
        <v>1418</v>
      </c>
      <c r="C161" s="437" t="s">
        <v>1400</v>
      </c>
      <c r="D161" s="442"/>
      <c r="E161" s="442"/>
      <c r="F161" s="439">
        <v>9000</v>
      </c>
      <c r="G161" s="439">
        <v>17058.82</v>
      </c>
      <c r="H161" s="437" t="s">
        <v>956</v>
      </c>
      <c r="I161" s="437" t="s">
        <v>1400</v>
      </c>
      <c r="J161" s="440">
        <v>41037</v>
      </c>
    </row>
    <row r="162" spans="1:10" ht="15">
      <c r="A162" s="441"/>
      <c r="B162" s="437" t="s">
        <v>1418</v>
      </c>
      <c r="C162" s="437" t="s">
        <v>1400</v>
      </c>
      <c r="D162" s="442"/>
      <c r="E162" s="442"/>
      <c r="F162" s="439">
        <v>25000</v>
      </c>
      <c r="G162" s="439">
        <v>48547.22</v>
      </c>
      <c r="H162" s="437" t="s">
        <v>956</v>
      </c>
      <c r="I162" s="437" t="s">
        <v>1400</v>
      </c>
      <c r="J162" s="440">
        <v>41051</v>
      </c>
    </row>
    <row r="163" spans="1:10" ht="15">
      <c r="A163" s="441"/>
      <c r="B163" s="437" t="s">
        <v>1420</v>
      </c>
      <c r="C163" s="437" t="s">
        <v>1400</v>
      </c>
      <c r="D163" s="442"/>
      <c r="E163" s="442"/>
      <c r="F163" s="439">
        <v>2400</v>
      </c>
      <c r="G163" s="439">
        <v>4668.42</v>
      </c>
      <c r="H163" s="437" t="s">
        <v>956</v>
      </c>
      <c r="I163" s="437" t="s">
        <v>1400</v>
      </c>
      <c r="J163" s="440">
        <v>41016</v>
      </c>
    </row>
    <row r="164" spans="1:10" ht="15">
      <c r="A164" s="443"/>
      <c r="B164" s="437" t="s">
        <v>1420</v>
      </c>
      <c r="C164" s="437" t="s">
        <v>1419</v>
      </c>
      <c r="D164" s="444"/>
      <c r="E164" s="444"/>
      <c r="F164" s="439">
        <v>9000</v>
      </c>
      <c r="G164" s="439">
        <v>17956.900000000001</v>
      </c>
      <c r="H164" s="437" t="s">
        <v>956</v>
      </c>
      <c r="I164" s="437" t="s">
        <v>1400</v>
      </c>
      <c r="J164" s="440">
        <v>41023</v>
      </c>
    </row>
    <row r="165" spans="1:10" ht="30">
      <c r="A165" s="445" t="s">
        <v>1421</v>
      </c>
      <c r="B165" s="437" t="s">
        <v>1422</v>
      </c>
      <c r="C165" s="437" t="s">
        <v>1423</v>
      </c>
      <c r="D165" s="446">
        <v>943.63</v>
      </c>
      <c r="E165" s="446">
        <v>1148.1500000000001</v>
      </c>
      <c r="F165" s="439">
        <v>1822.6</v>
      </c>
      <c r="G165" s="439">
        <v>943.63</v>
      </c>
      <c r="H165" s="437" t="s">
        <v>956</v>
      </c>
      <c r="I165" s="437" t="s">
        <v>727</v>
      </c>
      <c r="J165" s="440">
        <v>40022</v>
      </c>
    </row>
    <row r="166" spans="1:10" ht="30">
      <c r="A166" s="441"/>
      <c r="B166" s="437" t="s">
        <v>1424</v>
      </c>
      <c r="C166" s="437" t="s">
        <v>1425</v>
      </c>
      <c r="D166" s="442"/>
      <c r="E166" s="442"/>
      <c r="F166" s="439">
        <v>1500</v>
      </c>
      <c r="G166" s="439">
        <v>1148.1500000000001</v>
      </c>
      <c r="H166" s="437" t="s">
        <v>956</v>
      </c>
      <c r="I166" s="437" t="s">
        <v>1034</v>
      </c>
      <c r="J166" s="440">
        <v>40763</v>
      </c>
    </row>
    <row r="167" spans="1:10" ht="90">
      <c r="A167" s="443"/>
      <c r="B167" s="437" t="s">
        <v>1426</v>
      </c>
      <c r="C167" s="437" t="s">
        <v>1427</v>
      </c>
      <c r="D167" s="444"/>
      <c r="E167" s="444"/>
      <c r="F167" s="439">
        <v>1500</v>
      </c>
      <c r="G167" s="439">
        <v>0</v>
      </c>
      <c r="H167" s="437" t="s">
        <v>1038</v>
      </c>
      <c r="I167" s="437" t="s">
        <v>1428</v>
      </c>
      <c r="J167" s="440">
        <v>40420</v>
      </c>
    </row>
    <row r="168" spans="1:10" ht="15">
      <c r="A168" s="445" t="s">
        <v>1429</v>
      </c>
      <c r="B168" s="437" t="s">
        <v>1430</v>
      </c>
      <c r="C168" s="445" t="s">
        <v>1431</v>
      </c>
      <c r="D168" s="446">
        <v>2978.77</v>
      </c>
      <c r="E168" s="446">
        <v>3624.39</v>
      </c>
      <c r="F168" s="439">
        <v>2500</v>
      </c>
      <c r="G168" s="439">
        <v>1000</v>
      </c>
      <c r="H168" s="437" t="s">
        <v>1083</v>
      </c>
      <c r="I168" s="437" t="s">
        <v>727</v>
      </c>
      <c r="J168" s="440">
        <v>40137</v>
      </c>
    </row>
    <row r="169" spans="1:10" ht="15">
      <c r="A169" s="443"/>
      <c r="B169" s="437" t="s">
        <v>1432</v>
      </c>
      <c r="C169" s="443"/>
      <c r="D169" s="444"/>
      <c r="E169" s="444"/>
      <c r="F169" s="439">
        <v>3000</v>
      </c>
      <c r="G169" s="439">
        <v>1100</v>
      </c>
      <c r="H169" s="437" t="s">
        <v>1083</v>
      </c>
      <c r="I169" s="437" t="s">
        <v>727</v>
      </c>
      <c r="J169" s="440">
        <v>40116</v>
      </c>
    </row>
    <row r="170" spans="1:10" ht="30">
      <c r="A170" s="445" t="s">
        <v>1433</v>
      </c>
      <c r="B170" s="437" t="s">
        <v>1434</v>
      </c>
      <c r="C170" s="437" t="s">
        <v>1435</v>
      </c>
      <c r="D170" s="446">
        <v>1178.79</v>
      </c>
      <c r="E170" s="446">
        <v>1434.28</v>
      </c>
      <c r="F170" s="439">
        <v>1500</v>
      </c>
      <c r="G170" s="439">
        <v>451.79</v>
      </c>
      <c r="H170" s="437" t="s">
        <v>956</v>
      </c>
      <c r="I170" s="437" t="s">
        <v>1436</v>
      </c>
      <c r="J170" s="440">
        <v>40359</v>
      </c>
    </row>
    <row r="171" spans="1:10" ht="60">
      <c r="A171" s="441"/>
      <c r="B171" s="437" t="s">
        <v>1437</v>
      </c>
      <c r="C171" s="437" t="s">
        <v>1438</v>
      </c>
      <c r="D171" s="442"/>
      <c r="E171" s="442"/>
      <c r="F171" s="439">
        <v>1800</v>
      </c>
      <c r="G171" s="439">
        <v>1454</v>
      </c>
      <c r="H171" s="437" t="s">
        <v>956</v>
      </c>
      <c r="I171" s="437" t="s">
        <v>1439</v>
      </c>
      <c r="J171" s="440">
        <v>40122</v>
      </c>
    </row>
    <row r="172" spans="1:10" ht="15">
      <c r="A172" s="443"/>
      <c r="B172" s="437" t="s">
        <v>1440</v>
      </c>
      <c r="C172" s="437" t="s">
        <v>1433</v>
      </c>
      <c r="D172" s="444"/>
      <c r="E172" s="444"/>
      <c r="F172" s="439">
        <v>2000</v>
      </c>
      <c r="G172" s="439">
        <v>0</v>
      </c>
      <c r="H172" s="437" t="s">
        <v>956</v>
      </c>
      <c r="I172" s="437" t="s">
        <v>1050</v>
      </c>
      <c r="J172" s="440">
        <v>40483</v>
      </c>
    </row>
    <row r="173" spans="1:10" ht="15">
      <c r="A173" s="437" t="s">
        <v>1441</v>
      </c>
      <c r="B173" s="437" t="s">
        <v>1442</v>
      </c>
      <c r="C173" s="437" t="s">
        <v>1443</v>
      </c>
      <c r="D173" s="439">
        <v>173.81</v>
      </c>
      <c r="E173" s="439">
        <v>211.49</v>
      </c>
      <c r="F173" s="439">
        <v>663.45</v>
      </c>
      <c r="G173" s="439">
        <v>385.3</v>
      </c>
      <c r="H173" s="437" t="s">
        <v>956</v>
      </c>
      <c r="I173" s="437" t="s">
        <v>1444</v>
      </c>
      <c r="J173" s="440">
        <v>40389</v>
      </c>
    </row>
    <row r="174" spans="1:10" ht="30">
      <c r="A174" s="445" t="s">
        <v>1445</v>
      </c>
      <c r="B174" s="437" t="s">
        <v>1446</v>
      </c>
      <c r="C174" s="437" t="s">
        <v>1447</v>
      </c>
      <c r="D174" s="446">
        <v>675.17</v>
      </c>
      <c r="E174" s="446">
        <v>821.5</v>
      </c>
      <c r="F174" s="439">
        <v>3163.86</v>
      </c>
      <c r="G174" s="439">
        <v>821.5</v>
      </c>
      <c r="H174" s="437" t="s">
        <v>956</v>
      </c>
      <c r="I174" s="437" t="s">
        <v>1448</v>
      </c>
      <c r="J174" s="440">
        <v>40366</v>
      </c>
    </row>
    <row r="175" spans="1:10" ht="30">
      <c r="A175" s="443"/>
      <c r="B175" s="437" t="s">
        <v>1449</v>
      </c>
      <c r="C175" s="437" t="s">
        <v>1450</v>
      </c>
      <c r="D175" s="444"/>
      <c r="E175" s="444"/>
      <c r="F175" s="439">
        <v>675.17</v>
      </c>
      <c r="G175" s="439">
        <v>675.17</v>
      </c>
      <c r="H175" s="437" t="s">
        <v>956</v>
      </c>
      <c r="I175" s="437" t="s">
        <v>1451</v>
      </c>
      <c r="J175" s="440">
        <v>40141</v>
      </c>
    </row>
    <row r="176" spans="1:10" ht="90">
      <c r="A176" s="445" t="s">
        <v>1452</v>
      </c>
      <c r="B176" s="437" t="s">
        <v>1453</v>
      </c>
      <c r="C176" s="437" t="s">
        <v>1207</v>
      </c>
      <c r="D176" s="446">
        <v>11360.4</v>
      </c>
      <c r="E176" s="446">
        <v>13822.64</v>
      </c>
      <c r="F176" s="439">
        <v>11360.4</v>
      </c>
      <c r="G176" s="439">
        <v>0</v>
      </c>
      <c r="H176" s="437" t="s">
        <v>1038</v>
      </c>
      <c r="I176" s="437" t="s">
        <v>1454</v>
      </c>
      <c r="J176" s="440">
        <v>40237</v>
      </c>
    </row>
    <row r="177" spans="1:10" ht="45">
      <c r="A177" s="443"/>
      <c r="B177" s="437" t="s">
        <v>1455</v>
      </c>
      <c r="C177" s="437" t="s">
        <v>1456</v>
      </c>
      <c r="D177" s="444"/>
      <c r="E177" s="444"/>
      <c r="F177" s="439">
        <v>14000</v>
      </c>
      <c r="G177" s="439">
        <v>11360.4</v>
      </c>
      <c r="H177" s="437" t="s">
        <v>956</v>
      </c>
      <c r="I177" s="437" t="s">
        <v>1457</v>
      </c>
      <c r="J177" s="440">
        <v>40210</v>
      </c>
    </row>
    <row r="178" spans="1:10" ht="15">
      <c r="A178" s="445" t="s">
        <v>1458</v>
      </c>
      <c r="B178" s="437" t="s">
        <v>1459</v>
      </c>
      <c r="C178" s="445" t="s">
        <v>1460</v>
      </c>
      <c r="D178" s="446">
        <v>5105.84</v>
      </c>
      <c r="E178" s="446">
        <v>6212.48</v>
      </c>
      <c r="F178" s="439">
        <v>0</v>
      </c>
      <c r="G178" s="439">
        <v>0</v>
      </c>
      <c r="H178" s="437" t="s">
        <v>956</v>
      </c>
      <c r="I178" s="437" t="s">
        <v>1461</v>
      </c>
      <c r="J178" s="440">
        <v>40359</v>
      </c>
    </row>
    <row r="179" spans="1:10" ht="30">
      <c r="A179" s="441"/>
      <c r="B179" s="437" t="s">
        <v>1462</v>
      </c>
      <c r="C179" s="441"/>
      <c r="D179" s="442"/>
      <c r="E179" s="442"/>
      <c r="F179" s="439">
        <v>50003.63</v>
      </c>
      <c r="G179" s="439">
        <v>5105.84</v>
      </c>
      <c r="H179" s="437" t="s">
        <v>956</v>
      </c>
      <c r="I179" s="437" t="s">
        <v>1463</v>
      </c>
      <c r="J179" s="440">
        <v>40359</v>
      </c>
    </row>
    <row r="180" spans="1:10" ht="30">
      <c r="A180" s="443"/>
      <c r="B180" s="437" t="s">
        <v>1464</v>
      </c>
      <c r="C180" s="443"/>
      <c r="D180" s="444"/>
      <c r="E180" s="444"/>
      <c r="F180" s="439">
        <v>42141.84</v>
      </c>
      <c r="G180" s="439">
        <v>6212.48</v>
      </c>
      <c r="H180" s="437" t="s">
        <v>956</v>
      </c>
      <c r="I180" s="437" t="s">
        <v>1465</v>
      </c>
      <c r="J180" s="440">
        <v>40755</v>
      </c>
    </row>
    <row r="181" spans="1:10" ht="15">
      <c r="A181" s="445" t="s">
        <v>1466</v>
      </c>
      <c r="B181" s="437" t="s">
        <v>1207</v>
      </c>
      <c r="C181" s="445" t="s">
        <v>1467</v>
      </c>
      <c r="D181" s="446">
        <v>1018.89</v>
      </c>
      <c r="E181" s="446">
        <v>1239.72</v>
      </c>
      <c r="F181" s="439">
        <v>5000</v>
      </c>
      <c r="G181" s="439">
        <v>0</v>
      </c>
      <c r="H181" s="437" t="s">
        <v>1038</v>
      </c>
      <c r="I181" s="437" t="s">
        <v>1328</v>
      </c>
      <c r="J181" s="440">
        <v>40267</v>
      </c>
    </row>
    <row r="182" spans="1:10" ht="15">
      <c r="A182" s="443"/>
      <c r="B182" s="437" t="s">
        <v>1468</v>
      </c>
      <c r="C182" s="443"/>
      <c r="D182" s="444"/>
      <c r="E182" s="444"/>
      <c r="F182" s="439">
        <v>5000</v>
      </c>
      <c r="G182" s="439">
        <v>0</v>
      </c>
      <c r="H182" s="437" t="s">
        <v>1038</v>
      </c>
      <c r="I182" s="437" t="s">
        <v>1469</v>
      </c>
      <c r="J182" s="440">
        <v>40359</v>
      </c>
    </row>
    <row r="183" spans="1:10" ht="30">
      <c r="A183" s="445" t="s">
        <v>1470</v>
      </c>
      <c r="B183" s="437" t="s">
        <v>1471</v>
      </c>
      <c r="C183" s="437" t="s">
        <v>1472</v>
      </c>
      <c r="D183" s="446">
        <v>1489.75</v>
      </c>
      <c r="E183" s="446">
        <v>1812.64</v>
      </c>
      <c r="F183" s="439">
        <v>1812.64</v>
      </c>
      <c r="G183" s="439">
        <v>1812.64</v>
      </c>
      <c r="H183" s="437" t="s">
        <v>956</v>
      </c>
      <c r="I183" s="437" t="s">
        <v>1473</v>
      </c>
      <c r="J183" s="440">
        <v>40676</v>
      </c>
    </row>
    <row r="184" spans="1:10" ht="45">
      <c r="A184" s="443"/>
      <c r="B184" s="437" t="s">
        <v>1474</v>
      </c>
      <c r="C184" s="437" t="s">
        <v>1475</v>
      </c>
      <c r="D184" s="444"/>
      <c r="E184" s="444"/>
      <c r="F184" s="439">
        <v>1489.75</v>
      </c>
      <c r="G184" s="439">
        <v>1489.75</v>
      </c>
      <c r="H184" s="437" t="s">
        <v>956</v>
      </c>
      <c r="I184" s="437" t="s">
        <v>1476</v>
      </c>
      <c r="J184" s="440">
        <v>39987</v>
      </c>
    </row>
    <row r="185" spans="1:10" ht="30">
      <c r="A185" s="445" t="s">
        <v>1477</v>
      </c>
      <c r="B185" s="437" t="s">
        <v>1478</v>
      </c>
      <c r="C185" s="437" t="s">
        <v>1479</v>
      </c>
      <c r="D185" s="446">
        <v>12998.28</v>
      </c>
      <c r="E185" s="446">
        <v>15815.52</v>
      </c>
      <c r="F185" s="439">
        <v>19927</v>
      </c>
      <c r="G185" s="439">
        <v>15815.52</v>
      </c>
      <c r="H185" s="437" t="s">
        <v>956</v>
      </c>
      <c r="I185" s="437" t="s">
        <v>1299</v>
      </c>
      <c r="J185" s="440">
        <v>40410</v>
      </c>
    </row>
    <row r="186" spans="1:10" ht="15">
      <c r="A186" s="441"/>
      <c r="B186" s="437" t="s">
        <v>1480</v>
      </c>
      <c r="C186" s="437" t="s">
        <v>1481</v>
      </c>
      <c r="D186" s="442"/>
      <c r="E186" s="442"/>
      <c r="F186" s="439">
        <v>665.76</v>
      </c>
      <c r="G186" s="439">
        <v>665.76</v>
      </c>
      <c r="H186" s="437" t="s">
        <v>956</v>
      </c>
      <c r="I186" s="437" t="s">
        <v>1299</v>
      </c>
      <c r="J186" s="440">
        <v>40070</v>
      </c>
    </row>
    <row r="187" spans="1:10" ht="30">
      <c r="A187" s="441"/>
      <c r="B187" s="437" t="s">
        <v>1482</v>
      </c>
      <c r="C187" s="437" t="s">
        <v>1483</v>
      </c>
      <c r="D187" s="442"/>
      <c r="E187" s="442"/>
      <c r="F187" s="439">
        <v>7875.73</v>
      </c>
      <c r="G187" s="439">
        <v>7875.73</v>
      </c>
      <c r="H187" s="437" t="s">
        <v>956</v>
      </c>
      <c r="I187" s="437" t="s">
        <v>1299</v>
      </c>
      <c r="J187" s="440">
        <v>40147</v>
      </c>
    </row>
    <row r="188" spans="1:10" ht="60">
      <c r="A188" s="441"/>
      <c r="B188" s="437" t="s">
        <v>1484</v>
      </c>
      <c r="C188" s="437" t="s">
        <v>1485</v>
      </c>
      <c r="D188" s="442"/>
      <c r="E188" s="442"/>
      <c r="F188" s="439">
        <v>1280.79</v>
      </c>
      <c r="G188" s="439">
        <v>1280.79</v>
      </c>
      <c r="H188" s="437" t="s">
        <v>956</v>
      </c>
      <c r="I188" s="437" t="s">
        <v>1299</v>
      </c>
      <c r="J188" s="440">
        <v>40067</v>
      </c>
    </row>
    <row r="189" spans="1:10" ht="15">
      <c r="A189" s="441"/>
      <c r="B189" s="437" t="s">
        <v>1486</v>
      </c>
      <c r="C189" s="437" t="s">
        <v>1487</v>
      </c>
      <c r="D189" s="442"/>
      <c r="E189" s="442"/>
      <c r="F189" s="439">
        <v>495</v>
      </c>
      <c r="G189" s="439">
        <v>495</v>
      </c>
      <c r="H189" s="437" t="s">
        <v>956</v>
      </c>
      <c r="I189" s="437" t="s">
        <v>1299</v>
      </c>
      <c r="J189" s="440">
        <v>40113</v>
      </c>
    </row>
    <row r="190" spans="1:10" ht="15">
      <c r="A190" s="441"/>
      <c r="B190" s="437" t="s">
        <v>1488</v>
      </c>
      <c r="C190" s="437" t="s">
        <v>1481</v>
      </c>
      <c r="D190" s="442"/>
      <c r="E190" s="442"/>
      <c r="F190" s="439">
        <v>2123</v>
      </c>
      <c r="G190" s="439">
        <v>2123</v>
      </c>
      <c r="H190" s="437" t="s">
        <v>956</v>
      </c>
      <c r="I190" s="437" t="s">
        <v>1299</v>
      </c>
      <c r="J190" s="440">
        <v>40136</v>
      </c>
    </row>
    <row r="191" spans="1:10" ht="15">
      <c r="A191" s="441"/>
      <c r="B191" s="437" t="s">
        <v>1489</v>
      </c>
      <c r="C191" s="445" t="s">
        <v>1490</v>
      </c>
      <c r="D191" s="442"/>
      <c r="E191" s="442"/>
      <c r="F191" s="439">
        <v>247.5</v>
      </c>
      <c r="G191" s="439">
        <v>247.5</v>
      </c>
      <c r="H191" s="437" t="s">
        <v>956</v>
      </c>
      <c r="I191" s="437" t="s">
        <v>1299</v>
      </c>
      <c r="J191" s="440">
        <v>40084</v>
      </c>
    </row>
    <row r="192" spans="1:10" ht="15">
      <c r="A192" s="443"/>
      <c r="B192" s="437" t="s">
        <v>1491</v>
      </c>
      <c r="C192" s="443"/>
      <c r="D192" s="444"/>
      <c r="E192" s="444"/>
      <c r="F192" s="439">
        <v>310.5</v>
      </c>
      <c r="G192" s="439">
        <v>310.5</v>
      </c>
      <c r="H192" s="437" t="s">
        <v>956</v>
      </c>
      <c r="I192" s="437" t="s">
        <v>1299</v>
      </c>
      <c r="J192" s="440">
        <v>40086</v>
      </c>
    </row>
    <row r="193" spans="1:10" ht="45">
      <c r="A193" s="437" t="s">
        <v>1492</v>
      </c>
      <c r="B193" s="437" t="s">
        <v>1493</v>
      </c>
      <c r="C193" s="437" t="s">
        <v>1494</v>
      </c>
      <c r="D193" s="439">
        <v>55919.7</v>
      </c>
      <c r="E193" s="439">
        <v>68039.7</v>
      </c>
      <c r="F193" s="439">
        <v>113135</v>
      </c>
      <c r="G193" s="439">
        <v>49553</v>
      </c>
      <c r="H193" s="437" t="s">
        <v>956</v>
      </c>
      <c r="I193" s="437" t="s">
        <v>1397</v>
      </c>
      <c r="J193" s="440">
        <v>40390</v>
      </c>
    </row>
    <row r="194" spans="1:10" ht="45">
      <c r="A194" s="437" t="s">
        <v>1495</v>
      </c>
      <c r="B194" s="437" t="s">
        <v>1496</v>
      </c>
      <c r="C194" s="437" t="s">
        <v>1497</v>
      </c>
      <c r="D194" s="439">
        <v>108070.95</v>
      </c>
      <c r="E194" s="439">
        <v>131702.91</v>
      </c>
      <c r="F194" s="439">
        <v>394063.22</v>
      </c>
      <c r="G194" s="439">
        <v>239773.86</v>
      </c>
      <c r="H194" s="437" t="s">
        <v>956</v>
      </c>
      <c r="I194" s="437" t="s">
        <v>1498</v>
      </c>
      <c r="J194" s="440">
        <v>40452</v>
      </c>
    </row>
    <row r="195" spans="1:10" ht="30">
      <c r="A195" s="445" t="s">
        <v>1499</v>
      </c>
      <c r="B195" s="437" t="s">
        <v>1500</v>
      </c>
      <c r="C195" s="437" t="s">
        <v>1501</v>
      </c>
      <c r="D195" s="446">
        <v>809.36</v>
      </c>
      <c r="E195" s="446">
        <v>984.77</v>
      </c>
      <c r="F195" s="439">
        <v>400</v>
      </c>
      <c r="G195" s="439">
        <v>400</v>
      </c>
      <c r="H195" s="437" t="s">
        <v>956</v>
      </c>
      <c r="I195" s="437" t="s">
        <v>999</v>
      </c>
      <c r="J195" s="440">
        <v>40463</v>
      </c>
    </row>
    <row r="196" spans="1:10" ht="30">
      <c r="A196" s="441"/>
      <c r="B196" s="437" t="s">
        <v>1502</v>
      </c>
      <c r="C196" s="437" t="s">
        <v>1503</v>
      </c>
      <c r="D196" s="442"/>
      <c r="E196" s="442"/>
      <c r="F196" s="439">
        <v>820</v>
      </c>
      <c r="G196" s="439">
        <v>584.77</v>
      </c>
      <c r="H196" s="437" t="s">
        <v>956</v>
      </c>
      <c r="I196" s="437" t="s">
        <v>1504</v>
      </c>
      <c r="J196" s="440">
        <v>40478</v>
      </c>
    </row>
    <row r="197" spans="1:10" ht="45">
      <c r="A197" s="443"/>
      <c r="B197" s="437" t="s">
        <v>1505</v>
      </c>
      <c r="C197" s="437" t="s">
        <v>1506</v>
      </c>
      <c r="D197" s="444"/>
      <c r="E197" s="444"/>
      <c r="F197" s="439">
        <v>1450</v>
      </c>
      <c r="G197" s="439">
        <v>809.36</v>
      </c>
      <c r="H197" s="437" t="s">
        <v>956</v>
      </c>
      <c r="I197" s="437" t="s">
        <v>1507</v>
      </c>
      <c r="J197" s="440">
        <v>40129</v>
      </c>
    </row>
    <row r="198" spans="1:10" ht="75">
      <c r="A198" s="445" t="s">
        <v>1508</v>
      </c>
      <c r="B198" s="437" t="s">
        <v>1509</v>
      </c>
      <c r="C198" s="437" t="s">
        <v>1510</v>
      </c>
      <c r="D198" s="446">
        <v>2935.1</v>
      </c>
      <c r="E198" s="446">
        <v>3571.25</v>
      </c>
      <c r="F198" s="439">
        <v>8603</v>
      </c>
      <c r="G198" s="439">
        <v>0</v>
      </c>
      <c r="H198" s="437" t="s">
        <v>956</v>
      </c>
      <c r="I198" s="437" t="s">
        <v>1511</v>
      </c>
      <c r="J198" s="440">
        <v>40787</v>
      </c>
    </row>
    <row r="199" spans="1:10" ht="105">
      <c r="A199" s="441"/>
      <c r="B199" s="437" t="s">
        <v>1512</v>
      </c>
      <c r="C199" s="437" t="s">
        <v>1513</v>
      </c>
      <c r="D199" s="442"/>
      <c r="E199" s="442"/>
      <c r="F199" s="439">
        <v>8422.5</v>
      </c>
      <c r="G199" s="439">
        <v>3571.25</v>
      </c>
      <c r="H199" s="437" t="s">
        <v>956</v>
      </c>
      <c r="I199" s="437" t="s">
        <v>1034</v>
      </c>
      <c r="J199" s="440">
        <v>40472</v>
      </c>
    </row>
    <row r="200" spans="1:10" ht="120">
      <c r="A200" s="443"/>
      <c r="B200" s="437" t="s">
        <v>1514</v>
      </c>
      <c r="C200" s="437" t="s">
        <v>1515</v>
      </c>
      <c r="D200" s="444"/>
      <c r="E200" s="444"/>
      <c r="F200" s="439">
        <v>9750</v>
      </c>
      <c r="G200" s="439">
        <v>2935.1</v>
      </c>
      <c r="H200" s="437" t="s">
        <v>956</v>
      </c>
      <c r="I200" s="437" t="s">
        <v>727</v>
      </c>
      <c r="J200" s="440">
        <v>40028</v>
      </c>
    </row>
    <row r="201" spans="1:10" ht="15">
      <c r="A201" s="445" t="s">
        <v>1516</v>
      </c>
      <c r="B201" s="437" t="s">
        <v>1517</v>
      </c>
      <c r="C201" s="437" t="s">
        <v>1518</v>
      </c>
      <c r="D201" s="446">
        <v>387.37</v>
      </c>
      <c r="E201" s="446">
        <v>471.33</v>
      </c>
      <c r="F201" s="439">
        <v>387.37</v>
      </c>
      <c r="G201" s="439">
        <v>387.37</v>
      </c>
      <c r="H201" s="437" t="s">
        <v>956</v>
      </c>
      <c r="I201" s="437" t="s">
        <v>1519</v>
      </c>
      <c r="J201" s="440">
        <v>40102</v>
      </c>
    </row>
    <row r="202" spans="1:10" ht="15">
      <c r="A202" s="443"/>
      <c r="B202" s="437" t="s">
        <v>1520</v>
      </c>
      <c r="C202" s="437" t="s">
        <v>1521</v>
      </c>
      <c r="D202" s="444"/>
      <c r="E202" s="444"/>
      <c r="F202" s="439">
        <v>1913.36</v>
      </c>
      <c r="G202" s="439">
        <v>471.33</v>
      </c>
      <c r="H202" s="437" t="s">
        <v>956</v>
      </c>
      <c r="I202" s="437" t="s">
        <v>1519</v>
      </c>
      <c r="J202" s="440">
        <v>40452</v>
      </c>
    </row>
    <row r="203" spans="1:10" ht="75" customHeight="1">
      <c r="A203" s="445" t="s">
        <v>1522</v>
      </c>
      <c r="B203" s="445" t="s">
        <v>1523</v>
      </c>
      <c r="C203" s="445" t="s">
        <v>1524</v>
      </c>
      <c r="D203" s="446">
        <v>1729.42</v>
      </c>
      <c r="E203" s="446">
        <v>2104.25</v>
      </c>
      <c r="F203" s="439">
        <v>4500</v>
      </c>
      <c r="G203" s="439">
        <v>1729.42</v>
      </c>
      <c r="H203" s="437" t="s">
        <v>956</v>
      </c>
      <c r="I203" s="437" t="s">
        <v>1525</v>
      </c>
      <c r="J203" s="440">
        <v>40102</v>
      </c>
    </row>
    <row r="204" spans="1:10" ht="45" customHeight="1">
      <c r="A204" s="441"/>
      <c r="B204" s="443"/>
      <c r="C204" s="443"/>
      <c r="D204" s="442"/>
      <c r="E204" s="442"/>
      <c r="F204" s="439">
        <v>2500</v>
      </c>
      <c r="G204" s="439">
        <v>1729.42</v>
      </c>
      <c r="H204" s="437" t="s">
        <v>956</v>
      </c>
      <c r="I204" s="437" t="s">
        <v>1526</v>
      </c>
      <c r="J204" s="440">
        <v>40112</v>
      </c>
    </row>
    <row r="205" spans="1:10" ht="60">
      <c r="A205" s="443"/>
      <c r="B205" s="437" t="s">
        <v>1527</v>
      </c>
      <c r="C205" s="437" t="s">
        <v>1528</v>
      </c>
      <c r="D205" s="444"/>
      <c r="E205" s="444"/>
      <c r="F205" s="439">
        <v>4000</v>
      </c>
      <c r="G205" s="439">
        <v>374.83</v>
      </c>
      <c r="H205" s="437" t="s">
        <v>956</v>
      </c>
      <c r="I205" s="437" t="s">
        <v>1529</v>
      </c>
      <c r="J205" s="440">
        <v>40369</v>
      </c>
    </row>
    <row r="206" spans="1:10" ht="30">
      <c r="A206" s="445" t="s">
        <v>1530</v>
      </c>
      <c r="B206" s="437" t="s">
        <v>1531</v>
      </c>
      <c r="C206" s="437" t="s">
        <v>1532</v>
      </c>
      <c r="D206" s="446">
        <v>88549.02</v>
      </c>
      <c r="E206" s="446">
        <v>109792.8</v>
      </c>
      <c r="F206" s="439">
        <v>30000</v>
      </c>
      <c r="G206" s="439">
        <v>0</v>
      </c>
      <c r="H206" s="437" t="s">
        <v>956</v>
      </c>
      <c r="I206" s="437" t="s">
        <v>1498</v>
      </c>
      <c r="J206" s="440">
        <v>40074</v>
      </c>
    </row>
    <row r="207" spans="1:10" ht="60">
      <c r="A207" s="441"/>
      <c r="B207" s="437" t="s">
        <v>1533</v>
      </c>
      <c r="C207" s="437" t="s">
        <v>1534</v>
      </c>
      <c r="D207" s="442"/>
      <c r="E207" s="442"/>
      <c r="F207" s="439">
        <v>150620.25</v>
      </c>
      <c r="G207" s="439">
        <v>120553.39</v>
      </c>
      <c r="H207" s="437" t="s">
        <v>956</v>
      </c>
      <c r="I207" s="437" t="s">
        <v>1535</v>
      </c>
      <c r="J207" s="440">
        <v>40423</v>
      </c>
    </row>
    <row r="208" spans="1:10" ht="15">
      <c r="A208" s="441"/>
      <c r="B208" s="437" t="s">
        <v>1536</v>
      </c>
      <c r="C208" s="437" t="s">
        <v>1537</v>
      </c>
      <c r="D208" s="442"/>
      <c r="E208" s="442"/>
      <c r="F208" s="439">
        <v>22325</v>
      </c>
      <c r="G208" s="439">
        <v>22325</v>
      </c>
      <c r="H208" s="437" t="s">
        <v>956</v>
      </c>
      <c r="I208" s="437" t="s">
        <v>1498</v>
      </c>
      <c r="J208" s="440">
        <v>40308</v>
      </c>
    </row>
    <row r="209" spans="1:10" ht="15">
      <c r="A209" s="443"/>
      <c r="B209" s="437" t="s">
        <v>1538</v>
      </c>
      <c r="C209" s="437" t="s">
        <v>1539</v>
      </c>
      <c r="D209" s="444"/>
      <c r="E209" s="444"/>
      <c r="F209" s="439">
        <v>55463.43</v>
      </c>
      <c r="G209" s="439">
        <v>55463.43</v>
      </c>
      <c r="H209" s="437" t="s">
        <v>956</v>
      </c>
      <c r="I209" s="437" t="s">
        <v>1540</v>
      </c>
      <c r="J209" s="440">
        <v>40308</v>
      </c>
    </row>
    <row r="210" spans="1:10" ht="30">
      <c r="A210" s="445" t="s">
        <v>1541</v>
      </c>
      <c r="B210" s="437" t="s">
        <v>1542</v>
      </c>
      <c r="C210" s="437" t="s">
        <v>1543</v>
      </c>
      <c r="D210" s="446">
        <v>553.39</v>
      </c>
      <c r="E210" s="446">
        <v>673.34</v>
      </c>
      <c r="F210" s="439">
        <v>0</v>
      </c>
      <c r="G210" s="439">
        <v>0</v>
      </c>
      <c r="H210" s="437" t="s">
        <v>956</v>
      </c>
      <c r="I210" s="437" t="s">
        <v>1544</v>
      </c>
      <c r="J210" s="440">
        <v>40100</v>
      </c>
    </row>
    <row r="211" spans="1:10" ht="30">
      <c r="A211" s="441"/>
      <c r="B211" s="437" t="s">
        <v>1545</v>
      </c>
      <c r="C211" s="437" t="s">
        <v>1546</v>
      </c>
      <c r="D211" s="442"/>
      <c r="E211" s="442"/>
      <c r="F211" s="439">
        <v>860</v>
      </c>
      <c r="G211" s="439">
        <v>673.34</v>
      </c>
      <c r="H211" s="437" t="s">
        <v>956</v>
      </c>
      <c r="I211" s="437" t="s">
        <v>1547</v>
      </c>
      <c r="J211" s="440">
        <v>40602</v>
      </c>
    </row>
    <row r="212" spans="1:10" ht="30">
      <c r="A212" s="441"/>
      <c r="B212" s="437" t="s">
        <v>1548</v>
      </c>
      <c r="C212" s="437" t="s">
        <v>1549</v>
      </c>
      <c r="D212" s="442"/>
      <c r="E212" s="442"/>
      <c r="F212" s="439">
        <v>775</v>
      </c>
      <c r="G212" s="439">
        <v>553.39</v>
      </c>
      <c r="H212" s="437" t="s">
        <v>956</v>
      </c>
      <c r="I212" s="437" t="s">
        <v>1550</v>
      </c>
      <c r="J212" s="440">
        <v>40390</v>
      </c>
    </row>
    <row r="213" spans="1:10" ht="15">
      <c r="A213" s="443"/>
      <c r="B213" s="437" t="s">
        <v>1551</v>
      </c>
      <c r="C213" s="437" t="s">
        <v>1552</v>
      </c>
      <c r="D213" s="444"/>
      <c r="E213" s="444"/>
      <c r="F213" s="439">
        <v>0</v>
      </c>
      <c r="G213" s="439">
        <v>0</v>
      </c>
      <c r="H213" s="437" t="s">
        <v>956</v>
      </c>
      <c r="I213" s="437" t="s">
        <v>999</v>
      </c>
      <c r="J213" s="440">
        <v>40086</v>
      </c>
    </row>
    <row r="214" spans="1:10" ht="30">
      <c r="A214" s="445" t="s">
        <v>1553</v>
      </c>
      <c r="B214" s="437" t="s">
        <v>1554</v>
      </c>
      <c r="C214" s="437" t="s">
        <v>1555</v>
      </c>
      <c r="D214" s="446">
        <v>3000.61</v>
      </c>
      <c r="E214" s="446">
        <v>3650.96</v>
      </c>
      <c r="F214" s="439">
        <v>2011.81</v>
      </c>
      <c r="G214" s="439">
        <v>0</v>
      </c>
      <c r="H214" s="437" t="s">
        <v>956</v>
      </c>
      <c r="I214" s="437" t="s">
        <v>1034</v>
      </c>
      <c r="J214" s="440">
        <v>40343</v>
      </c>
    </row>
    <row r="215" spans="1:10" ht="30">
      <c r="A215" s="441"/>
      <c r="B215" s="437" t="s">
        <v>1556</v>
      </c>
      <c r="C215" s="437" t="s">
        <v>1557</v>
      </c>
      <c r="D215" s="442"/>
      <c r="E215" s="442"/>
      <c r="F215" s="439">
        <v>3650.96</v>
      </c>
      <c r="G215" s="439">
        <v>3560.96</v>
      </c>
      <c r="H215" s="437" t="s">
        <v>956</v>
      </c>
      <c r="I215" s="437" t="s">
        <v>1558</v>
      </c>
      <c r="J215" s="440">
        <v>40793</v>
      </c>
    </row>
    <row r="216" spans="1:10" ht="30">
      <c r="A216" s="443"/>
      <c r="B216" s="437" t="s">
        <v>1559</v>
      </c>
      <c r="C216" s="437" t="s">
        <v>1560</v>
      </c>
      <c r="D216" s="444"/>
      <c r="E216" s="444"/>
      <c r="F216" s="439">
        <v>988.8</v>
      </c>
      <c r="G216" s="439">
        <v>988.8</v>
      </c>
      <c r="H216" s="437" t="s">
        <v>956</v>
      </c>
      <c r="I216" s="437" t="s">
        <v>1034</v>
      </c>
      <c r="J216" s="440">
        <v>40094</v>
      </c>
    </row>
    <row r="217" spans="1:10" ht="30">
      <c r="A217" s="445" t="s">
        <v>1561</v>
      </c>
      <c r="B217" s="437" t="s">
        <v>1562</v>
      </c>
      <c r="C217" s="437" t="s">
        <v>1563</v>
      </c>
      <c r="D217" s="446">
        <v>526.46</v>
      </c>
      <c r="E217" s="446">
        <v>640.57000000000005</v>
      </c>
      <c r="F217" s="439">
        <v>750</v>
      </c>
      <c r="G217" s="439">
        <v>640.57000000000005</v>
      </c>
      <c r="H217" s="437" t="s">
        <v>956</v>
      </c>
      <c r="I217" s="437" t="s">
        <v>1564</v>
      </c>
      <c r="J217" s="440">
        <v>40390</v>
      </c>
    </row>
    <row r="218" spans="1:10" ht="60">
      <c r="A218" s="443"/>
      <c r="B218" s="437" t="s">
        <v>1565</v>
      </c>
      <c r="C218" s="437" t="s">
        <v>1566</v>
      </c>
      <c r="D218" s="444"/>
      <c r="E218" s="444"/>
      <c r="F218" s="439">
        <v>557.01</v>
      </c>
      <c r="G218" s="439">
        <v>526.46</v>
      </c>
      <c r="H218" s="437" t="s">
        <v>956</v>
      </c>
      <c r="I218" s="437" t="s">
        <v>1567</v>
      </c>
      <c r="J218" s="440">
        <v>40098</v>
      </c>
    </row>
    <row r="219" spans="1:10" ht="60">
      <c r="A219" s="445" t="s">
        <v>1568</v>
      </c>
      <c r="B219" s="437" t="s">
        <v>1569</v>
      </c>
      <c r="C219" s="437" t="s">
        <v>1570</v>
      </c>
      <c r="D219" s="446">
        <v>8962.5300000000007</v>
      </c>
      <c r="E219" s="446">
        <v>10905.06</v>
      </c>
      <c r="F219" s="439">
        <v>19250.150000000001</v>
      </c>
      <c r="G219" s="439">
        <v>10905.06</v>
      </c>
      <c r="H219" s="437" t="s">
        <v>956</v>
      </c>
      <c r="I219" s="437" t="s">
        <v>1571</v>
      </c>
      <c r="J219" s="440">
        <v>40794</v>
      </c>
    </row>
    <row r="220" spans="1:10" ht="45">
      <c r="A220" s="443"/>
      <c r="B220" s="437" t="s">
        <v>1572</v>
      </c>
      <c r="C220" s="437" t="s">
        <v>1573</v>
      </c>
      <c r="D220" s="444"/>
      <c r="E220" s="444"/>
      <c r="F220" s="439">
        <v>10000</v>
      </c>
      <c r="G220" s="439">
        <v>8962.5300000000007</v>
      </c>
      <c r="H220" s="437" t="s">
        <v>956</v>
      </c>
      <c r="I220" s="437" t="s">
        <v>410</v>
      </c>
      <c r="J220" s="440">
        <v>40043</v>
      </c>
    </row>
    <row r="221" spans="1:10" ht="30">
      <c r="A221" s="437" t="s">
        <v>1574</v>
      </c>
      <c r="B221" s="437" t="s">
        <v>1575</v>
      </c>
      <c r="C221" s="437" t="s">
        <v>1576</v>
      </c>
      <c r="D221" s="439">
        <v>917.09</v>
      </c>
      <c r="E221" s="439">
        <v>1115.8599999999999</v>
      </c>
      <c r="F221" s="439">
        <v>2230.1999999999998</v>
      </c>
      <c r="G221" s="439">
        <v>917.09</v>
      </c>
      <c r="H221" s="437" t="s">
        <v>956</v>
      </c>
      <c r="I221" s="437" t="s">
        <v>1225</v>
      </c>
      <c r="J221" s="440">
        <v>40119</v>
      </c>
    </row>
    <row r="222" spans="1:10" ht="15">
      <c r="A222" s="445" t="s">
        <v>1577</v>
      </c>
      <c r="B222" s="437" t="s">
        <v>1578</v>
      </c>
      <c r="C222" s="437" t="s">
        <v>1579</v>
      </c>
      <c r="D222" s="446">
        <v>5970.65</v>
      </c>
      <c r="E222" s="446">
        <v>7264.72</v>
      </c>
      <c r="F222" s="439">
        <v>0</v>
      </c>
      <c r="G222" s="439">
        <v>0</v>
      </c>
      <c r="H222" s="437" t="s">
        <v>1038</v>
      </c>
      <c r="I222" s="437" t="s">
        <v>1036</v>
      </c>
      <c r="J222" s="440">
        <v>40633</v>
      </c>
    </row>
    <row r="223" spans="1:10" ht="15">
      <c r="A223" s="443"/>
      <c r="B223" s="437" t="s">
        <v>1580</v>
      </c>
      <c r="C223" s="437" t="s">
        <v>1579</v>
      </c>
      <c r="D223" s="444"/>
      <c r="E223" s="444"/>
      <c r="F223" s="439">
        <v>0</v>
      </c>
      <c r="G223" s="439">
        <v>0</v>
      </c>
      <c r="H223" s="437" t="s">
        <v>1038</v>
      </c>
      <c r="I223" s="437" t="s">
        <v>1581</v>
      </c>
      <c r="J223" s="440">
        <v>40245</v>
      </c>
    </row>
    <row r="224" spans="1:10" ht="15">
      <c r="A224" s="445" t="s">
        <v>1582</v>
      </c>
      <c r="B224" s="437" t="s">
        <v>1583</v>
      </c>
      <c r="C224" s="437" t="s">
        <v>1584</v>
      </c>
      <c r="D224" s="446">
        <v>637.67999999999995</v>
      </c>
      <c r="E224" s="446">
        <v>775.9</v>
      </c>
      <c r="F224" s="439">
        <v>1475</v>
      </c>
      <c r="G224" s="439">
        <v>775.9</v>
      </c>
      <c r="H224" s="437" t="s">
        <v>956</v>
      </c>
      <c r="I224" s="437" t="s">
        <v>1585</v>
      </c>
      <c r="J224" s="440">
        <v>40689</v>
      </c>
    </row>
    <row r="225" spans="1:10" ht="15">
      <c r="A225" s="441"/>
      <c r="B225" s="437" t="s">
        <v>1586</v>
      </c>
      <c r="C225" s="437" t="s">
        <v>1587</v>
      </c>
      <c r="D225" s="442"/>
      <c r="E225" s="442"/>
      <c r="F225" s="439">
        <v>447.97</v>
      </c>
      <c r="G225" s="439">
        <v>317.8</v>
      </c>
      <c r="H225" s="437" t="s">
        <v>956</v>
      </c>
      <c r="I225" s="437" t="s">
        <v>1588</v>
      </c>
      <c r="J225" s="440">
        <v>40283</v>
      </c>
    </row>
    <row r="226" spans="1:10" ht="30" customHeight="1">
      <c r="A226" s="441"/>
      <c r="B226" s="445" t="s">
        <v>1589</v>
      </c>
      <c r="C226" s="445" t="s">
        <v>1590</v>
      </c>
      <c r="D226" s="442"/>
      <c r="E226" s="442"/>
      <c r="F226" s="439">
        <v>0</v>
      </c>
      <c r="G226" s="439">
        <v>0</v>
      </c>
      <c r="H226" s="437" t="s">
        <v>1038</v>
      </c>
      <c r="I226" s="437" t="s">
        <v>1585</v>
      </c>
      <c r="J226" s="440">
        <v>40724</v>
      </c>
    </row>
    <row r="227" spans="1:10" ht="30" customHeight="1">
      <c r="A227" s="441"/>
      <c r="B227" s="443"/>
      <c r="C227" s="443"/>
      <c r="D227" s="442"/>
      <c r="E227" s="442"/>
      <c r="F227" s="439">
        <v>775.9</v>
      </c>
      <c r="G227" s="439">
        <v>0</v>
      </c>
      <c r="H227" s="437" t="s">
        <v>1038</v>
      </c>
      <c r="I227" s="437" t="s">
        <v>1585</v>
      </c>
      <c r="J227" s="440">
        <v>40724</v>
      </c>
    </row>
    <row r="228" spans="1:10" ht="15">
      <c r="A228" s="443"/>
      <c r="B228" s="437" t="s">
        <v>1591</v>
      </c>
      <c r="C228" s="437" t="s">
        <v>1592</v>
      </c>
      <c r="D228" s="444"/>
      <c r="E228" s="444"/>
      <c r="F228" s="439">
        <v>319.88</v>
      </c>
      <c r="G228" s="439">
        <v>319.88</v>
      </c>
      <c r="H228" s="437" t="s">
        <v>956</v>
      </c>
      <c r="I228" s="437" t="s">
        <v>1585</v>
      </c>
      <c r="J228" s="440">
        <v>40255</v>
      </c>
    </row>
    <row r="229" spans="1:10" ht="120" customHeight="1">
      <c r="A229" s="445" t="s">
        <v>1593</v>
      </c>
      <c r="B229" s="437" t="s">
        <v>1594</v>
      </c>
      <c r="C229" s="445" t="s">
        <v>1595</v>
      </c>
      <c r="D229" s="446">
        <v>117153.45</v>
      </c>
      <c r="E229" s="446">
        <v>143009.48000000001</v>
      </c>
      <c r="F229" s="439">
        <v>143009.48000000001</v>
      </c>
      <c r="G229" s="439">
        <v>143009.48000000001</v>
      </c>
      <c r="H229" s="437" t="s">
        <v>956</v>
      </c>
      <c r="I229" s="437" t="s">
        <v>1596</v>
      </c>
      <c r="J229" s="440">
        <v>40760</v>
      </c>
    </row>
    <row r="230" spans="1:10" ht="105" customHeight="1">
      <c r="A230" s="443"/>
      <c r="B230" s="437" t="s">
        <v>1597</v>
      </c>
      <c r="C230" s="443"/>
      <c r="D230" s="444"/>
      <c r="E230" s="444"/>
      <c r="F230" s="439">
        <v>117153.45</v>
      </c>
      <c r="G230" s="439">
        <v>0</v>
      </c>
      <c r="H230" s="437" t="s">
        <v>956</v>
      </c>
      <c r="I230" s="437" t="s">
        <v>1598</v>
      </c>
      <c r="J230" s="440">
        <v>40359</v>
      </c>
    </row>
    <row r="231" spans="1:10" ht="30">
      <c r="A231" s="437" t="s">
        <v>1599</v>
      </c>
      <c r="B231" s="437" t="s">
        <v>1600</v>
      </c>
      <c r="C231" s="437" t="s">
        <v>1601</v>
      </c>
      <c r="D231" s="439">
        <v>154.25</v>
      </c>
      <c r="E231" s="439">
        <v>187.68</v>
      </c>
      <c r="F231" s="439">
        <v>3384.64</v>
      </c>
      <c r="G231" s="439">
        <v>154.25</v>
      </c>
      <c r="H231" s="437" t="s">
        <v>956</v>
      </c>
      <c r="I231" s="437" t="s">
        <v>1602</v>
      </c>
      <c r="J231" s="440">
        <v>40359</v>
      </c>
    </row>
    <row r="232" spans="1:10" ht="15">
      <c r="A232" s="437" t="s">
        <v>1603</v>
      </c>
      <c r="B232" s="437" t="s">
        <v>1604</v>
      </c>
      <c r="C232" s="437" t="s">
        <v>1605</v>
      </c>
      <c r="D232" s="439">
        <v>337.3</v>
      </c>
      <c r="E232" s="439">
        <v>410.41</v>
      </c>
      <c r="F232" s="439">
        <v>0</v>
      </c>
      <c r="G232" s="439">
        <v>0</v>
      </c>
      <c r="H232" s="437" t="s">
        <v>1038</v>
      </c>
      <c r="I232" s="437" t="s">
        <v>1606</v>
      </c>
      <c r="J232" s="440">
        <v>40351</v>
      </c>
    </row>
    <row r="233" spans="1:10" ht="45">
      <c r="A233" s="445" t="s">
        <v>1607</v>
      </c>
      <c r="B233" s="437" t="s">
        <v>1608</v>
      </c>
      <c r="C233" s="437" t="s">
        <v>1609</v>
      </c>
      <c r="D233" s="446">
        <v>102509.06</v>
      </c>
      <c r="E233" s="446">
        <v>121821.86</v>
      </c>
      <c r="F233" s="439">
        <v>150000</v>
      </c>
      <c r="G233" s="439">
        <v>131952.35999999999</v>
      </c>
      <c r="H233" s="437" t="s">
        <v>956</v>
      </c>
      <c r="I233" s="437" t="s">
        <v>1299</v>
      </c>
      <c r="J233" s="440">
        <v>40984</v>
      </c>
    </row>
    <row r="234" spans="1:10" ht="45">
      <c r="A234" s="441"/>
      <c r="B234" s="437" t="s">
        <v>1610</v>
      </c>
      <c r="C234" s="437" t="s">
        <v>1611</v>
      </c>
      <c r="D234" s="442"/>
      <c r="E234" s="442"/>
      <c r="F234" s="439">
        <v>32500</v>
      </c>
      <c r="G234" s="439">
        <v>32142.5</v>
      </c>
      <c r="H234" s="437" t="s">
        <v>956</v>
      </c>
      <c r="I234" s="437" t="s">
        <v>1299</v>
      </c>
      <c r="J234" s="440">
        <v>40655</v>
      </c>
    </row>
    <row r="235" spans="1:10" ht="30">
      <c r="A235" s="443"/>
      <c r="B235" s="437" t="s">
        <v>1612</v>
      </c>
      <c r="C235" s="437" t="s">
        <v>1613</v>
      </c>
      <c r="D235" s="444"/>
      <c r="E235" s="444"/>
      <c r="F235" s="439">
        <v>85000</v>
      </c>
      <c r="G235" s="439">
        <v>60236.06</v>
      </c>
      <c r="H235" s="437" t="s">
        <v>956</v>
      </c>
      <c r="I235" s="437" t="s">
        <v>1614</v>
      </c>
      <c r="J235" s="440">
        <v>40690</v>
      </c>
    </row>
    <row r="236" spans="1:10" ht="30">
      <c r="A236" s="445" t="s">
        <v>1615</v>
      </c>
      <c r="B236" s="437" t="s">
        <v>1616</v>
      </c>
      <c r="C236" s="437" t="s">
        <v>1617</v>
      </c>
      <c r="D236" s="446">
        <v>5769.74</v>
      </c>
      <c r="E236" s="446">
        <v>7020.26</v>
      </c>
      <c r="F236" s="439">
        <v>2000</v>
      </c>
      <c r="G236" s="439">
        <v>1950.2</v>
      </c>
      <c r="H236" s="437" t="s">
        <v>956</v>
      </c>
      <c r="I236" s="437" t="s">
        <v>1618</v>
      </c>
      <c r="J236" s="440">
        <v>40385</v>
      </c>
    </row>
    <row r="237" spans="1:10" ht="15">
      <c r="A237" s="441"/>
      <c r="B237" s="437" t="s">
        <v>1619</v>
      </c>
      <c r="C237" s="437" t="s">
        <v>1620</v>
      </c>
      <c r="D237" s="442"/>
      <c r="E237" s="442"/>
      <c r="F237" s="439">
        <v>1780.93</v>
      </c>
      <c r="G237" s="439">
        <v>1780.93</v>
      </c>
      <c r="H237" s="437" t="s">
        <v>956</v>
      </c>
      <c r="I237" s="437" t="s">
        <v>1621</v>
      </c>
      <c r="J237" s="440">
        <v>40368</v>
      </c>
    </row>
    <row r="238" spans="1:10" ht="15">
      <c r="A238" s="441"/>
      <c r="B238" s="437" t="s">
        <v>1622</v>
      </c>
      <c r="C238" s="437" t="s">
        <v>1623</v>
      </c>
      <c r="D238" s="442"/>
      <c r="E238" s="442"/>
      <c r="F238" s="439">
        <v>5000</v>
      </c>
      <c r="G238" s="439">
        <v>5000</v>
      </c>
      <c r="H238" s="437" t="s">
        <v>956</v>
      </c>
      <c r="I238" s="437" t="s">
        <v>1050</v>
      </c>
      <c r="J238" s="440">
        <v>40445</v>
      </c>
    </row>
    <row r="239" spans="1:10" ht="30">
      <c r="A239" s="443"/>
      <c r="B239" s="437" t="s">
        <v>1624</v>
      </c>
      <c r="C239" s="437" t="s">
        <v>1625</v>
      </c>
      <c r="D239" s="444"/>
      <c r="E239" s="444"/>
      <c r="F239" s="439">
        <v>6164.8</v>
      </c>
      <c r="G239" s="439">
        <v>4020.06</v>
      </c>
      <c r="H239" s="437" t="s">
        <v>956</v>
      </c>
      <c r="I239" s="437" t="s">
        <v>1050</v>
      </c>
      <c r="J239" s="440">
        <v>40330</v>
      </c>
    </row>
    <row r="240" spans="1:10" ht="15">
      <c r="A240" s="437" t="s">
        <v>1626</v>
      </c>
      <c r="B240" s="437" t="s">
        <v>1627</v>
      </c>
      <c r="C240" s="437" t="s">
        <v>1628</v>
      </c>
      <c r="D240" s="439">
        <v>4206.1000000000004</v>
      </c>
      <c r="E240" s="439">
        <v>5117.7299999999996</v>
      </c>
      <c r="F240" s="439">
        <v>4206.1000000000004</v>
      </c>
      <c r="G240" s="439">
        <v>4206.1000000000004</v>
      </c>
      <c r="H240" s="437" t="s">
        <v>956</v>
      </c>
      <c r="I240" s="437" t="s">
        <v>1061</v>
      </c>
      <c r="J240" s="440">
        <v>40081</v>
      </c>
    </row>
    <row r="241" spans="1:10" ht="15">
      <c r="A241" s="445" t="s">
        <v>1629</v>
      </c>
      <c r="B241" s="437" t="s">
        <v>1630</v>
      </c>
      <c r="C241" s="437" t="s">
        <v>1631</v>
      </c>
      <c r="D241" s="446">
        <v>117224.78</v>
      </c>
      <c r="E241" s="446">
        <v>142632</v>
      </c>
      <c r="F241" s="439">
        <v>25000</v>
      </c>
      <c r="G241" s="439">
        <v>21581</v>
      </c>
      <c r="H241" s="437" t="s">
        <v>956</v>
      </c>
      <c r="I241" s="437" t="s">
        <v>1299</v>
      </c>
      <c r="J241" s="440">
        <v>40359</v>
      </c>
    </row>
    <row r="242" spans="1:10" ht="15">
      <c r="A242" s="441"/>
      <c r="B242" s="437" t="s">
        <v>1632</v>
      </c>
      <c r="C242" s="437" t="s">
        <v>1633</v>
      </c>
      <c r="D242" s="442"/>
      <c r="E242" s="442"/>
      <c r="F242" s="439">
        <v>94514</v>
      </c>
      <c r="G242" s="439">
        <v>94514</v>
      </c>
      <c r="H242" s="437" t="s">
        <v>956</v>
      </c>
      <c r="I242" s="437" t="s">
        <v>1299</v>
      </c>
      <c r="J242" s="440">
        <v>40724</v>
      </c>
    </row>
    <row r="243" spans="1:10" ht="15">
      <c r="A243" s="441"/>
      <c r="B243" s="437" t="s">
        <v>1634</v>
      </c>
      <c r="C243" s="437" t="s">
        <v>1631</v>
      </c>
      <c r="D243" s="442"/>
      <c r="E243" s="442"/>
      <c r="F243" s="439">
        <v>85000</v>
      </c>
      <c r="G243" s="439">
        <v>82145</v>
      </c>
      <c r="H243" s="437" t="s">
        <v>956</v>
      </c>
      <c r="I243" s="437" t="s">
        <v>1299</v>
      </c>
      <c r="J243" s="440">
        <v>40359</v>
      </c>
    </row>
    <row r="244" spans="1:10" ht="15">
      <c r="A244" s="441"/>
      <c r="B244" s="437" t="s">
        <v>1635</v>
      </c>
      <c r="C244" s="437" t="s">
        <v>1633</v>
      </c>
      <c r="D244" s="442"/>
      <c r="E244" s="442"/>
      <c r="F244" s="439">
        <v>40000</v>
      </c>
      <c r="G244" s="439">
        <v>40000</v>
      </c>
      <c r="H244" s="437" t="s">
        <v>956</v>
      </c>
      <c r="I244" s="437" t="s">
        <v>1299</v>
      </c>
      <c r="J244" s="440">
        <v>40724</v>
      </c>
    </row>
    <row r="245" spans="1:10" ht="15">
      <c r="A245" s="441"/>
      <c r="B245" s="437" t="s">
        <v>1636</v>
      </c>
      <c r="C245" s="437" t="s">
        <v>1633</v>
      </c>
      <c r="D245" s="442"/>
      <c r="E245" s="442"/>
      <c r="F245" s="439">
        <v>13510</v>
      </c>
      <c r="G245" s="439">
        <v>8118</v>
      </c>
      <c r="H245" s="437" t="s">
        <v>956</v>
      </c>
      <c r="I245" s="437" t="s">
        <v>1299</v>
      </c>
      <c r="J245" s="440">
        <v>40724</v>
      </c>
    </row>
    <row r="246" spans="1:10" ht="30">
      <c r="A246" s="441"/>
      <c r="B246" s="437" t="s">
        <v>1637</v>
      </c>
      <c r="C246" s="437" t="s">
        <v>1638</v>
      </c>
      <c r="D246" s="442"/>
      <c r="E246" s="442"/>
      <c r="F246" s="439">
        <v>26200</v>
      </c>
      <c r="G246" s="439">
        <v>5548.78</v>
      </c>
      <c r="H246" s="437" t="s">
        <v>956</v>
      </c>
      <c r="I246" s="437" t="s">
        <v>1299</v>
      </c>
      <c r="J246" s="440">
        <v>40315</v>
      </c>
    </row>
    <row r="247" spans="1:10" ht="15">
      <c r="A247" s="443"/>
      <c r="B247" s="437" t="s">
        <v>1639</v>
      </c>
      <c r="C247" s="437" t="s">
        <v>1631</v>
      </c>
      <c r="D247" s="444"/>
      <c r="E247" s="444"/>
      <c r="F247" s="439">
        <v>8000</v>
      </c>
      <c r="G247" s="439">
        <v>7950</v>
      </c>
      <c r="H247" s="437" t="s">
        <v>956</v>
      </c>
      <c r="I247" s="437" t="s">
        <v>1299</v>
      </c>
      <c r="J247" s="440">
        <v>40359</v>
      </c>
    </row>
    <row r="248" spans="1:10" ht="30">
      <c r="A248" s="445" t="s">
        <v>1640</v>
      </c>
      <c r="B248" s="437" t="s">
        <v>1641</v>
      </c>
      <c r="C248" s="437" t="s">
        <v>1642</v>
      </c>
      <c r="D248" s="446">
        <v>2428.44</v>
      </c>
      <c r="E248" s="446">
        <v>2954.78</v>
      </c>
      <c r="F248" s="439">
        <v>2900</v>
      </c>
      <c r="G248" s="439">
        <v>2428.44</v>
      </c>
      <c r="H248" s="437" t="s">
        <v>956</v>
      </c>
      <c r="I248" s="437" t="s">
        <v>727</v>
      </c>
      <c r="J248" s="440">
        <v>40059</v>
      </c>
    </row>
    <row r="249" spans="1:10" ht="30">
      <c r="A249" s="443"/>
      <c r="B249" s="437" t="s">
        <v>1643</v>
      </c>
      <c r="C249" s="437" t="s">
        <v>1644</v>
      </c>
      <c r="D249" s="444"/>
      <c r="E249" s="444"/>
      <c r="F249" s="439">
        <v>4231.6400000000003</v>
      </c>
      <c r="G249" s="439">
        <v>2954.78</v>
      </c>
      <c r="H249" s="437" t="s">
        <v>956</v>
      </c>
      <c r="I249" s="437" t="s">
        <v>1428</v>
      </c>
      <c r="J249" s="440">
        <v>40387</v>
      </c>
    </row>
    <row r="250" spans="1:10" ht="45">
      <c r="A250" s="437" t="s">
        <v>1645</v>
      </c>
      <c r="B250" s="437" t="s">
        <v>1646</v>
      </c>
      <c r="C250" s="437" t="s">
        <v>1647</v>
      </c>
      <c r="D250" s="439">
        <v>1612.89</v>
      </c>
      <c r="E250" s="439">
        <v>1962.46</v>
      </c>
      <c r="F250" s="439">
        <v>3600</v>
      </c>
      <c r="G250" s="439">
        <v>3575.35</v>
      </c>
      <c r="H250" s="437" t="s">
        <v>956</v>
      </c>
      <c r="I250" s="437" t="s">
        <v>1648</v>
      </c>
      <c r="J250" s="440">
        <v>40458</v>
      </c>
    </row>
    <row r="251" spans="1:10" ht="30">
      <c r="A251" s="445" t="s">
        <v>1649</v>
      </c>
      <c r="B251" s="437" t="s">
        <v>1650</v>
      </c>
      <c r="C251" s="437" t="s">
        <v>1651</v>
      </c>
      <c r="D251" s="446">
        <v>109622.21</v>
      </c>
      <c r="E251" s="446">
        <v>132967.54999999999</v>
      </c>
      <c r="F251" s="439">
        <v>25590.09</v>
      </c>
      <c r="G251" s="439">
        <v>22565.15</v>
      </c>
      <c r="H251" s="437" t="s">
        <v>956</v>
      </c>
      <c r="I251" s="437" t="s">
        <v>1652</v>
      </c>
      <c r="J251" s="440">
        <v>40533</v>
      </c>
    </row>
    <row r="252" spans="1:10" ht="15">
      <c r="A252" s="441"/>
      <c r="B252" s="437" t="s">
        <v>1653</v>
      </c>
      <c r="C252" s="437" t="s">
        <v>1654</v>
      </c>
      <c r="D252" s="442"/>
      <c r="E252" s="442"/>
      <c r="F252" s="439">
        <v>110925</v>
      </c>
      <c r="G252" s="439">
        <v>109100.43</v>
      </c>
      <c r="H252" s="437" t="s">
        <v>956</v>
      </c>
      <c r="I252" s="437" t="s">
        <v>999</v>
      </c>
      <c r="J252" s="440">
        <v>40267</v>
      </c>
    </row>
    <row r="253" spans="1:10" ht="30">
      <c r="A253" s="441"/>
      <c r="B253" s="437" t="s">
        <v>1655</v>
      </c>
      <c r="C253" s="437" t="s">
        <v>1091</v>
      </c>
      <c r="D253" s="442"/>
      <c r="E253" s="442"/>
      <c r="F253" s="439">
        <v>110925</v>
      </c>
      <c r="G253" s="439">
        <v>521.78</v>
      </c>
      <c r="H253" s="437" t="s">
        <v>956</v>
      </c>
      <c r="I253" s="437" t="s">
        <v>999</v>
      </c>
      <c r="J253" s="440">
        <v>40259</v>
      </c>
    </row>
    <row r="254" spans="1:10" ht="15">
      <c r="A254" s="441"/>
      <c r="B254" s="437" t="s">
        <v>1656</v>
      </c>
      <c r="C254" s="437" t="s">
        <v>972</v>
      </c>
      <c r="D254" s="442"/>
      <c r="E254" s="442"/>
      <c r="F254" s="439">
        <v>10402.4</v>
      </c>
      <c r="G254" s="439">
        <v>10402.4</v>
      </c>
      <c r="H254" s="437" t="s">
        <v>956</v>
      </c>
      <c r="I254" s="437" t="s">
        <v>999</v>
      </c>
      <c r="J254" s="440">
        <v>40479</v>
      </c>
    </row>
    <row r="255" spans="1:10" ht="15">
      <c r="A255" s="443"/>
      <c r="B255" s="437" t="s">
        <v>1657</v>
      </c>
      <c r="C255" s="437" t="s">
        <v>1658</v>
      </c>
      <c r="D255" s="444"/>
      <c r="E255" s="444"/>
      <c r="F255" s="439">
        <v>100000</v>
      </c>
      <c r="G255" s="439">
        <v>100000</v>
      </c>
      <c r="H255" s="437" t="s">
        <v>956</v>
      </c>
      <c r="I255" s="437" t="s">
        <v>999</v>
      </c>
      <c r="J255" s="440">
        <v>40470</v>
      </c>
    </row>
    <row r="256" spans="1:10" ht="15">
      <c r="A256" s="437" t="s">
        <v>1659</v>
      </c>
      <c r="B256" s="437" t="s">
        <v>1660</v>
      </c>
      <c r="C256" s="437" t="s">
        <v>1661</v>
      </c>
      <c r="D256" s="439">
        <v>1316.84</v>
      </c>
      <c r="E256" s="439">
        <v>1602.26</v>
      </c>
      <c r="F256" s="439">
        <v>1316.84</v>
      </c>
      <c r="G256" s="439">
        <v>1316.84</v>
      </c>
      <c r="H256" s="437" t="s">
        <v>956</v>
      </c>
      <c r="I256" s="437" t="s">
        <v>1602</v>
      </c>
      <c r="J256" s="440">
        <v>39994</v>
      </c>
    </row>
    <row r="257" spans="1:10" ht="15">
      <c r="A257" s="445" t="s">
        <v>1662</v>
      </c>
      <c r="B257" s="437" t="s">
        <v>1663</v>
      </c>
      <c r="C257" s="437" t="s">
        <v>1664</v>
      </c>
      <c r="D257" s="446">
        <v>94784.21</v>
      </c>
      <c r="E257" s="446">
        <v>116134.22</v>
      </c>
      <c r="F257" s="439">
        <v>162000</v>
      </c>
      <c r="G257" s="439">
        <v>94784.21</v>
      </c>
      <c r="H257" s="437" t="s">
        <v>956</v>
      </c>
      <c r="I257" s="437" t="s">
        <v>1498</v>
      </c>
      <c r="J257" s="440">
        <v>40036</v>
      </c>
    </row>
    <row r="258" spans="1:10" ht="15">
      <c r="A258" s="441"/>
      <c r="B258" s="437" t="s">
        <v>1665</v>
      </c>
      <c r="C258" s="445" t="s">
        <v>1666</v>
      </c>
      <c r="D258" s="442"/>
      <c r="E258" s="442"/>
      <c r="F258" s="439">
        <v>3566.61</v>
      </c>
      <c r="G258" s="439">
        <v>6000.44</v>
      </c>
      <c r="H258" s="437" t="s">
        <v>956</v>
      </c>
      <c r="I258" s="437" t="s">
        <v>1667</v>
      </c>
      <c r="J258" s="440">
        <v>41089</v>
      </c>
    </row>
    <row r="259" spans="1:10" ht="15">
      <c r="A259" s="443"/>
      <c r="B259" s="437" t="s">
        <v>1668</v>
      </c>
      <c r="C259" s="443"/>
      <c r="D259" s="444"/>
      <c r="E259" s="444"/>
      <c r="F259" s="439">
        <v>193000</v>
      </c>
      <c r="G259" s="439">
        <v>113134</v>
      </c>
      <c r="H259" s="437" t="s">
        <v>956</v>
      </c>
      <c r="I259" s="437" t="s">
        <v>1498</v>
      </c>
      <c r="J259" s="440">
        <v>40659</v>
      </c>
    </row>
    <row r="260" spans="1:10" ht="15">
      <c r="A260" s="445" t="s">
        <v>1669</v>
      </c>
      <c r="B260" s="437" t="s">
        <v>1670</v>
      </c>
      <c r="C260" s="445" t="s">
        <v>1671</v>
      </c>
      <c r="D260" s="446">
        <v>1350.67</v>
      </c>
      <c r="E260" s="446">
        <v>1643.41</v>
      </c>
      <c r="F260" s="439">
        <v>1382.1</v>
      </c>
      <c r="G260" s="439">
        <v>1350.67</v>
      </c>
      <c r="H260" s="437" t="s">
        <v>956</v>
      </c>
      <c r="I260" s="437" t="s">
        <v>999</v>
      </c>
      <c r="J260" s="440">
        <v>40330</v>
      </c>
    </row>
    <row r="261" spans="1:10" ht="30">
      <c r="A261" s="443"/>
      <c r="B261" s="437" t="s">
        <v>1672</v>
      </c>
      <c r="C261" s="443"/>
      <c r="D261" s="444"/>
      <c r="E261" s="444"/>
      <c r="F261" s="439">
        <v>0</v>
      </c>
      <c r="G261" s="439">
        <v>0</v>
      </c>
      <c r="H261" s="437" t="s">
        <v>1038</v>
      </c>
      <c r="I261" s="437" t="s">
        <v>1673</v>
      </c>
      <c r="J261" s="440">
        <v>40086</v>
      </c>
    </row>
    <row r="262" spans="1:10" ht="30">
      <c r="A262" s="445" t="s">
        <v>1674</v>
      </c>
      <c r="B262" s="437" t="s">
        <v>1675</v>
      </c>
      <c r="C262" s="437" t="s">
        <v>1676</v>
      </c>
      <c r="D262" s="446">
        <v>4621.03</v>
      </c>
      <c r="E262" s="446">
        <v>5622.59</v>
      </c>
      <c r="F262" s="439">
        <v>4621.03</v>
      </c>
      <c r="G262" s="439">
        <v>4621.03</v>
      </c>
      <c r="H262" s="437" t="s">
        <v>956</v>
      </c>
      <c r="I262" s="437" t="s">
        <v>727</v>
      </c>
      <c r="J262" s="440">
        <v>40073</v>
      </c>
    </row>
    <row r="263" spans="1:10" ht="30">
      <c r="A263" s="443"/>
      <c r="B263" s="437" t="s">
        <v>1677</v>
      </c>
      <c r="C263" s="437" t="s">
        <v>1678</v>
      </c>
      <c r="D263" s="444"/>
      <c r="E263" s="444"/>
      <c r="F263" s="439">
        <v>5622.59</v>
      </c>
      <c r="G263" s="439">
        <v>5622.59</v>
      </c>
      <c r="H263" s="437" t="s">
        <v>956</v>
      </c>
      <c r="I263" s="437" t="s">
        <v>1015</v>
      </c>
      <c r="J263" s="440">
        <v>40435</v>
      </c>
    </row>
    <row r="264" spans="1:10" ht="30">
      <c r="A264" s="437" t="s">
        <v>1679</v>
      </c>
      <c r="B264" s="437" t="s">
        <v>1680</v>
      </c>
      <c r="C264" s="437" t="s">
        <v>1681</v>
      </c>
      <c r="D264" s="439">
        <v>672.97</v>
      </c>
      <c r="E264" s="439">
        <v>818.83</v>
      </c>
      <c r="F264" s="439">
        <v>19799.12</v>
      </c>
      <c r="G264" s="439">
        <v>1491.8</v>
      </c>
      <c r="H264" s="437" t="s">
        <v>956</v>
      </c>
      <c r="I264" s="437" t="s">
        <v>1682</v>
      </c>
      <c r="J264" s="440">
        <v>40390</v>
      </c>
    </row>
    <row r="265" spans="1:10" ht="30">
      <c r="A265" s="437" t="s">
        <v>1683</v>
      </c>
      <c r="B265" s="437" t="s">
        <v>1684</v>
      </c>
      <c r="C265" s="437" t="s">
        <v>1685</v>
      </c>
      <c r="D265" s="439">
        <v>18409.87</v>
      </c>
      <c r="E265" s="439">
        <v>22400.01</v>
      </c>
      <c r="F265" s="439">
        <v>110000</v>
      </c>
      <c r="G265" s="439">
        <v>40809.879999999997</v>
      </c>
      <c r="H265" s="437" t="s">
        <v>956</v>
      </c>
      <c r="I265" s="437" t="s">
        <v>1686</v>
      </c>
      <c r="J265" s="440">
        <v>40339</v>
      </c>
    </row>
    <row r="266" spans="1:10" ht="45">
      <c r="A266" s="437" t="s">
        <v>1687</v>
      </c>
      <c r="B266" s="437" t="s">
        <v>1688</v>
      </c>
      <c r="C266" s="437" t="s">
        <v>1689</v>
      </c>
      <c r="D266" s="439">
        <v>3577.15</v>
      </c>
      <c r="E266" s="439">
        <v>4352.46</v>
      </c>
      <c r="F266" s="439">
        <v>7707.2</v>
      </c>
      <c r="G266" s="439">
        <v>3577.15</v>
      </c>
      <c r="H266" s="437" t="s">
        <v>956</v>
      </c>
      <c r="I266" s="437" t="s">
        <v>1690</v>
      </c>
      <c r="J266" s="440">
        <v>40099</v>
      </c>
    </row>
    <row r="267" spans="1:10" ht="30">
      <c r="A267" s="437" t="s">
        <v>1691</v>
      </c>
      <c r="B267" s="437" t="s">
        <v>1692</v>
      </c>
      <c r="C267" s="437" t="s">
        <v>1693</v>
      </c>
      <c r="D267" s="439">
        <v>68.400000000000006</v>
      </c>
      <c r="E267" s="439">
        <v>83.22</v>
      </c>
      <c r="F267" s="439">
        <v>100</v>
      </c>
      <c r="G267" s="439">
        <v>68.400000000000006</v>
      </c>
      <c r="H267" s="437" t="s">
        <v>956</v>
      </c>
      <c r="I267" s="437" t="s">
        <v>727</v>
      </c>
      <c r="J267" s="440">
        <v>39873</v>
      </c>
    </row>
    <row r="268" spans="1:10" ht="15">
      <c r="A268" s="437" t="s">
        <v>1694</v>
      </c>
      <c r="B268" s="437" t="s">
        <v>1695</v>
      </c>
      <c r="C268" s="437" t="s">
        <v>1696</v>
      </c>
      <c r="D268" s="439">
        <v>353.58</v>
      </c>
      <c r="E268" s="439">
        <v>430.22</v>
      </c>
      <c r="F268" s="439">
        <v>27500</v>
      </c>
      <c r="G268" s="439">
        <v>783.8</v>
      </c>
      <c r="H268" s="437" t="s">
        <v>956</v>
      </c>
      <c r="I268" s="437" t="s">
        <v>1697</v>
      </c>
      <c r="J268" s="440">
        <v>40305</v>
      </c>
    </row>
    <row r="269" spans="1:10" ht="150">
      <c r="A269" s="437" t="s">
        <v>425</v>
      </c>
      <c r="B269" s="437" t="s">
        <v>1698</v>
      </c>
      <c r="C269" s="437" t="s">
        <v>1699</v>
      </c>
      <c r="D269" s="439">
        <v>44105.06</v>
      </c>
      <c r="E269" s="439">
        <v>53664.37</v>
      </c>
      <c r="F269" s="439">
        <v>656440.05000000005</v>
      </c>
      <c r="G269" s="439">
        <v>97769.43</v>
      </c>
      <c r="H269" s="437" t="s">
        <v>956</v>
      </c>
      <c r="I269" s="437" t="s">
        <v>1700</v>
      </c>
      <c r="J269" s="440">
        <v>40512</v>
      </c>
    </row>
    <row r="270" spans="1:10" ht="30">
      <c r="A270" s="445" t="s">
        <v>1701</v>
      </c>
      <c r="B270" s="437" t="s">
        <v>1702</v>
      </c>
      <c r="C270" s="437" t="s">
        <v>1703</v>
      </c>
      <c r="D270" s="446">
        <v>105732.32</v>
      </c>
      <c r="E270" s="446">
        <v>130461.8</v>
      </c>
      <c r="F270" s="439">
        <v>161200</v>
      </c>
      <c r="G270" s="439">
        <v>130461.8</v>
      </c>
      <c r="H270" s="437" t="s">
        <v>956</v>
      </c>
      <c r="I270" s="437" t="s">
        <v>1704</v>
      </c>
      <c r="J270" s="440">
        <v>40410</v>
      </c>
    </row>
    <row r="271" spans="1:10" ht="30">
      <c r="A271" s="443"/>
      <c r="B271" s="437" t="s">
        <v>1705</v>
      </c>
      <c r="C271" s="437" t="s">
        <v>1706</v>
      </c>
      <c r="D271" s="444"/>
      <c r="E271" s="444"/>
      <c r="F271" s="439">
        <v>253000</v>
      </c>
      <c r="G271" s="439">
        <v>105732.32</v>
      </c>
      <c r="H271" s="437" t="s">
        <v>956</v>
      </c>
      <c r="I271" s="437" t="s">
        <v>1707</v>
      </c>
      <c r="J271" s="440">
        <v>40132</v>
      </c>
    </row>
    <row r="272" spans="1:10" ht="75">
      <c r="A272" s="437" t="s">
        <v>1708</v>
      </c>
      <c r="B272" s="437" t="s">
        <v>1709</v>
      </c>
      <c r="C272" s="437" t="s">
        <v>1710</v>
      </c>
      <c r="D272" s="439">
        <v>2917.63</v>
      </c>
      <c r="E272" s="439">
        <v>3549.99</v>
      </c>
      <c r="F272" s="439">
        <v>3000</v>
      </c>
      <c r="G272" s="439">
        <v>2483.4499999999998</v>
      </c>
      <c r="H272" s="437" t="s">
        <v>960</v>
      </c>
      <c r="I272" s="437" t="s">
        <v>727</v>
      </c>
      <c r="J272" s="440">
        <v>40086</v>
      </c>
    </row>
    <row r="273" spans="1:10" ht="45">
      <c r="A273" s="437" t="s">
        <v>1711</v>
      </c>
      <c r="B273" s="437" t="s">
        <v>1712</v>
      </c>
      <c r="C273" s="437" t="s">
        <v>1713</v>
      </c>
      <c r="D273" s="439">
        <v>14186.3</v>
      </c>
      <c r="E273" s="439">
        <v>17261.03</v>
      </c>
      <c r="F273" s="439">
        <v>4787000</v>
      </c>
      <c r="G273" s="439">
        <v>31447.33</v>
      </c>
      <c r="H273" s="437" t="s">
        <v>960</v>
      </c>
      <c r="I273" s="437" t="s">
        <v>1714</v>
      </c>
      <c r="J273" s="440">
        <v>40724</v>
      </c>
    </row>
    <row r="274" spans="1:10" ht="135">
      <c r="A274" s="437" t="s">
        <v>1715</v>
      </c>
      <c r="B274" s="437" t="s">
        <v>1716</v>
      </c>
      <c r="C274" s="437" t="s">
        <v>1717</v>
      </c>
      <c r="D274" s="439">
        <v>8551.9599999999991</v>
      </c>
      <c r="E274" s="439">
        <v>10405.51</v>
      </c>
      <c r="F274" s="439">
        <v>23857.83</v>
      </c>
      <c r="G274" s="439">
        <v>18957.47</v>
      </c>
      <c r="H274" s="437" t="s">
        <v>956</v>
      </c>
      <c r="I274" s="437" t="s">
        <v>1050</v>
      </c>
      <c r="J274" s="440">
        <v>40487</v>
      </c>
    </row>
    <row r="275" spans="1:10" ht="90">
      <c r="A275" s="437" t="s">
        <v>1718</v>
      </c>
      <c r="B275" s="437" t="s">
        <v>1719</v>
      </c>
      <c r="C275" s="437" t="s">
        <v>1720</v>
      </c>
      <c r="D275" s="439">
        <v>90066.79</v>
      </c>
      <c r="E275" s="439">
        <v>111310.93</v>
      </c>
      <c r="F275" s="439">
        <v>95324</v>
      </c>
      <c r="G275" s="439">
        <v>90006.79</v>
      </c>
      <c r="H275" s="437" t="s">
        <v>956</v>
      </c>
      <c r="I275" s="437" t="s">
        <v>1721</v>
      </c>
      <c r="J275" s="440">
        <v>40246</v>
      </c>
    </row>
    <row r="276" spans="1:10" ht="30">
      <c r="A276" s="437" t="s">
        <v>1722</v>
      </c>
      <c r="B276" s="437" t="s">
        <v>1723</v>
      </c>
      <c r="C276" s="437" t="s">
        <v>1724</v>
      </c>
      <c r="D276" s="439">
        <v>472.61</v>
      </c>
      <c r="E276" s="439">
        <v>575.04</v>
      </c>
      <c r="F276" s="439">
        <v>4476</v>
      </c>
      <c r="G276" s="439">
        <v>1047.6500000000001</v>
      </c>
      <c r="H276" s="437" t="s">
        <v>956</v>
      </c>
      <c r="I276" s="437" t="s">
        <v>1725</v>
      </c>
      <c r="J276" s="440">
        <v>40451</v>
      </c>
    </row>
    <row r="277" spans="1:10" ht="45">
      <c r="A277" s="445" t="s">
        <v>1726</v>
      </c>
      <c r="B277" s="437" t="s">
        <v>1727</v>
      </c>
      <c r="C277" s="437" t="s">
        <v>1728</v>
      </c>
      <c r="D277" s="446">
        <v>109540.63</v>
      </c>
      <c r="E277" s="446">
        <v>130811.28</v>
      </c>
      <c r="F277" s="439">
        <v>50000</v>
      </c>
      <c r="G277" s="439">
        <v>45371</v>
      </c>
      <c r="H277" s="437" t="s">
        <v>956</v>
      </c>
      <c r="I277" s="437" t="s">
        <v>1498</v>
      </c>
      <c r="J277" s="440">
        <v>40163</v>
      </c>
    </row>
    <row r="278" spans="1:10" ht="45">
      <c r="A278" s="441"/>
      <c r="B278" s="437" t="s">
        <v>1729</v>
      </c>
      <c r="C278" s="437" t="s">
        <v>1730</v>
      </c>
      <c r="D278" s="442"/>
      <c r="E278" s="442"/>
      <c r="F278" s="439">
        <v>70000</v>
      </c>
      <c r="G278" s="439">
        <v>63580</v>
      </c>
      <c r="H278" s="437" t="s">
        <v>956</v>
      </c>
      <c r="I278" s="437" t="s">
        <v>1498</v>
      </c>
      <c r="J278" s="440">
        <v>40120</v>
      </c>
    </row>
    <row r="279" spans="1:10" ht="45">
      <c r="A279" s="441"/>
      <c r="B279" s="437" t="s">
        <v>1731</v>
      </c>
      <c r="C279" s="437" t="s">
        <v>1732</v>
      </c>
      <c r="D279" s="442"/>
      <c r="E279" s="442"/>
      <c r="F279" s="439">
        <v>73000</v>
      </c>
      <c r="G279" s="439">
        <v>72963.839999999997</v>
      </c>
      <c r="H279" s="437" t="s">
        <v>956</v>
      </c>
      <c r="I279" s="437" t="s">
        <v>1498</v>
      </c>
      <c r="J279" s="440">
        <v>40058</v>
      </c>
    </row>
    <row r="280" spans="1:10" ht="30">
      <c r="A280" s="443"/>
      <c r="B280" s="437" t="s">
        <v>1733</v>
      </c>
      <c r="C280" s="437" t="s">
        <v>1734</v>
      </c>
      <c r="D280" s="444"/>
      <c r="E280" s="444"/>
      <c r="F280" s="439">
        <v>85000</v>
      </c>
      <c r="G280" s="439">
        <v>58437</v>
      </c>
      <c r="H280" s="437" t="s">
        <v>956</v>
      </c>
      <c r="I280" s="437" t="s">
        <v>1735</v>
      </c>
      <c r="J280" s="440">
        <v>40422</v>
      </c>
    </row>
    <row r="281" spans="1:10" ht="15">
      <c r="A281" s="445" t="s">
        <v>1736</v>
      </c>
      <c r="B281" s="437" t="s">
        <v>1737</v>
      </c>
      <c r="C281" s="437" t="s">
        <v>1738</v>
      </c>
      <c r="D281" s="446">
        <v>157870.62</v>
      </c>
      <c r="E281" s="446">
        <v>192087.4</v>
      </c>
      <c r="F281" s="439">
        <v>35000</v>
      </c>
      <c r="G281" s="439">
        <v>25759</v>
      </c>
      <c r="H281" s="437" t="s">
        <v>956</v>
      </c>
      <c r="I281" s="437" t="s">
        <v>1739</v>
      </c>
      <c r="J281" s="440">
        <v>40724</v>
      </c>
    </row>
    <row r="282" spans="1:10" ht="15">
      <c r="A282" s="441"/>
      <c r="B282" s="437" t="s">
        <v>1740</v>
      </c>
      <c r="C282" s="437" t="s">
        <v>1741</v>
      </c>
      <c r="D282" s="442"/>
      <c r="E282" s="442"/>
      <c r="F282" s="439">
        <v>105000</v>
      </c>
      <c r="G282" s="439">
        <v>104779.16</v>
      </c>
      <c r="H282" s="437" t="s">
        <v>956</v>
      </c>
      <c r="I282" s="437" t="s">
        <v>1742</v>
      </c>
      <c r="J282" s="440">
        <v>40359</v>
      </c>
    </row>
    <row r="283" spans="1:10" ht="15">
      <c r="A283" s="441"/>
      <c r="B283" s="437" t="s">
        <v>1740</v>
      </c>
      <c r="C283" s="437" t="s">
        <v>1743</v>
      </c>
      <c r="D283" s="442"/>
      <c r="E283" s="442"/>
      <c r="F283" s="439">
        <v>150000</v>
      </c>
      <c r="G283" s="439">
        <v>149619.45000000001</v>
      </c>
      <c r="H283" s="437" t="s">
        <v>956</v>
      </c>
      <c r="I283" s="437" t="s">
        <v>1744</v>
      </c>
      <c r="J283" s="440">
        <v>40724</v>
      </c>
    </row>
    <row r="284" spans="1:10" ht="15">
      <c r="A284" s="441"/>
      <c r="B284" s="437" t="s">
        <v>1745</v>
      </c>
      <c r="C284" s="437" t="s">
        <v>1746</v>
      </c>
      <c r="D284" s="442"/>
      <c r="E284" s="442"/>
      <c r="F284" s="439">
        <v>70000</v>
      </c>
      <c r="G284" s="439">
        <v>53091.46</v>
      </c>
      <c r="H284" s="437" t="s">
        <v>956</v>
      </c>
      <c r="I284" s="437" t="s">
        <v>999</v>
      </c>
      <c r="J284" s="440">
        <v>40359</v>
      </c>
    </row>
    <row r="285" spans="1:10" ht="15">
      <c r="A285" s="443"/>
      <c r="B285" s="437" t="s">
        <v>1745</v>
      </c>
      <c r="C285" s="437" t="s">
        <v>1743</v>
      </c>
      <c r="D285" s="444"/>
      <c r="E285" s="444"/>
      <c r="F285" s="439">
        <v>20000</v>
      </c>
      <c r="G285" s="439">
        <v>16708.95</v>
      </c>
      <c r="H285" s="437" t="s">
        <v>956</v>
      </c>
      <c r="I285" s="437" t="s">
        <v>1744</v>
      </c>
      <c r="J285" s="440">
        <v>40724</v>
      </c>
    </row>
    <row r="286" spans="1:10" ht="45">
      <c r="A286" s="445" t="s">
        <v>688</v>
      </c>
      <c r="B286" s="437" t="s">
        <v>1747</v>
      </c>
      <c r="C286" s="437" t="s">
        <v>1748</v>
      </c>
      <c r="D286" s="446">
        <v>529487.89</v>
      </c>
      <c r="E286" s="446">
        <v>644248.75</v>
      </c>
      <c r="F286" s="439">
        <v>4594621.5999999996</v>
      </c>
      <c r="G286" s="439">
        <v>126000</v>
      </c>
      <c r="H286" s="437" t="s">
        <v>956</v>
      </c>
      <c r="I286" s="437" t="s">
        <v>1749</v>
      </c>
      <c r="J286" s="440">
        <v>40908</v>
      </c>
    </row>
    <row r="287" spans="1:10" ht="45">
      <c r="A287" s="441"/>
      <c r="B287" s="437" t="s">
        <v>1750</v>
      </c>
      <c r="C287" s="437" t="s">
        <v>1751</v>
      </c>
      <c r="D287" s="442"/>
      <c r="E287" s="442"/>
      <c r="F287" s="439">
        <v>1200000</v>
      </c>
      <c r="G287" s="439">
        <v>529487.89</v>
      </c>
      <c r="H287" s="437" t="s">
        <v>956</v>
      </c>
      <c r="I287" s="437" t="s">
        <v>1752</v>
      </c>
      <c r="J287" s="440">
        <v>40663</v>
      </c>
    </row>
    <row r="288" spans="1:10" ht="60">
      <c r="A288" s="443"/>
      <c r="B288" s="437" t="s">
        <v>1753</v>
      </c>
      <c r="C288" s="437" t="s">
        <v>1754</v>
      </c>
      <c r="D288" s="444"/>
      <c r="E288" s="444"/>
      <c r="F288" s="439">
        <v>1078300</v>
      </c>
      <c r="G288" s="439">
        <v>518248.75</v>
      </c>
      <c r="H288" s="437" t="s">
        <v>956</v>
      </c>
      <c r="I288" s="437" t="s">
        <v>1755</v>
      </c>
      <c r="J288" s="440">
        <v>40908</v>
      </c>
    </row>
    <row r="289" spans="1:10" ht="120">
      <c r="A289" s="437" t="s">
        <v>1756</v>
      </c>
      <c r="B289" s="437" t="s">
        <v>1757</v>
      </c>
      <c r="C289" s="437" t="s">
        <v>1758</v>
      </c>
      <c r="D289" s="439">
        <v>25874.27</v>
      </c>
      <c r="E289" s="439">
        <v>31482.240000000002</v>
      </c>
      <c r="F289" s="439">
        <v>28792</v>
      </c>
      <c r="G289" s="439">
        <v>25874.27</v>
      </c>
      <c r="H289" s="437" t="s">
        <v>956</v>
      </c>
      <c r="I289" s="437" t="s">
        <v>727</v>
      </c>
      <c r="J289" s="440">
        <v>40035</v>
      </c>
    </row>
    <row r="290" spans="1:10" ht="135">
      <c r="A290" s="437" t="s">
        <v>1759</v>
      </c>
      <c r="B290" s="437" t="s">
        <v>1760</v>
      </c>
      <c r="C290" s="437" t="s">
        <v>1761</v>
      </c>
      <c r="D290" s="439">
        <v>5053.43</v>
      </c>
      <c r="E290" s="439">
        <v>6148.71</v>
      </c>
      <c r="F290" s="439">
        <v>16216.99</v>
      </c>
      <c r="G290" s="439">
        <v>5053.43</v>
      </c>
      <c r="H290" s="437" t="s">
        <v>956</v>
      </c>
      <c r="I290" s="437" t="s">
        <v>1762</v>
      </c>
      <c r="J290" s="440">
        <v>40092</v>
      </c>
    </row>
    <row r="291" spans="1:10" ht="30">
      <c r="A291" s="445" t="s">
        <v>1763</v>
      </c>
      <c r="B291" s="437" t="s">
        <v>1764</v>
      </c>
      <c r="C291" s="437" t="s">
        <v>1765</v>
      </c>
      <c r="D291" s="446">
        <v>114224.66</v>
      </c>
      <c r="E291" s="446">
        <v>132596.51</v>
      </c>
      <c r="F291" s="439">
        <v>306000</v>
      </c>
      <c r="G291" s="439">
        <v>92421.17</v>
      </c>
      <c r="H291" s="437" t="s">
        <v>956</v>
      </c>
      <c r="I291" s="437" t="s">
        <v>1766</v>
      </c>
      <c r="J291" s="440">
        <v>40663</v>
      </c>
    </row>
    <row r="292" spans="1:10" ht="75">
      <c r="A292" s="443"/>
      <c r="B292" s="437" t="s">
        <v>1767</v>
      </c>
      <c r="C292" s="437" t="s">
        <v>1768</v>
      </c>
      <c r="D292" s="444"/>
      <c r="E292" s="444"/>
      <c r="F292" s="439">
        <v>154400</v>
      </c>
      <c r="G292" s="439">
        <v>154400</v>
      </c>
      <c r="H292" s="437" t="s">
        <v>956</v>
      </c>
      <c r="I292" s="437" t="s">
        <v>1769</v>
      </c>
      <c r="J292" s="440">
        <v>40451</v>
      </c>
    </row>
    <row r="293" spans="1:10" ht="30">
      <c r="A293" s="445" t="s">
        <v>1770</v>
      </c>
      <c r="B293" s="437" t="s">
        <v>1771</v>
      </c>
      <c r="C293" s="437" t="s">
        <v>1772</v>
      </c>
      <c r="D293" s="446">
        <v>19973.509999999998</v>
      </c>
      <c r="E293" s="446">
        <v>24302.55</v>
      </c>
      <c r="F293" s="439">
        <v>135.30000000000001</v>
      </c>
      <c r="G293" s="439">
        <v>0</v>
      </c>
      <c r="H293" s="437" t="s">
        <v>956</v>
      </c>
      <c r="I293" s="437" t="s">
        <v>1050</v>
      </c>
      <c r="J293" s="440">
        <v>40862</v>
      </c>
    </row>
    <row r="294" spans="1:10" ht="30">
      <c r="A294" s="441"/>
      <c r="B294" s="437" t="s">
        <v>1773</v>
      </c>
      <c r="C294" s="437" t="s">
        <v>1774</v>
      </c>
      <c r="D294" s="442"/>
      <c r="E294" s="442"/>
      <c r="F294" s="439">
        <v>576</v>
      </c>
      <c r="G294" s="439">
        <v>0</v>
      </c>
      <c r="H294" s="437" t="s">
        <v>956</v>
      </c>
      <c r="I294" s="437" t="s">
        <v>1050</v>
      </c>
      <c r="J294" s="440">
        <v>40864</v>
      </c>
    </row>
    <row r="295" spans="1:10" ht="45">
      <c r="A295" s="441"/>
      <c r="B295" s="437" t="s">
        <v>1775</v>
      </c>
      <c r="C295" s="437" t="s">
        <v>1776</v>
      </c>
      <c r="D295" s="442"/>
      <c r="E295" s="442"/>
      <c r="F295" s="439">
        <v>1592.37</v>
      </c>
      <c r="G295" s="439">
        <v>1592.37</v>
      </c>
      <c r="H295" s="437" t="s">
        <v>956</v>
      </c>
      <c r="I295" s="437" t="s">
        <v>1299</v>
      </c>
      <c r="J295" s="440">
        <v>40429</v>
      </c>
    </row>
    <row r="296" spans="1:10" ht="30">
      <c r="A296" s="441"/>
      <c r="B296" s="437" t="s">
        <v>1777</v>
      </c>
      <c r="C296" s="437" t="s">
        <v>1778</v>
      </c>
      <c r="D296" s="442"/>
      <c r="E296" s="442"/>
      <c r="F296" s="439">
        <v>723.64</v>
      </c>
      <c r="G296" s="439">
        <v>0</v>
      </c>
      <c r="H296" s="437" t="s">
        <v>956</v>
      </c>
      <c r="I296" s="437" t="s">
        <v>1050</v>
      </c>
      <c r="J296" s="440">
        <v>41001</v>
      </c>
    </row>
    <row r="297" spans="1:10" ht="30">
      <c r="A297" s="441"/>
      <c r="B297" s="437" t="s">
        <v>1779</v>
      </c>
      <c r="C297" s="437" t="s">
        <v>1780</v>
      </c>
      <c r="D297" s="442"/>
      <c r="E297" s="442"/>
      <c r="F297" s="439">
        <v>192.48</v>
      </c>
      <c r="G297" s="439">
        <v>0</v>
      </c>
      <c r="H297" s="437" t="s">
        <v>956</v>
      </c>
      <c r="I297" s="437" t="s">
        <v>1050</v>
      </c>
      <c r="J297" s="440">
        <v>40991</v>
      </c>
    </row>
    <row r="298" spans="1:10" ht="30">
      <c r="A298" s="441"/>
      <c r="B298" s="437" t="s">
        <v>1781</v>
      </c>
      <c r="C298" s="437" t="s">
        <v>1782</v>
      </c>
      <c r="D298" s="442"/>
      <c r="E298" s="442"/>
      <c r="F298" s="439">
        <v>5500</v>
      </c>
      <c r="G298" s="439">
        <v>0</v>
      </c>
      <c r="H298" s="437" t="s">
        <v>956</v>
      </c>
      <c r="I298" s="437" t="s">
        <v>1050</v>
      </c>
      <c r="J298" s="440">
        <v>41037</v>
      </c>
    </row>
    <row r="299" spans="1:10" ht="45">
      <c r="A299" s="441"/>
      <c r="B299" s="437" t="s">
        <v>1783</v>
      </c>
      <c r="C299" s="437" t="s">
        <v>1784</v>
      </c>
      <c r="D299" s="442"/>
      <c r="E299" s="442"/>
      <c r="F299" s="439">
        <v>1425.95</v>
      </c>
      <c r="G299" s="439">
        <v>1425.95</v>
      </c>
      <c r="H299" s="437" t="s">
        <v>956</v>
      </c>
      <c r="I299" s="437" t="s">
        <v>1299</v>
      </c>
      <c r="J299" s="440">
        <v>40462</v>
      </c>
    </row>
    <row r="300" spans="1:10" ht="30">
      <c r="A300" s="441"/>
      <c r="B300" s="437" t="s">
        <v>1785</v>
      </c>
      <c r="C300" s="437" t="s">
        <v>1786</v>
      </c>
      <c r="D300" s="442"/>
      <c r="E300" s="442"/>
      <c r="F300" s="439">
        <v>207</v>
      </c>
      <c r="G300" s="439">
        <v>0</v>
      </c>
      <c r="H300" s="437" t="s">
        <v>956</v>
      </c>
      <c r="I300" s="437" t="s">
        <v>1050</v>
      </c>
      <c r="J300" s="440">
        <v>40864</v>
      </c>
    </row>
    <row r="301" spans="1:10" ht="30">
      <c r="A301" s="441"/>
      <c r="B301" s="437" t="s">
        <v>1787</v>
      </c>
      <c r="C301" s="437" t="s">
        <v>1788</v>
      </c>
      <c r="D301" s="442"/>
      <c r="E301" s="442"/>
      <c r="F301" s="439">
        <v>1978.44</v>
      </c>
      <c r="G301" s="439">
        <v>0</v>
      </c>
      <c r="H301" s="437" t="s">
        <v>956</v>
      </c>
      <c r="I301" s="437" t="s">
        <v>1050</v>
      </c>
      <c r="J301" s="440">
        <v>40877</v>
      </c>
    </row>
    <row r="302" spans="1:10" ht="30">
      <c r="A302" s="441"/>
      <c r="B302" s="437" t="s">
        <v>1789</v>
      </c>
      <c r="C302" s="437" t="s">
        <v>1790</v>
      </c>
      <c r="D302" s="442"/>
      <c r="E302" s="442"/>
      <c r="F302" s="439">
        <v>1036.95</v>
      </c>
      <c r="G302" s="439">
        <v>1036.95</v>
      </c>
      <c r="H302" s="437" t="s">
        <v>956</v>
      </c>
      <c r="I302" s="437" t="s">
        <v>1050</v>
      </c>
      <c r="J302" s="440">
        <v>40764</v>
      </c>
    </row>
    <row r="303" spans="1:10" ht="15">
      <c r="A303" s="441"/>
      <c r="B303" s="437" t="s">
        <v>1791</v>
      </c>
      <c r="C303" s="437" t="s">
        <v>1792</v>
      </c>
      <c r="D303" s="442"/>
      <c r="E303" s="442"/>
      <c r="F303" s="439">
        <v>1014.19</v>
      </c>
      <c r="G303" s="439">
        <v>0</v>
      </c>
      <c r="H303" s="437" t="s">
        <v>956</v>
      </c>
      <c r="I303" s="437" t="s">
        <v>1050</v>
      </c>
      <c r="J303" s="440">
        <v>41011</v>
      </c>
    </row>
    <row r="304" spans="1:10" ht="30">
      <c r="A304" s="443"/>
      <c r="B304" s="437" t="s">
        <v>1793</v>
      </c>
      <c r="C304" s="437" t="s">
        <v>1794</v>
      </c>
      <c r="D304" s="444"/>
      <c r="E304" s="444"/>
      <c r="F304" s="439">
        <v>34248.67</v>
      </c>
      <c r="G304" s="439">
        <v>34248.67</v>
      </c>
      <c r="H304" s="437" t="s">
        <v>956</v>
      </c>
      <c r="I304" s="437" t="s">
        <v>1299</v>
      </c>
      <c r="J304" s="440">
        <v>40295</v>
      </c>
    </row>
    <row r="305" spans="1:10" ht="45">
      <c r="A305" s="437" t="s">
        <v>1795</v>
      </c>
      <c r="B305" s="437" t="s">
        <v>1796</v>
      </c>
      <c r="C305" s="437" t="s">
        <v>1797</v>
      </c>
      <c r="D305" s="439">
        <v>2314.88</v>
      </c>
      <c r="E305" s="439">
        <v>2816.61</v>
      </c>
      <c r="F305" s="439">
        <v>5100</v>
      </c>
      <c r="G305" s="439">
        <v>2314.88</v>
      </c>
      <c r="H305" s="437" t="s">
        <v>956</v>
      </c>
      <c r="I305" s="437" t="s">
        <v>1798</v>
      </c>
      <c r="J305" s="440">
        <v>40074</v>
      </c>
    </row>
    <row r="306" spans="1:10" ht="105">
      <c r="A306" s="437" t="s">
        <v>1799</v>
      </c>
      <c r="B306" s="437" t="s">
        <v>1800</v>
      </c>
      <c r="C306" s="437" t="s">
        <v>1801</v>
      </c>
      <c r="D306" s="439">
        <v>23450.2</v>
      </c>
      <c r="E306" s="439">
        <v>28532.78</v>
      </c>
      <c r="F306" s="439">
        <v>54276.800000000003</v>
      </c>
      <c r="G306" s="439">
        <v>51982.98</v>
      </c>
      <c r="H306" s="437" t="s">
        <v>956</v>
      </c>
      <c r="I306" s="437" t="s">
        <v>1802</v>
      </c>
      <c r="J306" s="440">
        <v>40451</v>
      </c>
    </row>
    <row r="307" spans="1:10" ht="45">
      <c r="A307" s="445" t="s">
        <v>1803</v>
      </c>
      <c r="B307" s="437" t="s">
        <v>1804</v>
      </c>
      <c r="C307" s="437" t="s">
        <v>1805</v>
      </c>
      <c r="D307" s="446">
        <v>101096.83</v>
      </c>
      <c r="E307" s="446">
        <v>122504.48</v>
      </c>
      <c r="F307" s="439">
        <v>38610</v>
      </c>
      <c r="G307" s="439">
        <v>38610</v>
      </c>
      <c r="H307" s="437" t="s">
        <v>956</v>
      </c>
      <c r="I307" s="437" t="s">
        <v>1350</v>
      </c>
      <c r="J307" s="440">
        <v>40093</v>
      </c>
    </row>
    <row r="308" spans="1:10" ht="90">
      <c r="A308" s="441"/>
      <c r="B308" s="437" t="s">
        <v>1806</v>
      </c>
      <c r="C308" s="437" t="s">
        <v>1807</v>
      </c>
      <c r="D308" s="442"/>
      <c r="E308" s="442"/>
      <c r="F308" s="439">
        <v>94120</v>
      </c>
      <c r="G308" s="439">
        <v>38675</v>
      </c>
      <c r="H308" s="437" t="s">
        <v>956</v>
      </c>
      <c r="I308" s="437" t="s">
        <v>1808</v>
      </c>
      <c r="J308" s="440">
        <v>40359</v>
      </c>
    </row>
    <row r="309" spans="1:10" ht="45">
      <c r="A309" s="441"/>
      <c r="B309" s="437" t="s">
        <v>1809</v>
      </c>
      <c r="C309" s="437" t="s">
        <v>1810</v>
      </c>
      <c r="D309" s="442"/>
      <c r="E309" s="442"/>
      <c r="F309" s="439">
        <v>190780</v>
      </c>
      <c r="G309" s="439">
        <v>27673.11</v>
      </c>
      <c r="H309" s="437" t="s">
        <v>956</v>
      </c>
      <c r="I309" s="437" t="s">
        <v>1811</v>
      </c>
      <c r="J309" s="440">
        <v>46053</v>
      </c>
    </row>
    <row r="310" spans="1:10" ht="120">
      <c r="A310" s="441"/>
      <c r="B310" s="437" t="s">
        <v>1812</v>
      </c>
      <c r="C310" s="437" t="s">
        <v>1813</v>
      </c>
      <c r="D310" s="442"/>
      <c r="E310" s="442"/>
      <c r="F310" s="439">
        <v>30749.200000000001</v>
      </c>
      <c r="G310" s="439">
        <v>30749.200000000001</v>
      </c>
      <c r="H310" s="437" t="s">
        <v>956</v>
      </c>
      <c r="I310" s="437" t="s">
        <v>1350</v>
      </c>
      <c r="J310" s="440">
        <v>40130</v>
      </c>
    </row>
    <row r="311" spans="1:10" ht="45">
      <c r="A311" s="443"/>
      <c r="B311" s="437" t="s">
        <v>1814</v>
      </c>
      <c r="C311" s="437" t="s">
        <v>1815</v>
      </c>
      <c r="D311" s="444"/>
      <c r="E311" s="444"/>
      <c r="F311" s="439">
        <v>43947</v>
      </c>
      <c r="G311" s="439">
        <v>87894</v>
      </c>
      <c r="H311" s="437" t="s">
        <v>956</v>
      </c>
      <c r="I311" s="437" t="s">
        <v>1808</v>
      </c>
      <c r="J311" s="440">
        <v>40379</v>
      </c>
    </row>
    <row r="312" spans="1:10" ht="45">
      <c r="A312" s="445" t="s">
        <v>1816</v>
      </c>
      <c r="B312" s="437" t="s">
        <v>1817</v>
      </c>
      <c r="C312" s="437" t="s">
        <v>1818</v>
      </c>
      <c r="D312" s="446">
        <v>94611.72</v>
      </c>
      <c r="E312" s="446">
        <v>117081.68</v>
      </c>
      <c r="F312" s="439">
        <v>70000</v>
      </c>
      <c r="G312" s="439">
        <v>47305.86</v>
      </c>
      <c r="H312" s="437" t="s">
        <v>956</v>
      </c>
      <c r="I312" s="437" t="s">
        <v>727</v>
      </c>
      <c r="J312" s="440">
        <v>40073</v>
      </c>
    </row>
    <row r="313" spans="1:10" ht="45">
      <c r="A313" s="441"/>
      <c r="B313" s="437" t="s">
        <v>1819</v>
      </c>
      <c r="C313" s="437" t="s">
        <v>1820</v>
      </c>
      <c r="D313" s="442"/>
      <c r="E313" s="442"/>
      <c r="F313" s="439">
        <v>70000</v>
      </c>
      <c r="G313" s="439">
        <v>47305.86</v>
      </c>
      <c r="H313" s="437" t="s">
        <v>956</v>
      </c>
      <c r="I313" s="437" t="s">
        <v>727</v>
      </c>
      <c r="J313" s="440">
        <v>40073</v>
      </c>
    </row>
    <row r="314" spans="1:10" ht="60">
      <c r="A314" s="441"/>
      <c r="B314" s="437" t="s">
        <v>1821</v>
      </c>
      <c r="C314" s="437" t="s">
        <v>1822</v>
      </c>
      <c r="D314" s="442"/>
      <c r="E314" s="442"/>
      <c r="F314" s="439">
        <v>70000</v>
      </c>
      <c r="G314" s="439">
        <v>46578.14</v>
      </c>
      <c r="H314" s="437" t="s">
        <v>956</v>
      </c>
      <c r="I314" s="437" t="s">
        <v>1823</v>
      </c>
      <c r="J314" s="440">
        <v>40477</v>
      </c>
    </row>
    <row r="315" spans="1:10" ht="60">
      <c r="A315" s="441"/>
      <c r="B315" s="437" t="s">
        <v>1824</v>
      </c>
      <c r="C315" s="437" t="s">
        <v>1825</v>
      </c>
      <c r="D315" s="442"/>
      <c r="E315" s="442"/>
      <c r="F315" s="439">
        <v>70000</v>
      </c>
      <c r="G315" s="439">
        <v>39884.18</v>
      </c>
      <c r="H315" s="437" t="s">
        <v>956</v>
      </c>
      <c r="I315" s="437" t="s">
        <v>1826</v>
      </c>
      <c r="J315" s="440">
        <v>40463</v>
      </c>
    </row>
    <row r="316" spans="1:10" ht="60">
      <c r="A316" s="443"/>
      <c r="B316" s="437" t="s">
        <v>1827</v>
      </c>
      <c r="C316" s="437" t="s">
        <v>1828</v>
      </c>
      <c r="D316" s="444"/>
      <c r="E316" s="444"/>
      <c r="F316" s="439">
        <v>70000</v>
      </c>
      <c r="G316" s="439">
        <v>30619.360000000001</v>
      </c>
      <c r="H316" s="437" t="s">
        <v>956</v>
      </c>
      <c r="I316" s="437" t="s">
        <v>1826</v>
      </c>
      <c r="J316" s="440">
        <v>40450</v>
      </c>
    </row>
    <row r="317" spans="1:10" ht="30">
      <c r="A317" s="437" t="s">
        <v>1829</v>
      </c>
      <c r="B317" s="437" t="s">
        <v>1830</v>
      </c>
      <c r="C317" s="437" t="s">
        <v>1831</v>
      </c>
      <c r="D317" s="439">
        <v>143.29</v>
      </c>
      <c r="E317" s="439">
        <v>174.35</v>
      </c>
      <c r="F317" s="439">
        <v>4000</v>
      </c>
      <c r="G317" s="439">
        <v>143.29</v>
      </c>
      <c r="H317" s="437" t="s">
        <v>956</v>
      </c>
      <c r="I317" s="437" t="s">
        <v>727</v>
      </c>
      <c r="J317" s="440">
        <v>40037</v>
      </c>
    </row>
    <row r="318" spans="1:10" ht="15">
      <c r="A318" s="445" t="s">
        <v>1832</v>
      </c>
      <c r="B318" s="437" t="s">
        <v>1833</v>
      </c>
      <c r="C318" s="437" t="s">
        <v>1834</v>
      </c>
      <c r="D318" s="446">
        <v>1381.1</v>
      </c>
      <c r="E318" s="446">
        <v>1680.44</v>
      </c>
      <c r="F318" s="439">
        <v>12000</v>
      </c>
      <c r="G318" s="439">
        <v>1680.44</v>
      </c>
      <c r="H318" s="437" t="s">
        <v>956</v>
      </c>
      <c r="I318" s="437" t="s">
        <v>1002</v>
      </c>
      <c r="J318" s="440">
        <v>40739</v>
      </c>
    </row>
    <row r="319" spans="1:10" ht="15">
      <c r="A319" s="443"/>
      <c r="B319" s="437" t="s">
        <v>1835</v>
      </c>
      <c r="C319" s="437" t="s">
        <v>1836</v>
      </c>
      <c r="D319" s="442"/>
      <c r="E319" s="444"/>
      <c r="F319" s="439">
        <v>2100</v>
      </c>
      <c r="G319" s="439">
        <v>1381.1</v>
      </c>
      <c r="H319" s="437" t="s">
        <v>956</v>
      </c>
      <c r="I319" s="437" t="s">
        <v>1034</v>
      </c>
      <c r="J319" s="440">
        <v>40056</v>
      </c>
    </row>
    <row r="320" spans="1:10" ht="30">
      <c r="A320" s="445" t="s">
        <v>1837</v>
      </c>
      <c r="B320" s="437" t="s">
        <v>1838</v>
      </c>
      <c r="C320" s="437" t="s">
        <v>1839</v>
      </c>
      <c r="D320" s="442"/>
      <c r="E320" s="446">
        <v>1647.08</v>
      </c>
      <c r="F320" s="439">
        <v>700.92</v>
      </c>
      <c r="G320" s="439">
        <v>1401.84</v>
      </c>
      <c r="H320" s="437" t="s">
        <v>956</v>
      </c>
      <c r="I320" s="437" t="s">
        <v>1840</v>
      </c>
      <c r="J320" s="440">
        <v>40512</v>
      </c>
    </row>
    <row r="321" spans="1:10" ht="30">
      <c r="A321" s="441"/>
      <c r="B321" s="437" t="s">
        <v>1841</v>
      </c>
      <c r="C321" s="437" t="s">
        <v>1842</v>
      </c>
      <c r="D321" s="442"/>
      <c r="E321" s="442"/>
      <c r="F321" s="439">
        <v>1205.31</v>
      </c>
      <c r="G321" s="439">
        <v>1201.83</v>
      </c>
      <c r="H321" s="437" t="s">
        <v>956</v>
      </c>
      <c r="I321" s="437" t="s">
        <v>1036</v>
      </c>
      <c r="J321" s="440">
        <v>40087</v>
      </c>
    </row>
    <row r="322" spans="1:10" ht="15">
      <c r="A322" s="441"/>
      <c r="B322" s="437" t="s">
        <v>1843</v>
      </c>
      <c r="C322" s="437" t="s">
        <v>1844</v>
      </c>
      <c r="D322" s="442"/>
      <c r="E322" s="442"/>
      <c r="F322" s="439">
        <v>500</v>
      </c>
      <c r="G322" s="439">
        <v>594.84</v>
      </c>
      <c r="H322" s="437" t="s">
        <v>956</v>
      </c>
      <c r="I322" s="437" t="s">
        <v>999</v>
      </c>
      <c r="J322" s="440">
        <v>40695</v>
      </c>
    </row>
    <row r="323" spans="1:10" ht="30">
      <c r="A323" s="443"/>
      <c r="B323" s="437" t="s">
        <v>1845</v>
      </c>
      <c r="C323" s="437" t="s">
        <v>1846</v>
      </c>
      <c r="D323" s="444"/>
      <c r="E323" s="444"/>
      <c r="F323" s="439">
        <v>600</v>
      </c>
      <c r="G323" s="439">
        <v>397.1</v>
      </c>
      <c r="H323" s="437" t="s">
        <v>956</v>
      </c>
      <c r="I323" s="437" t="s">
        <v>999</v>
      </c>
      <c r="J323" s="440">
        <v>40492</v>
      </c>
    </row>
    <row r="324" spans="1:10" ht="45">
      <c r="A324" s="445" t="s">
        <v>1847</v>
      </c>
      <c r="B324" s="437" t="s">
        <v>1848</v>
      </c>
      <c r="C324" s="437" t="s">
        <v>1849</v>
      </c>
      <c r="D324" s="446">
        <v>356.58</v>
      </c>
      <c r="E324" s="446">
        <v>433.87</v>
      </c>
      <c r="F324" s="439">
        <v>500</v>
      </c>
      <c r="G324" s="439">
        <v>356.58</v>
      </c>
      <c r="H324" s="437" t="s">
        <v>956</v>
      </c>
      <c r="I324" s="437" t="s">
        <v>1850</v>
      </c>
      <c r="J324" s="440">
        <v>40242</v>
      </c>
    </row>
    <row r="325" spans="1:10" ht="30">
      <c r="A325" s="443"/>
      <c r="B325" s="437" t="s">
        <v>1851</v>
      </c>
      <c r="C325" s="437" t="s">
        <v>1852</v>
      </c>
      <c r="D325" s="444"/>
      <c r="E325" s="444"/>
      <c r="F325" s="439">
        <v>433.87</v>
      </c>
      <c r="G325" s="439">
        <v>433.87</v>
      </c>
      <c r="H325" s="437" t="s">
        <v>956</v>
      </c>
      <c r="I325" s="437" t="s">
        <v>999</v>
      </c>
      <c r="J325" s="440">
        <v>40896</v>
      </c>
    </row>
    <row r="326" spans="1:10" ht="30">
      <c r="A326" s="445" t="s">
        <v>1853</v>
      </c>
      <c r="B326" s="437" t="s">
        <v>1854</v>
      </c>
      <c r="C326" s="437" t="s">
        <v>1631</v>
      </c>
      <c r="D326" s="446">
        <v>4402.6400000000003</v>
      </c>
      <c r="E326" s="446">
        <v>5356.87</v>
      </c>
      <c r="F326" s="439">
        <v>29214.25</v>
      </c>
      <c r="G326" s="439">
        <v>5356.87</v>
      </c>
      <c r="H326" s="437" t="s">
        <v>956</v>
      </c>
      <c r="I326" s="437" t="s">
        <v>1855</v>
      </c>
      <c r="J326" s="440">
        <v>40403</v>
      </c>
    </row>
    <row r="327" spans="1:10" ht="15">
      <c r="A327" s="443"/>
      <c r="B327" s="437" t="s">
        <v>1856</v>
      </c>
      <c r="C327" s="437" t="s">
        <v>1857</v>
      </c>
      <c r="D327" s="444"/>
      <c r="E327" s="444"/>
      <c r="F327" s="439">
        <v>37093.699999999997</v>
      </c>
      <c r="G327" s="439">
        <v>4402.6400000000003</v>
      </c>
      <c r="H327" s="437" t="s">
        <v>956</v>
      </c>
      <c r="I327" s="437" t="s">
        <v>1034</v>
      </c>
      <c r="J327" s="440">
        <v>40389</v>
      </c>
    </row>
    <row r="328" spans="1:10" ht="45">
      <c r="A328" s="437" t="s">
        <v>1858</v>
      </c>
      <c r="B328" s="437" t="s">
        <v>1859</v>
      </c>
      <c r="C328" s="437" t="s">
        <v>1860</v>
      </c>
      <c r="D328" s="439">
        <v>24852.23</v>
      </c>
      <c r="E328" s="439">
        <v>30238.69</v>
      </c>
      <c r="F328" s="439">
        <v>63636</v>
      </c>
      <c r="G328" s="439">
        <v>55090.92</v>
      </c>
      <c r="H328" s="437" t="s">
        <v>956</v>
      </c>
      <c r="I328" s="437" t="s">
        <v>1861</v>
      </c>
      <c r="J328" s="440">
        <v>40451</v>
      </c>
    </row>
    <row r="329" spans="1:10" ht="135">
      <c r="A329" s="437" t="s">
        <v>1862</v>
      </c>
      <c r="B329" s="437" t="s">
        <v>1863</v>
      </c>
      <c r="C329" s="437" t="s">
        <v>1864</v>
      </c>
      <c r="D329" s="439">
        <v>12963.34</v>
      </c>
      <c r="E329" s="439">
        <v>15773.01</v>
      </c>
      <c r="F329" s="439">
        <v>58689</v>
      </c>
      <c r="G329" s="439">
        <v>12963.34</v>
      </c>
      <c r="H329" s="437" t="s">
        <v>956</v>
      </c>
      <c r="I329" s="437" t="s">
        <v>1865</v>
      </c>
      <c r="J329" s="440">
        <v>39974</v>
      </c>
    </row>
    <row r="330" spans="1:10" ht="15">
      <c r="A330" s="437" t="s">
        <v>1866</v>
      </c>
      <c r="B330" s="437" t="s">
        <v>1867</v>
      </c>
      <c r="C330" s="437" t="s">
        <v>1868</v>
      </c>
      <c r="D330" s="439">
        <v>62558.32</v>
      </c>
      <c r="E330" s="439">
        <v>76889.53</v>
      </c>
      <c r="F330" s="439">
        <v>63000</v>
      </c>
      <c r="G330" s="439">
        <v>26137.9</v>
      </c>
      <c r="H330" s="437" t="s">
        <v>1083</v>
      </c>
      <c r="I330" s="437" t="s">
        <v>999</v>
      </c>
      <c r="J330" s="440">
        <v>40056</v>
      </c>
    </row>
    <row r="331" spans="1:10" ht="30">
      <c r="A331" s="437" t="s">
        <v>1869</v>
      </c>
      <c r="B331" s="437" t="s">
        <v>1870</v>
      </c>
      <c r="C331" s="437" t="s">
        <v>1871</v>
      </c>
      <c r="D331" s="439">
        <v>6293.86</v>
      </c>
      <c r="E331" s="439">
        <v>7657.99</v>
      </c>
      <c r="F331" s="439">
        <v>13951.85</v>
      </c>
      <c r="G331" s="439">
        <v>13951.85</v>
      </c>
      <c r="H331" s="437" t="s">
        <v>956</v>
      </c>
      <c r="I331" s="437" t="s">
        <v>1002</v>
      </c>
      <c r="J331" s="440">
        <v>40452</v>
      </c>
    </row>
    <row r="332" spans="1:10" ht="90">
      <c r="A332" s="445" t="s">
        <v>1872</v>
      </c>
      <c r="B332" s="437" t="s">
        <v>1873</v>
      </c>
      <c r="C332" s="437" t="s">
        <v>1874</v>
      </c>
      <c r="D332" s="446">
        <v>102784.29</v>
      </c>
      <c r="E332" s="446">
        <v>124671.84</v>
      </c>
      <c r="F332" s="439">
        <v>302000</v>
      </c>
      <c r="G332" s="439">
        <v>124671.84</v>
      </c>
      <c r="H332" s="437" t="s">
        <v>956</v>
      </c>
      <c r="I332" s="437" t="s">
        <v>1498</v>
      </c>
      <c r="J332" s="440">
        <v>40907</v>
      </c>
    </row>
    <row r="333" spans="1:10" ht="30">
      <c r="A333" s="443"/>
      <c r="B333" s="437" t="s">
        <v>1875</v>
      </c>
      <c r="C333" s="437" t="s">
        <v>1876</v>
      </c>
      <c r="D333" s="444"/>
      <c r="E333" s="444"/>
      <c r="F333" s="439">
        <v>1485090.98</v>
      </c>
      <c r="G333" s="439">
        <v>102784.29</v>
      </c>
      <c r="H333" s="437" t="s">
        <v>956</v>
      </c>
      <c r="I333" s="437" t="s">
        <v>1498</v>
      </c>
      <c r="J333" s="440">
        <v>40118</v>
      </c>
    </row>
    <row r="334" spans="1:10" ht="120">
      <c r="A334" s="437" t="s">
        <v>1877</v>
      </c>
      <c r="B334" s="437" t="s">
        <v>1878</v>
      </c>
      <c r="C334" s="437" t="s">
        <v>1879</v>
      </c>
      <c r="D334" s="439">
        <v>129635.97</v>
      </c>
      <c r="E334" s="439">
        <v>154322.87</v>
      </c>
      <c r="F334" s="439">
        <v>1471756</v>
      </c>
      <c r="G334" s="439">
        <v>283958.84000000003</v>
      </c>
      <c r="H334" s="437" t="s">
        <v>956</v>
      </c>
      <c r="I334" s="437" t="s">
        <v>1880</v>
      </c>
      <c r="J334" s="440">
        <v>40406</v>
      </c>
    </row>
    <row r="335" spans="1:10" ht="45">
      <c r="A335" s="445" t="s">
        <v>1881</v>
      </c>
      <c r="B335" s="437" t="s">
        <v>1882</v>
      </c>
      <c r="C335" s="437" t="s">
        <v>1883</v>
      </c>
      <c r="D335" s="446">
        <v>35644.82</v>
      </c>
      <c r="E335" s="446">
        <v>43370.46</v>
      </c>
      <c r="F335" s="439">
        <v>356984</v>
      </c>
      <c r="G335" s="439">
        <v>35644.82</v>
      </c>
      <c r="H335" s="437" t="s">
        <v>956</v>
      </c>
      <c r="I335" s="437" t="s">
        <v>1884</v>
      </c>
      <c r="J335" s="440">
        <v>40329</v>
      </c>
    </row>
    <row r="336" spans="1:10" ht="30">
      <c r="A336" s="443"/>
      <c r="B336" s="437" t="s">
        <v>1885</v>
      </c>
      <c r="C336" s="437" t="s">
        <v>1886</v>
      </c>
      <c r="D336" s="444"/>
      <c r="E336" s="444"/>
      <c r="F336" s="439">
        <v>253855</v>
      </c>
      <c r="G336" s="439">
        <v>43370.46</v>
      </c>
      <c r="H336" s="437" t="s">
        <v>956</v>
      </c>
      <c r="I336" s="437" t="s">
        <v>1887</v>
      </c>
      <c r="J336" s="440">
        <v>40422</v>
      </c>
    </row>
    <row r="337" spans="1:10" ht="60">
      <c r="A337" s="437" t="s">
        <v>1888</v>
      </c>
      <c r="B337" s="437" t="s">
        <v>1889</v>
      </c>
      <c r="C337" s="437" t="s">
        <v>1890</v>
      </c>
      <c r="D337" s="439">
        <v>1371.84</v>
      </c>
      <c r="E337" s="439">
        <v>1669.18</v>
      </c>
      <c r="F337" s="439">
        <v>0</v>
      </c>
      <c r="G337" s="439">
        <v>0</v>
      </c>
      <c r="H337" s="437" t="s">
        <v>1038</v>
      </c>
      <c r="I337" s="437" t="s">
        <v>1034</v>
      </c>
      <c r="J337" s="440">
        <v>40359</v>
      </c>
    </row>
    <row r="338" spans="1:10" ht="15">
      <c r="A338" s="445" t="s">
        <v>1891</v>
      </c>
      <c r="B338" s="437" t="s">
        <v>1892</v>
      </c>
      <c r="C338" s="437" t="s">
        <v>1893</v>
      </c>
      <c r="D338" s="446">
        <v>1056.56</v>
      </c>
      <c r="E338" s="446">
        <v>1285.56</v>
      </c>
      <c r="F338" s="439">
        <v>18670</v>
      </c>
      <c r="G338" s="439">
        <v>1056.56</v>
      </c>
      <c r="H338" s="437" t="s">
        <v>956</v>
      </c>
      <c r="I338" s="437" t="s">
        <v>727</v>
      </c>
      <c r="J338" s="440">
        <v>40046</v>
      </c>
    </row>
    <row r="339" spans="1:10" ht="30">
      <c r="A339" s="443"/>
      <c r="B339" s="437" t="s">
        <v>1894</v>
      </c>
      <c r="C339" s="437" t="s">
        <v>1895</v>
      </c>
      <c r="D339" s="444"/>
      <c r="E339" s="444"/>
      <c r="F339" s="439">
        <v>13350</v>
      </c>
      <c r="G339" s="439">
        <v>1285.56</v>
      </c>
      <c r="H339" s="437" t="s">
        <v>956</v>
      </c>
      <c r="I339" s="437" t="s">
        <v>1896</v>
      </c>
      <c r="J339" s="440">
        <v>40430</v>
      </c>
    </row>
    <row r="340" spans="1:10" ht="45">
      <c r="A340" s="445" t="s">
        <v>1897</v>
      </c>
      <c r="B340" s="437" t="s">
        <v>1898</v>
      </c>
      <c r="C340" s="437" t="s">
        <v>1899</v>
      </c>
      <c r="D340" s="446">
        <v>472.92</v>
      </c>
      <c r="E340" s="446">
        <v>575.41999999999996</v>
      </c>
      <c r="F340" s="439">
        <v>1350</v>
      </c>
      <c r="G340" s="439">
        <v>575.41999999999996</v>
      </c>
      <c r="H340" s="437" t="s">
        <v>956</v>
      </c>
      <c r="I340" s="437" t="s">
        <v>1900</v>
      </c>
      <c r="J340" s="440">
        <v>40520</v>
      </c>
    </row>
    <row r="341" spans="1:10" ht="30">
      <c r="A341" s="441"/>
      <c r="B341" s="437" t="s">
        <v>1901</v>
      </c>
      <c r="C341" s="437" t="s">
        <v>1902</v>
      </c>
      <c r="D341" s="442"/>
      <c r="E341" s="442"/>
      <c r="F341" s="439">
        <v>473</v>
      </c>
      <c r="G341" s="439">
        <v>422.73</v>
      </c>
      <c r="H341" s="437" t="s">
        <v>956</v>
      </c>
      <c r="I341" s="437" t="s">
        <v>1903</v>
      </c>
      <c r="J341" s="440">
        <v>40359</v>
      </c>
    </row>
    <row r="342" spans="1:10" ht="15">
      <c r="A342" s="443"/>
      <c r="B342" s="437" t="s">
        <v>1904</v>
      </c>
      <c r="C342" s="437" t="s">
        <v>1905</v>
      </c>
      <c r="D342" s="444"/>
      <c r="E342" s="444"/>
      <c r="F342" s="439">
        <v>60.42</v>
      </c>
      <c r="G342" s="439">
        <v>50.19</v>
      </c>
      <c r="H342" s="437" t="s">
        <v>956</v>
      </c>
      <c r="I342" s="437" t="s">
        <v>1903</v>
      </c>
      <c r="J342" s="440">
        <v>40164</v>
      </c>
    </row>
    <row r="343" spans="1:10" ht="30">
      <c r="A343" s="437" t="s">
        <v>1906</v>
      </c>
      <c r="B343" s="437" t="s">
        <v>1907</v>
      </c>
      <c r="C343" s="437" t="s">
        <v>1908</v>
      </c>
      <c r="D343" s="439">
        <v>3127.27</v>
      </c>
      <c r="E343" s="439">
        <v>3805.08</v>
      </c>
      <c r="F343" s="439">
        <v>9200</v>
      </c>
      <c r="G343" s="439">
        <v>6932.35</v>
      </c>
      <c r="H343" s="437" t="s">
        <v>956</v>
      </c>
      <c r="I343" s="437" t="s">
        <v>1909</v>
      </c>
      <c r="J343" s="440">
        <v>40161</v>
      </c>
    </row>
    <row r="344" spans="1:10" ht="105">
      <c r="A344" s="437" t="s">
        <v>1910</v>
      </c>
      <c r="B344" s="437" t="s">
        <v>1911</v>
      </c>
      <c r="C344" s="437" t="s">
        <v>1912</v>
      </c>
      <c r="D344" s="439">
        <v>121299.85</v>
      </c>
      <c r="E344" s="439">
        <v>147590.29</v>
      </c>
      <c r="F344" s="439">
        <v>1538733.5</v>
      </c>
      <c r="G344" s="439">
        <v>268890.14</v>
      </c>
      <c r="H344" s="437" t="s">
        <v>956</v>
      </c>
      <c r="I344" s="437" t="s">
        <v>1913</v>
      </c>
      <c r="J344" s="440">
        <v>40421</v>
      </c>
    </row>
    <row r="345" spans="1:10" ht="30">
      <c r="A345" s="445" t="s">
        <v>1914</v>
      </c>
      <c r="B345" s="437" t="s">
        <v>1915</v>
      </c>
      <c r="C345" s="437" t="s">
        <v>1916</v>
      </c>
      <c r="D345" s="446">
        <v>129380.59</v>
      </c>
      <c r="E345" s="446">
        <v>155839.60999999999</v>
      </c>
      <c r="F345" s="439">
        <v>70000</v>
      </c>
      <c r="G345" s="439">
        <v>33012</v>
      </c>
      <c r="H345" s="437" t="s">
        <v>956</v>
      </c>
      <c r="I345" s="437" t="s">
        <v>1917</v>
      </c>
      <c r="J345" s="440">
        <v>40512</v>
      </c>
    </row>
    <row r="346" spans="1:10" ht="45">
      <c r="A346" s="441"/>
      <c r="B346" s="437" t="s">
        <v>1918</v>
      </c>
      <c r="C346" s="437" t="s">
        <v>1919</v>
      </c>
      <c r="D346" s="442"/>
      <c r="E346" s="442"/>
      <c r="F346" s="439">
        <v>50000</v>
      </c>
      <c r="G346" s="439">
        <v>26283</v>
      </c>
      <c r="H346" s="437" t="s">
        <v>956</v>
      </c>
      <c r="I346" s="437" t="s">
        <v>1498</v>
      </c>
      <c r="J346" s="440">
        <v>40094</v>
      </c>
    </row>
    <row r="347" spans="1:10" ht="45">
      <c r="A347" s="441"/>
      <c r="B347" s="437" t="s">
        <v>1918</v>
      </c>
      <c r="C347" s="437" t="s">
        <v>1920</v>
      </c>
      <c r="D347" s="442"/>
      <c r="E347" s="442"/>
      <c r="F347" s="439">
        <v>130000</v>
      </c>
      <c r="G347" s="439">
        <v>103097</v>
      </c>
      <c r="H347" s="437" t="s">
        <v>956</v>
      </c>
      <c r="I347" s="437" t="s">
        <v>1498</v>
      </c>
      <c r="J347" s="440">
        <v>40115</v>
      </c>
    </row>
    <row r="348" spans="1:10" ht="30">
      <c r="A348" s="441"/>
      <c r="B348" s="437" t="s">
        <v>1921</v>
      </c>
      <c r="C348" s="437" t="s">
        <v>1922</v>
      </c>
      <c r="D348" s="442"/>
      <c r="E348" s="442"/>
      <c r="F348" s="439">
        <v>78000</v>
      </c>
      <c r="G348" s="439">
        <v>36794</v>
      </c>
      <c r="H348" s="437" t="s">
        <v>956</v>
      </c>
      <c r="I348" s="437" t="s">
        <v>1917</v>
      </c>
      <c r="J348" s="440">
        <v>40512</v>
      </c>
    </row>
    <row r="349" spans="1:10" ht="15">
      <c r="A349" s="441"/>
      <c r="B349" s="437" t="s">
        <v>1923</v>
      </c>
      <c r="C349" s="437" t="s">
        <v>1924</v>
      </c>
      <c r="D349" s="442"/>
      <c r="E349" s="442"/>
      <c r="F349" s="439">
        <v>70000</v>
      </c>
      <c r="G349" s="439">
        <v>12994</v>
      </c>
      <c r="H349" s="437" t="s">
        <v>956</v>
      </c>
      <c r="I349" s="437" t="s">
        <v>1925</v>
      </c>
      <c r="J349" s="440">
        <v>40724</v>
      </c>
    </row>
    <row r="350" spans="1:10" ht="15">
      <c r="A350" s="441"/>
      <c r="B350" s="437" t="s">
        <v>1923</v>
      </c>
      <c r="C350" s="437" t="s">
        <v>1926</v>
      </c>
      <c r="D350" s="442"/>
      <c r="E350" s="442"/>
      <c r="F350" s="439">
        <v>75000</v>
      </c>
      <c r="G350" s="439">
        <v>33397</v>
      </c>
      <c r="H350" s="437" t="s">
        <v>956</v>
      </c>
      <c r="I350" s="437" t="s">
        <v>1925</v>
      </c>
      <c r="J350" s="440">
        <v>40724</v>
      </c>
    </row>
    <row r="351" spans="1:10" ht="15">
      <c r="A351" s="443"/>
      <c r="B351" s="437" t="s">
        <v>1927</v>
      </c>
      <c r="C351" s="437" t="s">
        <v>1928</v>
      </c>
      <c r="D351" s="444"/>
      <c r="E351" s="444"/>
      <c r="F351" s="439">
        <v>105000</v>
      </c>
      <c r="G351" s="439">
        <v>39643.199999999997</v>
      </c>
      <c r="H351" s="437" t="s">
        <v>956</v>
      </c>
      <c r="I351" s="437" t="s">
        <v>1925</v>
      </c>
      <c r="J351" s="440">
        <v>41090</v>
      </c>
    </row>
    <row r="352" spans="1:10" ht="60">
      <c r="A352" s="445" t="s">
        <v>1929</v>
      </c>
      <c r="B352" s="437" t="s">
        <v>1930</v>
      </c>
      <c r="C352" s="437" t="s">
        <v>1931</v>
      </c>
      <c r="D352" s="446">
        <v>61693.8</v>
      </c>
      <c r="E352" s="446">
        <v>75065.279999999999</v>
      </c>
      <c r="F352" s="439">
        <v>160331.81</v>
      </c>
      <c r="G352" s="439">
        <v>75065.88</v>
      </c>
      <c r="H352" s="437" t="s">
        <v>956</v>
      </c>
      <c r="I352" s="437" t="s">
        <v>1932</v>
      </c>
      <c r="J352" s="440">
        <v>40663</v>
      </c>
    </row>
    <row r="353" spans="1:10" ht="15">
      <c r="A353" s="441"/>
      <c r="B353" s="437" t="s">
        <v>1933</v>
      </c>
      <c r="C353" s="437" t="s">
        <v>1934</v>
      </c>
      <c r="D353" s="442"/>
      <c r="E353" s="442"/>
      <c r="F353" s="439">
        <v>21794.99</v>
      </c>
      <c r="G353" s="439">
        <v>21794.99</v>
      </c>
      <c r="H353" s="437" t="s">
        <v>956</v>
      </c>
      <c r="I353" s="437" t="s">
        <v>970</v>
      </c>
      <c r="J353" s="440">
        <v>40209</v>
      </c>
    </row>
    <row r="354" spans="1:10" ht="30">
      <c r="A354" s="441"/>
      <c r="B354" s="437" t="s">
        <v>1935</v>
      </c>
      <c r="C354" s="437" t="s">
        <v>1936</v>
      </c>
      <c r="D354" s="442"/>
      <c r="E354" s="442"/>
      <c r="F354" s="439">
        <v>32000</v>
      </c>
      <c r="G354" s="439">
        <v>0</v>
      </c>
      <c r="H354" s="437" t="s">
        <v>956</v>
      </c>
      <c r="I354" s="437" t="s">
        <v>727</v>
      </c>
      <c r="J354" s="440">
        <v>40086</v>
      </c>
    </row>
    <row r="355" spans="1:10" ht="45">
      <c r="A355" s="441"/>
      <c r="B355" s="437" t="s">
        <v>1937</v>
      </c>
      <c r="C355" s="437" t="s">
        <v>1938</v>
      </c>
      <c r="D355" s="442"/>
      <c r="E355" s="442"/>
      <c r="F355" s="439">
        <v>30000</v>
      </c>
      <c r="G355" s="439">
        <v>16633.21</v>
      </c>
      <c r="H355" s="437" t="s">
        <v>956</v>
      </c>
      <c r="I355" s="437" t="s">
        <v>1939</v>
      </c>
      <c r="J355" s="440">
        <v>40332</v>
      </c>
    </row>
    <row r="356" spans="1:10" ht="30">
      <c r="A356" s="443"/>
      <c r="B356" s="437" t="s">
        <v>1940</v>
      </c>
      <c r="C356" s="437" t="s">
        <v>1941</v>
      </c>
      <c r="D356" s="444"/>
      <c r="E356" s="444"/>
      <c r="F356" s="439">
        <v>23265</v>
      </c>
      <c r="G356" s="439">
        <v>23265</v>
      </c>
      <c r="H356" s="437" t="s">
        <v>956</v>
      </c>
      <c r="I356" s="437" t="s">
        <v>970</v>
      </c>
      <c r="J356" s="440">
        <v>40086</v>
      </c>
    </row>
    <row r="357" spans="1:10" ht="150">
      <c r="A357" s="437" t="s">
        <v>1942</v>
      </c>
      <c r="B357" s="437" t="s">
        <v>1943</v>
      </c>
      <c r="C357" s="437" t="s">
        <v>1944</v>
      </c>
      <c r="D357" s="439">
        <v>654.08000000000004</v>
      </c>
      <c r="E357" s="439">
        <v>795.85</v>
      </c>
      <c r="F357" s="439">
        <v>9272.6</v>
      </c>
      <c r="G357" s="439">
        <v>1449.93</v>
      </c>
      <c r="H357" s="437" t="s">
        <v>956</v>
      </c>
      <c r="I357" s="437" t="s">
        <v>1945</v>
      </c>
      <c r="J357" s="440">
        <v>40443</v>
      </c>
    </row>
    <row r="358" spans="1:10" ht="15">
      <c r="A358" s="445" t="s">
        <v>1946</v>
      </c>
      <c r="B358" s="437" t="s">
        <v>1947</v>
      </c>
      <c r="C358" s="437" t="s">
        <v>1948</v>
      </c>
      <c r="D358" s="446">
        <v>3253.94</v>
      </c>
      <c r="E358" s="446">
        <v>3959.2</v>
      </c>
      <c r="F358" s="439">
        <v>3253.94</v>
      </c>
      <c r="G358" s="439">
        <v>3253.94</v>
      </c>
      <c r="H358" s="437" t="s">
        <v>956</v>
      </c>
      <c r="I358" s="437" t="s">
        <v>727</v>
      </c>
      <c r="J358" s="440">
        <v>40059</v>
      </c>
    </row>
    <row r="359" spans="1:10" ht="30">
      <c r="A359" s="443"/>
      <c r="B359" s="437" t="s">
        <v>1949</v>
      </c>
      <c r="C359" s="437" t="s">
        <v>1950</v>
      </c>
      <c r="D359" s="444"/>
      <c r="E359" s="444"/>
      <c r="F359" s="439">
        <v>3959.2</v>
      </c>
      <c r="G359" s="439">
        <v>3959.2</v>
      </c>
      <c r="H359" s="437" t="s">
        <v>956</v>
      </c>
      <c r="I359" s="437" t="s">
        <v>1002</v>
      </c>
      <c r="J359" s="440">
        <v>40389</v>
      </c>
    </row>
    <row r="360" spans="1:10" ht="15">
      <c r="A360" s="445" t="s">
        <v>1951</v>
      </c>
      <c r="B360" s="437" t="s">
        <v>1952</v>
      </c>
      <c r="C360" s="437" t="s">
        <v>1953</v>
      </c>
      <c r="D360" s="446">
        <v>800.79</v>
      </c>
      <c r="E360" s="446">
        <v>974.36</v>
      </c>
      <c r="F360" s="439">
        <v>0</v>
      </c>
      <c r="G360" s="439">
        <v>0</v>
      </c>
      <c r="H360" s="437" t="s">
        <v>1038</v>
      </c>
      <c r="I360" s="437" t="s">
        <v>1954</v>
      </c>
      <c r="J360" s="440">
        <v>40299</v>
      </c>
    </row>
    <row r="361" spans="1:10" ht="15">
      <c r="A361" s="443"/>
      <c r="B361" s="437" t="s">
        <v>1952</v>
      </c>
      <c r="C361" s="437" t="s">
        <v>1953</v>
      </c>
      <c r="D361" s="444"/>
      <c r="E361" s="444"/>
      <c r="F361" s="439">
        <v>1000</v>
      </c>
      <c r="G361" s="439">
        <v>0</v>
      </c>
      <c r="H361" s="437" t="s">
        <v>1038</v>
      </c>
      <c r="I361" s="437" t="s">
        <v>1954</v>
      </c>
      <c r="J361" s="440">
        <v>40299</v>
      </c>
    </row>
    <row r="362" spans="1:10" ht="30">
      <c r="A362" s="437" t="s">
        <v>1955</v>
      </c>
      <c r="B362" s="437" t="s">
        <v>1956</v>
      </c>
      <c r="C362" s="437" t="s">
        <v>1957</v>
      </c>
      <c r="D362" s="439">
        <v>1426.19</v>
      </c>
      <c r="E362" s="439">
        <v>1735.3</v>
      </c>
      <c r="F362" s="439">
        <v>39789.040000000001</v>
      </c>
      <c r="G362" s="439">
        <v>1426.19</v>
      </c>
      <c r="H362" s="437" t="s">
        <v>956</v>
      </c>
      <c r="I362" s="437" t="s">
        <v>1958</v>
      </c>
      <c r="J362" s="440">
        <v>40078</v>
      </c>
    </row>
    <row r="363" spans="1:10" ht="45">
      <c r="A363" s="445" t="s">
        <v>1959</v>
      </c>
      <c r="B363" s="437" t="s">
        <v>1960</v>
      </c>
      <c r="C363" s="437" t="s">
        <v>1961</v>
      </c>
      <c r="D363" s="446">
        <v>9709.4</v>
      </c>
      <c r="E363" s="446">
        <v>11813.81</v>
      </c>
      <c r="F363" s="439">
        <v>0</v>
      </c>
      <c r="G363" s="439">
        <v>0</v>
      </c>
      <c r="H363" s="437" t="s">
        <v>1038</v>
      </c>
      <c r="I363" s="437" t="s">
        <v>1050</v>
      </c>
      <c r="J363" s="440">
        <v>40147</v>
      </c>
    </row>
    <row r="364" spans="1:10" ht="45">
      <c r="A364" s="441"/>
      <c r="B364" s="437" t="s">
        <v>1960</v>
      </c>
      <c r="C364" s="437" t="s">
        <v>1961</v>
      </c>
      <c r="D364" s="442"/>
      <c r="E364" s="442"/>
      <c r="F364" s="439">
        <v>10000</v>
      </c>
      <c r="G364" s="439">
        <v>0</v>
      </c>
      <c r="H364" s="437" t="s">
        <v>1038</v>
      </c>
      <c r="I364" s="437" t="s">
        <v>1050</v>
      </c>
      <c r="J364" s="440">
        <v>40147</v>
      </c>
    </row>
    <row r="365" spans="1:10" ht="15">
      <c r="A365" s="441"/>
      <c r="B365" s="437" t="s">
        <v>1962</v>
      </c>
      <c r="C365" s="437" t="s">
        <v>1963</v>
      </c>
      <c r="D365" s="442"/>
      <c r="E365" s="442"/>
      <c r="F365" s="439">
        <v>367.5</v>
      </c>
      <c r="G365" s="439">
        <v>0</v>
      </c>
      <c r="H365" s="437" t="s">
        <v>956</v>
      </c>
      <c r="I365" s="437" t="s">
        <v>1050</v>
      </c>
      <c r="J365" s="440">
        <v>40238</v>
      </c>
    </row>
    <row r="366" spans="1:10" ht="30">
      <c r="A366" s="441"/>
      <c r="B366" s="437" t="s">
        <v>1964</v>
      </c>
      <c r="C366" s="437" t="s">
        <v>1965</v>
      </c>
      <c r="D366" s="442"/>
      <c r="E366" s="442"/>
      <c r="F366" s="439">
        <v>0</v>
      </c>
      <c r="G366" s="439">
        <v>0</v>
      </c>
      <c r="H366" s="437" t="s">
        <v>1038</v>
      </c>
      <c r="I366" s="437" t="s">
        <v>1966</v>
      </c>
      <c r="J366" s="440">
        <v>40283</v>
      </c>
    </row>
    <row r="367" spans="1:10" ht="15">
      <c r="A367" s="441"/>
      <c r="B367" s="437" t="s">
        <v>1967</v>
      </c>
      <c r="C367" s="437" t="s">
        <v>1963</v>
      </c>
      <c r="D367" s="442"/>
      <c r="E367" s="442"/>
      <c r="F367" s="439">
        <v>6115</v>
      </c>
      <c r="G367" s="439">
        <v>0</v>
      </c>
      <c r="H367" s="437" t="s">
        <v>956</v>
      </c>
      <c r="I367" s="437" t="s">
        <v>1050</v>
      </c>
      <c r="J367" s="440">
        <v>40239</v>
      </c>
    </row>
    <row r="368" spans="1:10" ht="15">
      <c r="A368" s="441"/>
      <c r="B368" s="437" t="s">
        <v>1968</v>
      </c>
      <c r="C368" s="437" t="s">
        <v>1969</v>
      </c>
      <c r="D368" s="442"/>
      <c r="E368" s="442"/>
      <c r="F368" s="439">
        <v>3227.2</v>
      </c>
      <c r="G368" s="439">
        <v>3227.2</v>
      </c>
      <c r="H368" s="437" t="s">
        <v>956</v>
      </c>
      <c r="I368" s="437" t="s">
        <v>1061</v>
      </c>
      <c r="J368" s="440">
        <v>40275</v>
      </c>
    </row>
    <row r="369" spans="1:10" ht="30">
      <c r="A369" s="443"/>
      <c r="B369" s="437" t="s">
        <v>1970</v>
      </c>
      <c r="C369" s="437" t="s">
        <v>1971</v>
      </c>
      <c r="D369" s="444"/>
      <c r="E369" s="444"/>
      <c r="F369" s="439">
        <v>15342.15</v>
      </c>
      <c r="G369" s="439">
        <v>15342.15</v>
      </c>
      <c r="H369" s="437" t="s">
        <v>956</v>
      </c>
      <c r="I369" s="437" t="s">
        <v>1050</v>
      </c>
      <c r="J369" s="440">
        <v>40504</v>
      </c>
    </row>
    <row r="370" spans="1:10" ht="15">
      <c r="A370" s="437" t="s">
        <v>1972</v>
      </c>
      <c r="B370" s="437" t="s">
        <v>1208</v>
      </c>
      <c r="C370" s="437" t="s">
        <v>1208</v>
      </c>
      <c r="D370" s="439">
        <v>2034.55</v>
      </c>
      <c r="E370" s="439">
        <v>2475.52</v>
      </c>
      <c r="F370" s="439">
        <v>0</v>
      </c>
      <c r="G370" s="439">
        <v>0</v>
      </c>
      <c r="H370" s="437" t="s">
        <v>1038</v>
      </c>
      <c r="I370" s="437" t="s">
        <v>1973</v>
      </c>
      <c r="J370" s="440">
        <v>40421</v>
      </c>
    </row>
    <row r="371" spans="1:10" ht="30">
      <c r="A371" s="445" t="s">
        <v>1974</v>
      </c>
      <c r="B371" s="437" t="s">
        <v>1975</v>
      </c>
      <c r="C371" s="437" t="s">
        <v>1976</v>
      </c>
      <c r="D371" s="446">
        <v>3791.17</v>
      </c>
      <c r="E371" s="446">
        <v>4612.8599999999997</v>
      </c>
      <c r="F371" s="439">
        <v>105245</v>
      </c>
      <c r="G371" s="439">
        <v>3791.17</v>
      </c>
      <c r="H371" s="437" t="s">
        <v>956</v>
      </c>
      <c r="I371" s="437" t="s">
        <v>1977</v>
      </c>
      <c r="J371" s="440">
        <v>40056</v>
      </c>
    </row>
    <row r="372" spans="1:10" ht="15">
      <c r="A372" s="443"/>
      <c r="B372" s="437" t="s">
        <v>1978</v>
      </c>
      <c r="C372" s="437" t="s">
        <v>1979</v>
      </c>
      <c r="D372" s="444"/>
      <c r="E372" s="444"/>
      <c r="F372" s="439">
        <v>32000</v>
      </c>
      <c r="G372" s="439">
        <v>4612.8599999999997</v>
      </c>
      <c r="H372" s="437" t="s">
        <v>956</v>
      </c>
      <c r="I372" s="437" t="s">
        <v>1980</v>
      </c>
      <c r="J372" s="440">
        <v>40417</v>
      </c>
    </row>
    <row r="373" spans="1:10" ht="30">
      <c r="A373" s="437" t="s">
        <v>1981</v>
      </c>
      <c r="B373" s="437" t="s">
        <v>1982</v>
      </c>
      <c r="C373" s="437" t="s">
        <v>1983</v>
      </c>
      <c r="D373" s="439">
        <v>8298.64</v>
      </c>
      <c r="E373" s="439">
        <v>10097.280000000001</v>
      </c>
      <c r="F373" s="439">
        <v>65127.199999999997</v>
      </c>
      <c r="G373" s="439">
        <v>8298.64</v>
      </c>
      <c r="H373" s="437" t="s">
        <v>956</v>
      </c>
      <c r="I373" s="437" t="s">
        <v>727</v>
      </c>
      <c r="J373" s="440">
        <v>40025</v>
      </c>
    </row>
    <row r="374" spans="1:10" ht="60">
      <c r="A374" s="445" t="s">
        <v>1984</v>
      </c>
      <c r="B374" s="437" t="s">
        <v>1985</v>
      </c>
      <c r="C374" s="437" t="s">
        <v>1986</v>
      </c>
      <c r="D374" s="446">
        <v>145.22999999999999</v>
      </c>
      <c r="E374" s="446">
        <v>176.7</v>
      </c>
      <c r="F374" s="439">
        <v>16500</v>
      </c>
      <c r="G374" s="439">
        <v>145.22999999999999</v>
      </c>
      <c r="H374" s="437" t="s">
        <v>956</v>
      </c>
      <c r="I374" s="437" t="s">
        <v>1987</v>
      </c>
      <c r="J374" s="440">
        <v>40053</v>
      </c>
    </row>
    <row r="375" spans="1:10" ht="30">
      <c r="A375" s="443"/>
      <c r="B375" s="437" t="s">
        <v>1988</v>
      </c>
      <c r="C375" s="437" t="s">
        <v>1989</v>
      </c>
      <c r="D375" s="444"/>
      <c r="E375" s="444"/>
      <c r="F375" s="439">
        <v>193.84</v>
      </c>
      <c r="G375" s="439">
        <v>176.7</v>
      </c>
      <c r="H375" s="437" t="s">
        <v>956</v>
      </c>
      <c r="I375" s="437" t="s">
        <v>1990</v>
      </c>
      <c r="J375" s="440">
        <v>40526</v>
      </c>
    </row>
    <row r="376" spans="1:10" ht="75">
      <c r="A376" s="445" t="s">
        <v>1991</v>
      </c>
      <c r="B376" s="437" t="s">
        <v>1992</v>
      </c>
      <c r="C376" s="437" t="s">
        <v>1993</v>
      </c>
      <c r="D376" s="446">
        <v>4607.93</v>
      </c>
      <c r="E376" s="446">
        <v>5606.65</v>
      </c>
      <c r="F376" s="439">
        <v>13197.5</v>
      </c>
      <c r="G376" s="439">
        <v>4607.93</v>
      </c>
      <c r="H376" s="437" t="s">
        <v>956</v>
      </c>
      <c r="I376" s="437" t="s">
        <v>1994</v>
      </c>
      <c r="J376" s="440">
        <v>40077</v>
      </c>
    </row>
    <row r="377" spans="1:10" ht="45">
      <c r="A377" s="443"/>
      <c r="B377" s="437" t="s">
        <v>1995</v>
      </c>
      <c r="C377" s="437" t="s">
        <v>1996</v>
      </c>
      <c r="D377" s="444"/>
      <c r="E377" s="444"/>
      <c r="F377" s="439">
        <v>20169</v>
      </c>
      <c r="G377" s="439">
        <v>5606.65</v>
      </c>
      <c r="H377" s="437" t="s">
        <v>956</v>
      </c>
      <c r="I377" s="437" t="s">
        <v>1997</v>
      </c>
      <c r="J377" s="440">
        <v>40771</v>
      </c>
    </row>
    <row r="378" spans="1:10" ht="15">
      <c r="A378" s="449" t="s">
        <v>1998</v>
      </c>
      <c r="B378" s="437" t="s">
        <v>1999</v>
      </c>
      <c r="C378" s="437" t="s">
        <v>2000</v>
      </c>
      <c r="D378" s="446">
        <v>176.31</v>
      </c>
      <c r="E378" s="446">
        <v>214.52</v>
      </c>
      <c r="F378" s="439">
        <v>214.52</v>
      </c>
      <c r="G378" s="439">
        <v>214.52</v>
      </c>
      <c r="H378" s="437" t="s">
        <v>956</v>
      </c>
      <c r="I378" s="437" t="s">
        <v>2001</v>
      </c>
      <c r="J378" s="440">
        <v>40695</v>
      </c>
    </row>
    <row r="379" spans="1:10" ht="15">
      <c r="A379" s="450"/>
      <c r="B379" s="437" t="s">
        <v>2002</v>
      </c>
      <c r="C379" s="437" t="s">
        <v>2003</v>
      </c>
      <c r="D379" s="444"/>
      <c r="E379" s="444"/>
      <c r="F379" s="439">
        <v>612.33000000000004</v>
      </c>
      <c r="G379" s="439">
        <v>176.31</v>
      </c>
      <c r="H379" s="437" t="s">
        <v>956</v>
      </c>
      <c r="I379" s="437" t="s">
        <v>2004</v>
      </c>
      <c r="J379" s="440">
        <v>40091</v>
      </c>
    </row>
    <row r="380" spans="1:10" ht="15">
      <c r="A380" s="437" t="s">
        <v>2005</v>
      </c>
      <c r="B380" s="437" t="s">
        <v>2006</v>
      </c>
      <c r="C380" s="437" t="s">
        <v>1089</v>
      </c>
      <c r="D380" s="439">
        <v>5699.85</v>
      </c>
      <c r="E380" s="439">
        <v>6935.24</v>
      </c>
      <c r="F380" s="439">
        <v>31136</v>
      </c>
      <c r="G380" s="439">
        <v>12635.09</v>
      </c>
      <c r="H380" s="437" t="s">
        <v>960</v>
      </c>
      <c r="I380" s="437" t="s">
        <v>2007</v>
      </c>
      <c r="J380" s="440">
        <v>40178</v>
      </c>
    </row>
    <row r="381" spans="1:10" ht="30">
      <c r="A381" s="445" t="s">
        <v>2008</v>
      </c>
      <c r="B381" s="437" t="s">
        <v>2009</v>
      </c>
      <c r="C381" s="437" t="s">
        <v>2010</v>
      </c>
      <c r="D381" s="446">
        <v>165.37</v>
      </c>
      <c r="E381" s="446">
        <v>201.21</v>
      </c>
      <c r="F381" s="439">
        <v>421</v>
      </c>
      <c r="G381" s="439">
        <v>165.37</v>
      </c>
      <c r="H381" s="437" t="s">
        <v>956</v>
      </c>
      <c r="I381" s="437" t="s">
        <v>727</v>
      </c>
      <c r="J381" s="440">
        <v>40053</v>
      </c>
    </row>
    <row r="382" spans="1:10" ht="15">
      <c r="A382" s="443"/>
      <c r="B382" s="437" t="s">
        <v>2011</v>
      </c>
      <c r="C382" s="437" t="s">
        <v>2012</v>
      </c>
      <c r="D382" s="444"/>
      <c r="E382" s="444"/>
      <c r="F382" s="439">
        <v>201.21</v>
      </c>
      <c r="G382" s="439">
        <v>201.21</v>
      </c>
      <c r="H382" s="437" t="s">
        <v>956</v>
      </c>
      <c r="I382" s="437" t="s">
        <v>2013</v>
      </c>
      <c r="J382" s="440">
        <v>40371</v>
      </c>
    </row>
    <row r="383" spans="1:10" ht="30">
      <c r="A383" s="445" t="s">
        <v>2014</v>
      </c>
      <c r="B383" s="437" t="s">
        <v>2015</v>
      </c>
      <c r="C383" s="437" t="s">
        <v>2016</v>
      </c>
      <c r="D383" s="446">
        <v>75425.86</v>
      </c>
      <c r="E383" s="446">
        <v>91773.61</v>
      </c>
      <c r="F383" s="439">
        <v>13513.4</v>
      </c>
      <c r="G383" s="439">
        <v>13513.4</v>
      </c>
      <c r="H383" s="437" t="s">
        <v>956</v>
      </c>
      <c r="I383" s="437" t="s">
        <v>1050</v>
      </c>
      <c r="J383" s="440">
        <v>40694</v>
      </c>
    </row>
    <row r="384" spans="1:10" ht="30">
      <c r="A384" s="441"/>
      <c r="B384" s="437" t="s">
        <v>2017</v>
      </c>
      <c r="C384" s="437" t="s">
        <v>2018</v>
      </c>
      <c r="D384" s="442"/>
      <c r="E384" s="442"/>
      <c r="F384" s="439">
        <v>34404.959999999999</v>
      </c>
      <c r="G384" s="439">
        <v>32485.96</v>
      </c>
      <c r="H384" s="437" t="s">
        <v>956</v>
      </c>
      <c r="I384" s="437" t="s">
        <v>1050</v>
      </c>
      <c r="J384" s="440">
        <v>40722</v>
      </c>
    </row>
    <row r="385" spans="1:10" ht="30">
      <c r="A385" s="441"/>
      <c r="B385" s="437" t="s">
        <v>2019</v>
      </c>
      <c r="C385" s="437" t="s">
        <v>2020</v>
      </c>
      <c r="D385" s="442"/>
      <c r="E385" s="442"/>
      <c r="F385" s="439">
        <v>8898.11</v>
      </c>
      <c r="G385" s="439">
        <v>8898.11</v>
      </c>
      <c r="H385" s="437" t="s">
        <v>956</v>
      </c>
      <c r="I385" s="437" t="s">
        <v>1050</v>
      </c>
      <c r="J385" s="440">
        <v>40722</v>
      </c>
    </row>
    <row r="386" spans="1:10" ht="45">
      <c r="A386" s="441"/>
      <c r="B386" s="437" t="s">
        <v>2021</v>
      </c>
      <c r="C386" s="437" t="s">
        <v>2022</v>
      </c>
      <c r="D386" s="442"/>
      <c r="E386" s="442"/>
      <c r="F386" s="439">
        <v>87811</v>
      </c>
      <c r="G386" s="439">
        <v>75425.86</v>
      </c>
      <c r="H386" s="437" t="s">
        <v>956</v>
      </c>
      <c r="I386" s="437" t="s">
        <v>1356</v>
      </c>
      <c r="J386" s="440">
        <v>40086</v>
      </c>
    </row>
    <row r="387" spans="1:10" ht="30">
      <c r="A387" s="443"/>
      <c r="B387" s="437" t="s">
        <v>2023</v>
      </c>
      <c r="C387" s="437" t="s">
        <v>2024</v>
      </c>
      <c r="D387" s="444"/>
      <c r="E387" s="444"/>
      <c r="F387" s="439">
        <v>36374.1</v>
      </c>
      <c r="G387" s="439">
        <v>36876.1</v>
      </c>
      <c r="H387" s="437" t="s">
        <v>956</v>
      </c>
      <c r="I387" s="437" t="s">
        <v>1050</v>
      </c>
      <c r="J387" s="440">
        <v>40722</v>
      </c>
    </row>
    <row r="388" spans="1:10" ht="15">
      <c r="A388" s="445" t="s">
        <v>2025</v>
      </c>
      <c r="B388" s="437" t="s">
        <v>2026</v>
      </c>
      <c r="C388" s="437" t="s">
        <v>1089</v>
      </c>
      <c r="D388" s="446">
        <v>7787.61</v>
      </c>
      <c r="E388" s="446">
        <v>9475.5</v>
      </c>
      <c r="F388" s="439">
        <v>7787.61</v>
      </c>
      <c r="G388" s="439">
        <v>7000</v>
      </c>
      <c r="H388" s="437" t="s">
        <v>960</v>
      </c>
      <c r="I388" s="437" t="s">
        <v>2027</v>
      </c>
      <c r="J388" s="440">
        <v>40178</v>
      </c>
    </row>
    <row r="389" spans="1:10" ht="60">
      <c r="A389" s="443"/>
      <c r="B389" s="437" t="s">
        <v>2028</v>
      </c>
      <c r="C389" s="437" t="s">
        <v>2029</v>
      </c>
      <c r="D389" s="444"/>
      <c r="E389" s="444"/>
      <c r="F389" s="439">
        <v>10263.11</v>
      </c>
      <c r="G389" s="439">
        <v>7000</v>
      </c>
      <c r="H389" s="437" t="s">
        <v>956</v>
      </c>
      <c r="I389" s="437" t="s">
        <v>2030</v>
      </c>
      <c r="J389" s="440">
        <v>40388</v>
      </c>
    </row>
    <row r="390" spans="1:10" ht="45">
      <c r="A390" s="445" t="s">
        <v>2031</v>
      </c>
      <c r="B390" s="437" t="s">
        <v>2032</v>
      </c>
      <c r="C390" s="437" t="s">
        <v>2033</v>
      </c>
      <c r="D390" s="446">
        <v>3716.91</v>
      </c>
      <c r="E390" s="446">
        <v>4522.5200000000004</v>
      </c>
      <c r="F390" s="439">
        <v>30000</v>
      </c>
      <c r="G390" s="439">
        <v>3716.91</v>
      </c>
      <c r="H390" s="437" t="s">
        <v>956</v>
      </c>
      <c r="I390" s="437" t="s">
        <v>2034</v>
      </c>
      <c r="J390" s="440">
        <v>39996</v>
      </c>
    </row>
    <row r="391" spans="1:10" ht="120">
      <c r="A391" s="443"/>
      <c r="B391" s="437" t="s">
        <v>2035</v>
      </c>
      <c r="C391" s="437" t="s">
        <v>2036</v>
      </c>
      <c r="D391" s="444"/>
      <c r="E391" s="444"/>
      <c r="F391" s="439">
        <v>28362.15</v>
      </c>
      <c r="G391" s="439">
        <v>4522.5200000000004</v>
      </c>
      <c r="H391" s="437" t="s">
        <v>956</v>
      </c>
      <c r="I391" s="437" t="s">
        <v>2037</v>
      </c>
      <c r="J391" s="440">
        <v>40380</v>
      </c>
    </row>
    <row r="392" spans="1:10" ht="30">
      <c r="A392" s="437" t="s">
        <v>2038</v>
      </c>
      <c r="B392" s="437" t="s">
        <v>2039</v>
      </c>
      <c r="C392" s="437" t="s">
        <v>2040</v>
      </c>
      <c r="D392" s="439">
        <v>897.01</v>
      </c>
      <c r="E392" s="439">
        <v>1091.42</v>
      </c>
      <c r="F392" s="439">
        <v>2000</v>
      </c>
      <c r="G392" s="439">
        <v>1988.43</v>
      </c>
      <c r="H392" s="437" t="s">
        <v>956</v>
      </c>
      <c r="I392" s="437" t="s">
        <v>1034</v>
      </c>
      <c r="J392" s="440">
        <v>40423</v>
      </c>
    </row>
    <row r="393" spans="1:10" ht="135">
      <c r="A393" s="445" t="s">
        <v>2041</v>
      </c>
      <c r="B393" s="437" t="s">
        <v>2042</v>
      </c>
      <c r="C393" s="437" t="s">
        <v>2043</v>
      </c>
      <c r="D393" s="446">
        <v>6949.02</v>
      </c>
      <c r="E393" s="446">
        <v>8455.14</v>
      </c>
      <c r="F393" s="439">
        <v>8455.14</v>
      </c>
      <c r="G393" s="439">
        <v>8455.14</v>
      </c>
      <c r="H393" s="437" t="s">
        <v>956</v>
      </c>
      <c r="I393" s="437" t="s">
        <v>1880</v>
      </c>
      <c r="J393" s="440">
        <v>40786</v>
      </c>
    </row>
    <row r="394" spans="1:10" ht="135">
      <c r="A394" s="443"/>
      <c r="B394" s="437" t="s">
        <v>2044</v>
      </c>
      <c r="C394" s="437" t="s">
        <v>2045</v>
      </c>
      <c r="D394" s="444"/>
      <c r="E394" s="444"/>
      <c r="F394" s="439">
        <v>6949.02</v>
      </c>
      <c r="G394" s="439">
        <v>6949.02</v>
      </c>
      <c r="H394" s="437" t="s">
        <v>956</v>
      </c>
      <c r="I394" s="437" t="s">
        <v>1588</v>
      </c>
      <c r="J394" s="440">
        <v>40094</v>
      </c>
    </row>
    <row r="395" spans="1:10" ht="15">
      <c r="A395" s="437" t="s">
        <v>2046</v>
      </c>
      <c r="B395" s="437" t="s">
        <v>2047</v>
      </c>
      <c r="C395" s="437" t="s">
        <v>2048</v>
      </c>
      <c r="D395" s="439">
        <v>139.77000000000001</v>
      </c>
      <c r="E395" s="439">
        <v>170.06</v>
      </c>
      <c r="F395" s="439">
        <v>3000</v>
      </c>
      <c r="G395" s="439">
        <v>139.77000000000001</v>
      </c>
      <c r="H395" s="437" t="s">
        <v>956</v>
      </c>
      <c r="I395" s="437" t="s">
        <v>727</v>
      </c>
      <c r="J395" s="440">
        <v>40072</v>
      </c>
    </row>
    <row r="396" spans="1:10" ht="45">
      <c r="A396" s="437" t="s">
        <v>2049</v>
      </c>
      <c r="B396" s="437" t="s">
        <v>2050</v>
      </c>
      <c r="C396" s="437" t="s">
        <v>2051</v>
      </c>
      <c r="D396" s="439">
        <v>814.33</v>
      </c>
      <c r="E396" s="439">
        <v>990.82</v>
      </c>
      <c r="F396" s="439">
        <v>11753</v>
      </c>
      <c r="G396" s="439">
        <v>814</v>
      </c>
      <c r="H396" s="437" t="s">
        <v>956</v>
      </c>
      <c r="I396" s="437" t="s">
        <v>2052</v>
      </c>
      <c r="J396" s="440">
        <v>40017</v>
      </c>
    </row>
    <row r="397" spans="1:10" ht="15">
      <c r="A397" s="445" t="s">
        <v>426</v>
      </c>
      <c r="B397" s="437" t="s">
        <v>2053</v>
      </c>
      <c r="C397" s="437" t="s">
        <v>2054</v>
      </c>
      <c r="D397" s="446">
        <v>267845.01</v>
      </c>
      <c r="E397" s="446">
        <v>325897.57</v>
      </c>
      <c r="F397" s="439">
        <v>593742.57999999996</v>
      </c>
      <c r="G397" s="439">
        <v>593742.57999999996</v>
      </c>
      <c r="H397" s="437" t="s">
        <v>956</v>
      </c>
      <c r="I397" s="437" t="s">
        <v>1299</v>
      </c>
      <c r="J397" s="440">
        <v>40724</v>
      </c>
    </row>
    <row r="398" spans="1:10" ht="30">
      <c r="A398" s="443"/>
      <c r="B398" s="437" t="s">
        <v>2055</v>
      </c>
      <c r="C398" s="437" t="s">
        <v>2056</v>
      </c>
      <c r="D398" s="444"/>
      <c r="E398" s="444"/>
      <c r="F398" s="439">
        <v>23620</v>
      </c>
      <c r="G398" s="439">
        <v>18764.580000000002</v>
      </c>
      <c r="H398" s="437" t="s">
        <v>956</v>
      </c>
      <c r="I398" s="437" t="s">
        <v>999</v>
      </c>
      <c r="J398" s="440">
        <v>41089</v>
      </c>
    </row>
    <row r="399" spans="1:10" ht="15">
      <c r="A399" s="445" t="s">
        <v>2057</v>
      </c>
      <c r="B399" s="437" t="s">
        <v>2058</v>
      </c>
      <c r="C399" s="437" t="s">
        <v>2059</v>
      </c>
      <c r="D399" s="446">
        <v>322.92</v>
      </c>
      <c r="E399" s="446">
        <v>392.9</v>
      </c>
      <c r="F399" s="439">
        <v>1080.8</v>
      </c>
      <c r="G399" s="439">
        <v>322.92</v>
      </c>
      <c r="H399" s="437" t="s">
        <v>956</v>
      </c>
      <c r="I399" s="437" t="s">
        <v>727</v>
      </c>
      <c r="J399" s="440">
        <v>40049</v>
      </c>
    </row>
    <row r="400" spans="1:10" ht="15">
      <c r="A400" s="443"/>
      <c r="B400" s="437" t="s">
        <v>1208</v>
      </c>
      <c r="C400" s="437" t="s">
        <v>1208</v>
      </c>
      <c r="D400" s="444"/>
      <c r="E400" s="444"/>
      <c r="F400" s="439">
        <v>0</v>
      </c>
      <c r="G400" s="439">
        <v>0</v>
      </c>
      <c r="H400" s="437" t="s">
        <v>1038</v>
      </c>
      <c r="I400" s="437" t="s">
        <v>1208</v>
      </c>
      <c r="J400" s="440">
        <v>40695</v>
      </c>
    </row>
    <row r="401" spans="1:10" ht="15">
      <c r="A401" s="445" t="s">
        <v>2060</v>
      </c>
      <c r="B401" s="437" t="s">
        <v>2061</v>
      </c>
      <c r="C401" s="437" t="s">
        <v>2062</v>
      </c>
      <c r="D401" s="446">
        <v>115779.06</v>
      </c>
      <c r="E401" s="446">
        <v>141422.44</v>
      </c>
      <c r="F401" s="439">
        <v>26341</v>
      </c>
      <c r="G401" s="439">
        <v>26341</v>
      </c>
      <c r="H401" s="437" t="s">
        <v>956</v>
      </c>
      <c r="I401" s="437" t="s">
        <v>1400</v>
      </c>
      <c r="J401" s="440">
        <v>40515</v>
      </c>
    </row>
    <row r="402" spans="1:10" ht="30">
      <c r="A402" s="441"/>
      <c r="B402" s="437" t="s">
        <v>2063</v>
      </c>
      <c r="C402" s="437" t="s">
        <v>2064</v>
      </c>
      <c r="D402" s="442"/>
      <c r="E402" s="442"/>
      <c r="F402" s="439">
        <v>137252</v>
      </c>
      <c r="G402" s="439">
        <v>115081.44</v>
      </c>
      <c r="H402" s="437" t="s">
        <v>956</v>
      </c>
      <c r="I402" s="437" t="s">
        <v>2065</v>
      </c>
      <c r="J402" s="440">
        <v>40487</v>
      </c>
    </row>
    <row r="403" spans="1:10" ht="75">
      <c r="A403" s="443"/>
      <c r="B403" s="437" t="s">
        <v>2066</v>
      </c>
      <c r="C403" s="437" t="s">
        <v>2067</v>
      </c>
      <c r="D403" s="444"/>
      <c r="E403" s="444"/>
      <c r="F403" s="439">
        <v>260304.79</v>
      </c>
      <c r="G403" s="439">
        <v>115779.06</v>
      </c>
      <c r="H403" s="437" t="s">
        <v>956</v>
      </c>
      <c r="I403" s="437" t="s">
        <v>727</v>
      </c>
      <c r="J403" s="440">
        <v>40077</v>
      </c>
    </row>
    <row r="404" spans="1:10" ht="15">
      <c r="A404" s="437" t="s">
        <v>2068</v>
      </c>
      <c r="B404" s="437" t="s">
        <v>2069</v>
      </c>
      <c r="C404" s="437" t="s">
        <v>2070</v>
      </c>
      <c r="D404" s="439">
        <v>958.44</v>
      </c>
      <c r="E404" s="439">
        <v>1166.17</v>
      </c>
      <c r="F404" s="439">
        <v>22182.9</v>
      </c>
      <c r="G404" s="439">
        <v>958.44</v>
      </c>
      <c r="H404" s="437" t="s">
        <v>956</v>
      </c>
      <c r="I404" s="437" t="s">
        <v>1258</v>
      </c>
      <c r="J404" s="440">
        <v>40032</v>
      </c>
    </row>
    <row r="405" spans="1:10" ht="45">
      <c r="A405" s="445" t="s">
        <v>2071</v>
      </c>
      <c r="B405" s="437" t="s">
        <v>2072</v>
      </c>
      <c r="C405" s="437" t="s">
        <v>2073</v>
      </c>
      <c r="D405" s="446">
        <v>2345.46</v>
      </c>
      <c r="E405" s="446">
        <v>2853.81</v>
      </c>
      <c r="F405" s="439">
        <v>5000</v>
      </c>
      <c r="G405" s="439">
        <v>2857</v>
      </c>
      <c r="H405" s="437" t="s">
        <v>956</v>
      </c>
      <c r="I405" s="437" t="s">
        <v>2074</v>
      </c>
      <c r="J405" s="440">
        <v>40786</v>
      </c>
    </row>
    <row r="406" spans="1:10" ht="30">
      <c r="A406" s="443"/>
      <c r="B406" s="437" t="s">
        <v>2075</v>
      </c>
      <c r="C406" s="437" t="s">
        <v>2076</v>
      </c>
      <c r="D406" s="444"/>
      <c r="E406" s="444"/>
      <c r="F406" s="439">
        <v>2736</v>
      </c>
      <c r="G406" s="439">
        <v>2341.35</v>
      </c>
      <c r="H406" s="437" t="s">
        <v>956</v>
      </c>
      <c r="I406" s="437" t="s">
        <v>2077</v>
      </c>
      <c r="J406" s="440">
        <v>40816</v>
      </c>
    </row>
    <row r="407" spans="1:10" ht="90">
      <c r="A407" s="445" t="s">
        <v>2078</v>
      </c>
      <c r="B407" s="437" t="s">
        <v>2079</v>
      </c>
      <c r="C407" s="437" t="s">
        <v>2080</v>
      </c>
      <c r="D407" s="446">
        <v>17055.88</v>
      </c>
      <c r="E407" s="439">
        <v>20752.560000000001</v>
      </c>
      <c r="F407" s="439">
        <v>17860.240000000002</v>
      </c>
      <c r="G407" s="439">
        <v>17860.240000000002</v>
      </c>
      <c r="H407" s="437" t="s">
        <v>956</v>
      </c>
      <c r="I407" s="437" t="s">
        <v>2081</v>
      </c>
      <c r="J407" s="440">
        <v>40322</v>
      </c>
    </row>
    <row r="408" spans="1:10" ht="30">
      <c r="A408" s="443"/>
      <c r="B408" s="437" t="s">
        <v>2082</v>
      </c>
      <c r="C408" s="437" t="s">
        <v>1868</v>
      </c>
      <c r="D408" s="444"/>
      <c r="E408" s="439">
        <v>20752.560000000001</v>
      </c>
      <c r="F408" s="439">
        <v>31369</v>
      </c>
      <c r="G408" s="439">
        <v>19948.2</v>
      </c>
      <c r="H408" s="437" t="s">
        <v>956</v>
      </c>
      <c r="I408" s="437" t="s">
        <v>2083</v>
      </c>
      <c r="J408" s="440">
        <v>40714</v>
      </c>
    </row>
    <row r="409" spans="1:10" ht="15">
      <c r="A409" s="445" t="s">
        <v>2084</v>
      </c>
      <c r="B409" s="437" t="s">
        <v>2085</v>
      </c>
      <c r="C409" s="437" t="s">
        <v>972</v>
      </c>
      <c r="D409" s="446">
        <v>33181.440000000002</v>
      </c>
      <c r="E409" s="446">
        <v>40373.160000000003</v>
      </c>
      <c r="F409" s="439">
        <v>6302.72</v>
      </c>
      <c r="G409" s="439">
        <v>5544.27</v>
      </c>
      <c r="H409" s="437" t="s">
        <v>956</v>
      </c>
      <c r="I409" s="437" t="s">
        <v>2086</v>
      </c>
      <c r="J409" s="440">
        <v>40696</v>
      </c>
    </row>
    <row r="410" spans="1:10" ht="30">
      <c r="A410" s="443"/>
      <c r="B410" s="437" t="s">
        <v>2087</v>
      </c>
      <c r="C410" s="437" t="s">
        <v>2088</v>
      </c>
      <c r="D410" s="444"/>
      <c r="E410" s="444"/>
      <c r="F410" s="439">
        <v>73614</v>
      </c>
      <c r="G410" s="439">
        <v>68010.33</v>
      </c>
      <c r="H410" s="437" t="s">
        <v>956</v>
      </c>
      <c r="I410" s="437" t="s">
        <v>2089</v>
      </c>
      <c r="J410" s="440">
        <v>40543</v>
      </c>
    </row>
    <row r="411" spans="1:10" ht="30">
      <c r="A411" s="437" t="s">
        <v>2090</v>
      </c>
      <c r="B411" s="437" t="s">
        <v>2091</v>
      </c>
      <c r="C411" s="437" t="s">
        <v>2092</v>
      </c>
      <c r="D411" s="439">
        <v>359.23</v>
      </c>
      <c r="E411" s="439">
        <v>437.09</v>
      </c>
      <c r="F411" s="439">
        <v>2601.83</v>
      </c>
      <c r="G411" s="439">
        <v>359.23</v>
      </c>
      <c r="H411" s="437" t="s">
        <v>956</v>
      </c>
      <c r="I411" s="437" t="s">
        <v>2093</v>
      </c>
      <c r="J411" s="440">
        <v>40028</v>
      </c>
    </row>
    <row r="412" spans="1:10" ht="30">
      <c r="A412" s="445" t="s">
        <v>2094</v>
      </c>
      <c r="B412" s="437" t="s">
        <v>2095</v>
      </c>
      <c r="C412" s="437" t="s">
        <v>2096</v>
      </c>
      <c r="D412" s="446">
        <v>865.78</v>
      </c>
      <c r="E412" s="446">
        <v>1053.43</v>
      </c>
      <c r="F412" s="439">
        <v>21500</v>
      </c>
      <c r="G412" s="439">
        <v>1053</v>
      </c>
      <c r="H412" s="437" t="s">
        <v>956</v>
      </c>
      <c r="I412" s="437" t="s">
        <v>2097</v>
      </c>
      <c r="J412" s="440">
        <v>40709</v>
      </c>
    </row>
    <row r="413" spans="1:10" ht="15">
      <c r="A413" s="443"/>
      <c r="B413" s="437" t="s">
        <v>2098</v>
      </c>
      <c r="C413" s="437" t="s">
        <v>2099</v>
      </c>
      <c r="D413" s="444"/>
      <c r="E413" s="444"/>
      <c r="F413" s="439">
        <v>8576</v>
      </c>
      <c r="G413" s="439">
        <v>865.78</v>
      </c>
      <c r="H413" s="437" t="s">
        <v>956</v>
      </c>
      <c r="I413" s="437" t="s">
        <v>2100</v>
      </c>
      <c r="J413" s="440">
        <v>40066</v>
      </c>
    </row>
    <row r="414" spans="1:10" ht="15">
      <c r="A414" s="437" t="s">
        <v>2101</v>
      </c>
      <c r="B414" s="437" t="s">
        <v>2102</v>
      </c>
      <c r="C414" s="437" t="s">
        <v>2103</v>
      </c>
      <c r="D414" s="439">
        <v>974.29</v>
      </c>
      <c r="E414" s="439">
        <v>1185.46</v>
      </c>
      <c r="F414" s="439">
        <v>0</v>
      </c>
      <c r="G414" s="439">
        <v>0</v>
      </c>
      <c r="H414" s="437" t="s">
        <v>1038</v>
      </c>
      <c r="I414" s="437" t="s">
        <v>2103</v>
      </c>
      <c r="J414" s="440">
        <v>40079</v>
      </c>
    </row>
    <row r="415" spans="1:10" ht="15">
      <c r="A415" s="437" t="s">
        <v>2104</v>
      </c>
      <c r="B415" s="437" t="s">
        <v>2105</v>
      </c>
      <c r="C415" s="437" t="s">
        <v>2106</v>
      </c>
      <c r="D415" s="439">
        <v>97.21</v>
      </c>
      <c r="E415" s="439">
        <v>118.28</v>
      </c>
      <c r="F415" s="439">
        <v>0</v>
      </c>
      <c r="G415" s="439">
        <v>0</v>
      </c>
      <c r="H415" s="437" t="s">
        <v>1038</v>
      </c>
      <c r="I415" s="437" t="s">
        <v>2107</v>
      </c>
      <c r="J415" s="440">
        <v>40359</v>
      </c>
    </row>
    <row r="416" spans="1:10" ht="15">
      <c r="A416" s="445" t="s">
        <v>2108</v>
      </c>
      <c r="B416" s="437" t="s">
        <v>2109</v>
      </c>
      <c r="C416" s="437" t="s">
        <v>2110</v>
      </c>
      <c r="D416" s="446">
        <v>756.91</v>
      </c>
      <c r="E416" s="446">
        <v>920.97</v>
      </c>
      <c r="F416" s="439">
        <v>7400</v>
      </c>
      <c r="G416" s="439">
        <v>756.91</v>
      </c>
      <c r="H416" s="437" t="s">
        <v>956</v>
      </c>
      <c r="I416" s="437" t="s">
        <v>727</v>
      </c>
      <c r="J416" s="440">
        <v>40057</v>
      </c>
    </row>
    <row r="417" spans="1:10" ht="15">
      <c r="A417" s="443"/>
      <c r="B417" s="437" t="s">
        <v>2111</v>
      </c>
      <c r="C417" s="437" t="s">
        <v>2112</v>
      </c>
      <c r="D417" s="444"/>
      <c r="E417" s="444"/>
      <c r="F417" s="439">
        <v>2000</v>
      </c>
      <c r="G417" s="439">
        <v>920.97</v>
      </c>
      <c r="H417" s="437" t="s">
        <v>956</v>
      </c>
      <c r="I417" s="437" t="s">
        <v>1428</v>
      </c>
      <c r="J417" s="440">
        <v>40724</v>
      </c>
    </row>
    <row r="418" spans="1:10" ht="15">
      <c r="A418" s="445" t="s">
        <v>2113</v>
      </c>
      <c r="B418" s="437" t="s">
        <v>2114</v>
      </c>
      <c r="C418" s="437" t="s">
        <v>1082</v>
      </c>
      <c r="D418" s="446">
        <v>480.45</v>
      </c>
      <c r="E418" s="446">
        <v>584.58000000000004</v>
      </c>
      <c r="F418" s="439">
        <v>0</v>
      </c>
      <c r="G418" s="439">
        <v>0</v>
      </c>
      <c r="H418" s="437" t="s">
        <v>1038</v>
      </c>
      <c r="I418" s="437" t="s">
        <v>1082</v>
      </c>
      <c r="J418" s="440">
        <v>40421</v>
      </c>
    </row>
    <row r="419" spans="1:10" ht="30">
      <c r="A419" s="443"/>
      <c r="B419" s="437" t="s">
        <v>2114</v>
      </c>
      <c r="C419" s="437" t="s">
        <v>2114</v>
      </c>
      <c r="D419" s="444"/>
      <c r="E419" s="444"/>
      <c r="F419" s="439">
        <v>0</v>
      </c>
      <c r="G419" s="439">
        <v>0</v>
      </c>
      <c r="H419" s="437" t="s">
        <v>1038</v>
      </c>
      <c r="I419" s="437" t="s">
        <v>1082</v>
      </c>
      <c r="J419" s="440">
        <v>40543</v>
      </c>
    </row>
    <row r="420" spans="1:10" ht="15">
      <c r="A420" s="437" t="s">
        <v>2115</v>
      </c>
      <c r="B420" s="437" t="s">
        <v>2116</v>
      </c>
      <c r="C420" s="437" t="s">
        <v>1207</v>
      </c>
      <c r="D420" s="439">
        <v>3978.98</v>
      </c>
      <c r="E420" s="439">
        <v>4841.38</v>
      </c>
      <c r="F420" s="439">
        <v>3978.98</v>
      </c>
      <c r="G420" s="439">
        <v>0</v>
      </c>
      <c r="H420" s="437" t="s">
        <v>1038</v>
      </c>
      <c r="I420" s="437" t="s">
        <v>999</v>
      </c>
      <c r="J420" s="440">
        <v>40277</v>
      </c>
    </row>
    <row r="421" spans="1:10" ht="15">
      <c r="A421" s="445" t="s">
        <v>2117</v>
      </c>
      <c r="B421" s="437" t="s">
        <v>2118</v>
      </c>
      <c r="C421" s="437" t="s">
        <v>2117</v>
      </c>
      <c r="D421" s="446">
        <v>6966.49</v>
      </c>
      <c r="E421" s="446">
        <v>8476.4</v>
      </c>
      <c r="F421" s="439">
        <v>8488.64</v>
      </c>
      <c r="G421" s="439">
        <v>8476.4</v>
      </c>
      <c r="H421" s="437" t="s">
        <v>956</v>
      </c>
      <c r="I421" s="437" t="s">
        <v>970</v>
      </c>
      <c r="J421" s="440">
        <v>40756</v>
      </c>
    </row>
    <row r="422" spans="1:10" ht="15">
      <c r="A422" s="441"/>
      <c r="B422" s="437" t="s">
        <v>2119</v>
      </c>
      <c r="C422" s="437" t="s">
        <v>1089</v>
      </c>
      <c r="D422" s="444"/>
      <c r="E422" s="444"/>
      <c r="F422" s="439">
        <v>6966.49</v>
      </c>
      <c r="G422" s="439">
        <v>6966.49</v>
      </c>
      <c r="H422" s="437" t="s">
        <v>956</v>
      </c>
      <c r="I422" s="437" t="s">
        <v>1050</v>
      </c>
      <c r="J422" s="440">
        <v>40106</v>
      </c>
    </row>
    <row r="423" spans="1:10" ht="15">
      <c r="A423" s="443"/>
      <c r="B423" s="437" t="s">
        <v>2120</v>
      </c>
      <c r="C423" s="437" t="s">
        <v>2121</v>
      </c>
      <c r="D423" s="439">
        <v>114512.76</v>
      </c>
      <c r="E423" s="439">
        <v>139889.31</v>
      </c>
      <c r="F423" s="439">
        <v>254402.07</v>
      </c>
      <c r="G423" s="439">
        <v>254402.07</v>
      </c>
      <c r="H423" s="437" t="s">
        <v>956</v>
      </c>
      <c r="I423" s="437" t="s">
        <v>1299</v>
      </c>
      <c r="J423" s="440">
        <v>40494</v>
      </c>
    </row>
    <row r="424" spans="1:10" ht="30">
      <c r="A424" s="437" t="s">
        <v>2122</v>
      </c>
      <c r="B424" s="437" t="s">
        <v>2123</v>
      </c>
      <c r="C424" s="437" t="s">
        <v>2124</v>
      </c>
      <c r="D424" s="439">
        <v>248.25</v>
      </c>
      <c r="E424" s="439">
        <v>302.06</v>
      </c>
      <c r="F424" s="439">
        <v>550.30999999999995</v>
      </c>
      <c r="G424" s="439">
        <v>550.30999999999995</v>
      </c>
      <c r="H424" s="437" t="s">
        <v>956</v>
      </c>
      <c r="I424" s="437" t="s">
        <v>1225</v>
      </c>
      <c r="J424" s="440">
        <v>40724</v>
      </c>
    </row>
    <row r="425" spans="1:10" ht="30">
      <c r="A425" s="445" t="s">
        <v>2125</v>
      </c>
      <c r="B425" s="437" t="s">
        <v>2126</v>
      </c>
      <c r="C425" s="437" t="s">
        <v>2127</v>
      </c>
      <c r="D425" s="446">
        <v>1211.0999999999999</v>
      </c>
      <c r="E425" s="446">
        <v>1473.59</v>
      </c>
      <c r="F425" s="439">
        <v>67649.97</v>
      </c>
      <c r="G425" s="439">
        <v>1473.59</v>
      </c>
      <c r="H425" s="437" t="s">
        <v>956</v>
      </c>
      <c r="I425" s="437" t="s">
        <v>2128</v>
      </c>
      <c r="J425" s="440">
        <v>40430</v>
      </c>
    </row>
    <row r="426" spans="1:10" ht="75">
      <c r="A426" s="443"/>
      <c r="B426" s="437" t="s">
        <v>2129</v>
      </c>
      <c r="C426" s="437" t="s">
        <v>2130</v>
      </c>
      <c r="D426" s="444"/>
      <c r="E426" s="444"/>
      <c r="F426" s="439">
        <v>3006.64</v>
      </c>
      <c r="G426" s="439">
        <v>1211.0999999999999</v>
      </c>
      <c r="H426" s="437" t="s">
        <v>956</v>
      </c>
      <c r="I426" s="437" t="s">
        <v>727</v>
      </c>
      <c r="J426" s="440">
        <v>40043</v>
      </c>
    </row>
    <row r="427" spans="1:10" ht="90">
      <c r="A427" s="445" t="s">
        <v>2131</v>
      </c>
      <c r="B427" s="437" t="s">
        <v>2132</v>
      </c>
      <c r="C427" s="437" t="s">
        <v>2133</v>
      </c>
      <c r="D427" s="446">
        <v>3992.08</v>
      </c>
      <c r="E427" s="446">
        <v>4857.32</v>
      </c>
      <c r="F427" s="439">
        <v>7400</v>
      </c>
      <c r="G427" s="439">
        <v>3992.08</v>
      </c>
      <c r="H427" s="437" t="s">
        <v>956</v>
      </c>
      <c r="I427" s="437" t="s">
        <v>727</v>
      </c>
      <c r="J427" s="440">
        <v>40071</v>
      </c>
    </row>
    <row r="428" spans="1:10" ht="30">
      <c r="A428" s="443"/>
      <c r="B428" s="437" t="s">
        <v>2134</v>
      </c>
      <c r="C428" s="437" t="s">
        <v>2135</v>
      </c>
      <c r="D428" s="444"/>
      <c r="E428" s="444"/>
      <c r="F428" s="439">
        <v>0</v>
      </c>
      <c r="G428" s="439">
        <v>0</v>
      </c>
      <c r="H428" s="437" t="s">
        <v>1038</v>
      </c>
      <c r="I428" s="437" t="s">
        <v>2136</v>
      </c>
      <c r="J428" s="440">
        <v>40724</v>
      </c>
    </row>
    <row r="429" spans="1:10" ht="30">
      <c r="A429" s="445" t="s">
        <v>428</v>
      </c>
      <c r="B429" s="437" t="s">
        <v>2137</v>
      </c>
      <c r="C429" s="437" t="s">
        <v>2138</v>
      </c>
      <c r="D429" s="446">
        <v>429602.89</v>
      </c>
      <c r="E429" s="446">
        <v>522714.74</v>
      </c>
      <c r="F429" s="439">
        <v>0</v>
      </c>
      <c r="G429" s="439">
        <v>0</v>
      </c>
      <c r="H429" s="437" t="s">
        <v>1038</v>
      </c>
      <c r="I429" s="437" t="s">
        <v>2139</v>
      </c>
      <c r="J429" s="440">
        <v>40451</v>
      </c>
    </row>
    <row r="430" spans="1:10" ht="30">
      <c r="A430" s="441"/>
      <c r="B430" s="437" t="s">
        <v>2140</v>
      </c>
      <c r="C430" s="437" t="s">
        <v>2141</v>
      </c>
      <c r="D430" s="442"/>
      <c r="E430" s="442"/>
      <c r="F430" s="439">
        <v>383169.42</v>
      </c>
      <c r="G430" s="439">
        <v>383169.42</v>
      </c>
      <c r="H430" s="437" t="s">
        <v>956</v>
      </c>
      <c r="I430" s="437" t="s">
        <v>2139</v>
      </c>
      <c r="J430" s="440">
        <v>40451</v>
      </c>
    </row>
    <row r="431" spans="1:10" ht="60">
      <c r="A431" s="443"/>
      <c r="B431" s="437" t="s">
        <v>2142</v>
      </c>
      <c r="C431" s="437" t="s">
        <v>2143</v>
      </c>
      <c r="D431" s="444"/>
      <c r="E431" s="444"/>
      <c r="F431" s="439">
        <v>569148.21</v>
      </c>
      <c r="G431" s="439">
        <v>569148.21</v>
      </c>
      <c r="H431" s="437" t="s">
        <v>956</v>
      </c>
      <c r="I431" s="437" t="s">
        <v>1299</v>
      </c>
      <c r="J431" s="440">
        <v>40816</v>
      </c>
    </row>
    <row r="432" spans="1:10" ht="30">
      <c r="A432" s="437" t="s">
        <v>2144</v>
      </c>
      <c r="B432" s="437" t="s">
        <v>2145</v>
      </c>
      <c r="C432" s="437" t="s">
        <v>2146</v>
      </c>
      <c r="D432" s="439">
        <v>83962.53</v>
      </c>
      <c r="E432" s="439">
        <v>101491.61</v>
      </c>
      <c r="F432" s="439">
        <v>85000</v>
      </c>
      <c r="G432" s="439">
        <v>0</v>
      </c>
      <c r="H432" s="437" t="s">
        <v>1038</v>
      </c>
      <c r="I432" s="437" t="s">
        <v>727</v>
      </c>
      <c r="J432" s="440">
        <v>40465</v>
      </c>
    </row>
    <row r="433" spans="1:10" ht="30">
      <c r="A433" s="445" t="s">
        <v>2147</v>
      </c>
      <c r="B433" s="437" t="s">
        <v>2148</v>
      </c>
      <c r="C433" s="437" t="s">
        <v>2149</v>
      </c>
      <c r="D433" s="446">
        <v>3861.05</v>
      </c>
      <c r="E433" s="446">
        <v>4697.8900000000003</v>
      </c>
      <c r="F433" s="439">
        <v>3882.06</v>
      </c>
      <c r="G433" s="439">
        <v>6984.52</v>
      </c>
      <c r="H433" s="437" t="s">
        <v>956</v>
      </c>
      <c r="I433" s="437" t="s">
        <v>1002</v>
      </c>
      <c r="J433" s="440">
        <v>40634</v>
      </c>
    </row>
    <row r="434" spans="1:10" ht="15">
      <c r="A434" s="443"/>
      <c r="B434" s="437" t="s">
        <v>2150</v>
      </c>
      <c r="C434" s="437" t="s">
        <v>2147</v>
      </c>
      <c r="D434" s="444"/>
      <c r="E434" s="444"/>
      <c r="F434" s="439">
        <v>3861.05</v>
      </c>
      <c r="G434" s="439">
        <v>368.79</v>
      </c>
      <c r="H434" s="437" t="s">
        <v>1083</v>
      </c>
      <c r="I434" s="437" t="s">
        <v>1034</v>
      </c>
      <c r="J434" s="440">
        <v>40724</v>
      </c>
    </row>
    <row r="435" spans="1:10" ht="45">
      <c r="A435" s="437" t="s">
        <v>2151</v>
      </c>
      <c r="B435" s="437" t="s">
        <v>2152</v>
      </c>
      <c r="C435" s="437" t="s">
        <v>2153</v>
      </c>
      <c r="D435" s="439">
        <v>4407.01</v>
      </c>
      <c r="E435" s="439">
        <v>5362.18</v>
      </c>
      <c r="F435" s="439">
        <v>0</v>
      </c>
      <c r="G435" s="439">
        <v>0</v>
      </c>
      <c r="H435" s="437" t="s">
        <v>1038</v>
      </c>
      <c r="I435" s="437" t="s">
        <v>2154</v>
      </c>
      <c r="J435" s="440">
        <v>40359</v>
      </c>
    </row>
    <row r="436" spans="1:10" ht="135">
      <c r="A436" s="445" t="s">
        <v>2155</v>
      </c>
      <c r="B436" s="437" t="s">
        <v>2156</v>
      </c>
      <c r="C436" s="437" t="s">
        <v>2157</v>
      </c>
      <c r="D436" s="446">
        <v>22052.53</v>
      </c>
      <c r="E436" s="446">
        <v>26832.18</v>
      </c>
      <c r="F436" s="439">
        <v>26560.17</v>
      </c>
      <c r="G436" s="439">
        <v>26560.17</v>
      </c>
      <c r="H436" s="437" t="s">
        <v>956</v>
      </c>
      <c r="I436" s="437" t="s">
        <v>1050</v>
      </c>
      <c r="J436" s="440">
        <v>40501</v>
      </c>
    </row>
    <row r="437" spans="1:10" ht="150">
      <c r="A437" s="441"/>
      <c r="B437" s="437" t="s">
        <v>2158</v>
      </c>
      <c r="C437" s="437" t="s">
        <v>2159</v>
      </c>
      <c r="D437" s="442"/>
      <c r="E437" s="442"/>
      <c r="F437" s="439">
        <v>23154.04</v>
      </c>
      <c r="G437" s="439">
        <v>22052.53</v>
      </c>
      <c r="H437" s="437" t="s">
        <v>956</v>
      </c>
      <c r="I437" s="437" t="s">
        <v>2160</v>
      </c>
      <c r="J437" s="440">
        <v>40142</v>
      </c>
    </row>
    <row r="438" spans="1:10" ht="30">
      <c r="A438" s="443"/>
      <c r="B438" s="437" t="s">
        <v>2161</v>
      </c>
      <c r="C438" s="437" t="s">
        <v>2162</v>
      </c>
      <c r="D438" s="444"/>
      <c r="E438" s="444"/>
      <c r="F438" s="439">
        <v>571.73</v>
      </c>
      <c r="G438" s="439">
        <v>272.01</v>
      </c>
      <c r="H438" s="437" t="s">
        <v>956</v>
      </c>
      <c r="I438" s="437" t="s">
        <v>2163</v>
      </c>
      <c r="J438" s="440">
        <v>40480</v>
      </c>
    </row>
    <row r="439" spans="1:10" ht="90">
      <c r="A439" s="445" t="s">
        <v>2164</v>
      </c>
      <c r="B439" s="437" t="s">
        <v>2165</v>
      </c>
      <c r="C439" s="437" t="s">
        <v>2166</v>
      </c>
      <c r="D439" s="446">
        <v>83387.210000000006</v>
      </c>
      <c r="E439" s="446">
        <v>101555.18</v>
      </c>
      <c r="F439" s="439">
        <v>115977.75</v>
      </c>
      <c r="G439" s="439">
        <v>39660.25</v>
      </c>
      <c r="H439" s="437" t="s">
        <v>956</v>
      </c>
      <c r="I439" s="437" t="s">
        <v>2167</v>
      </c>
      <c r="J439" s="440">
        <v>40052</v>
      </c>
    </row>
    <row r="440" spans="1:10" ht="30">
      <c r="A440" s="441"/>
      <c r="B440" s="437" t="s">
        <v>2168</v>
      </c>
      <c r="C440" s="437" t="s">
        <v>2169</v>
      </c>
      <c r="D440" s="442"/>
      <c r="E440" s="442"/>
      <c r="F440" s="439">
        <v>14700</v>
      </c>
      <c r="G440" s="439">
        <v>14700</v>
      </c>
      <c r="H440" s="437" t="s">
        <v>956</v>
      </c>
      <c r="I440" s="437" t="s">
        <v>2170</v>
      </c>
      <c r="J440" s="440">
        <v>40056</v>
      </c>
    </row>
    <row r="441" spans="1:10" ht="60">
      <c r="A441" s="441"/>
      <c r="B441" s="437" t="s">
        <v>2171</v>
      </c>
      <c r="C441" s="437" t="s">
        <v>2172</v>
      </c>
      <c r="D441" s="442"/>
      <c r="E441" s="442"/>
      <c r="F441" s="439">
        <v>6870.65</v>
      </c>
      <c r="G441" s="439">
        <v>6868.96</v>
      </c>
      <c r="H441" s="437" t="s">
        <v>956</v>
      </c>
      <c r="I441" s="437" t="s">
        <v>2173</v>
      </c>
      <c r="J441" s="440">
        <v>40150</v>
      </c>
    </row>
    <row r="442" spans="1:10" ht="75">
      <c r="A442" s="441"/>
      <c r="B442" s="437" t="s">
        <v>2174</v>
      </c>
      <c r="C442" s="437" t="s">
        <v>2175</v>
      </c>
      <c r="D442" s="442"/>
      <c r="E442" s="442"/>
      <c r="F442" s="439">
        <v>107496.55</v>
      </c>
      <c r="G442" s="439">
        <v>101555.18</v>
      </c>
      <c r="H442" s="437" t="s">
        <v>956</v>
      </c>
      <c r="I442" s="437" t="s">
        <v>2176</v>
      </c>
      <c r="J442" s="440">
        <v>40408</v>
      </c>
    </row>
    <row r="443" spans="1:10" ht="60">
      <c r="A443" s="441"/>
      <c r="B443" s="437" t="s">
        <v>2177</v>
      </c>
      <c r="C443" s="437" t="s">
        <v>2178</v>
      </c>
      <c r="D443" s="442"/>
      <c r="E443" s="442"/>
      <c r="F443" s="439">
        <v>19118</v>
      </c>
      <c r="G443" s="439">
        <v>19118</v>
      </c>
      <c r="H443" s="437" t="s">
        <v>956</v>
      </c>
      <c r="I443" s="437" t="s">
        <v>2179</v>
      </c>
      <c r="J443" s="440">
        <v>40050</v>
      </c>
    </row>
    <row r="444" spans="1:10" ht="30">
      <c r="A444" s="443"/>
      <c r="B444" s="437" t="s">
        <v>2180</v>
      </c>
      <c r="C444" s="437" t="s">
        <v>2181</v>
      </c>
      <c r="D444" s="444"/>
      <c r="E444" s="444"/>
      <c r="F444" s="439">
        <v>3040</v>
      </c>
      <c r="G444" s="439">
        <v>3040</v>
      </c>
      <c r="H444" s="437" t="s">
        <v>956</v>
      </c>
      <c r="I444" s="437" t="s">
        <v>2182</v>
      </c>
      <c r="J444" s="440">
        <v>40039</v>
      </c>
    </row>
    <row r="445" spans="1:10" ht="45">
      <c r="A445" s="437" t="s">
        <v>2183</v>
      </c>
      <c r="B445" s="437" t="s">
        <v>2184</v>
      </c>
      <c r="C445" s="437" t="s">
        <v>2185</v>
      </c>
      <c r="D445" s="439">
        <v>35692.870000000003</v>
      </c>
      <c r="E445" s="439">
        <v>43428.92</v>
      </c>
      <c r="F445" s="439">
        <v>88252.97</v>
      </c>
      <c r="G445" s="439">
        <v>35692.870000000003</v>
      </c>
      <c r="H445" s="437" t="s">
        <v>956</v>
      </c>
      <c r="I445" s="437" t="s">
        <v>727</v>
      </c>
      <c r="J445" s="440">
        <v>40360</v>
      </c>
    </row>
    <row r="446" spans="1:10" ht="45">
      <c r="A446" s="445" t="s">
        <v>2186</v>
      </c>
      <c r="B446" s="437" t="s">
        <v>2187</v>
      </c>
      <c r="C446" s="437" t="s">
        <v>2188</v>
      </c>
      <c r="D446" s="446">
        <v>914.16</v>
      </c>
      <c r="E446" s="446">
        <v>1112.29</v>
      </c>
      <c r="F446" s="439">
        <v>2400</v>
      </c>
      <c r="G446" s="439">
        <v>1828.32</v>
      </c>
      <c r="H446" s="437" t="s">
        <v>956</v>
      </c>
      <c r="I446" s="437" t="s">
        <v>1114</v>
      </c>
      <c r="J446" s="440">
        <v>40513</v>
      </c>
    </row>
    <row r="447" spans="1:10" ht="15">
      <c r="A447" s="443"/>
      <c r="B447" s="437" t="s">
        <v>2189</v>
      </c>
      <c r="C447" s="437" t="s">
        <v>2190</v>
      </c>
      <c r="D447" s="444"/>
      <c r="E447" s="444"/>
      <c r="F447" s="439">
        <v>2980.1</v>
      </c>
      <c r="G447" s="439">
        <v>1112.29</v>
      </c>
      <c r="H447" s="437" t="s">
        <v>956</v>
      </c>
      <c r="I447" s="437" t="s">
        <v>1444</v>
      </c>
      <c r="J447" s="440">
        <v>40798</v>
      </c>
    </row>
    <row r="448" spans="1:10" ht="30">
      <c r="A448" s="437" t="s">
        <v>2191</v>
      </c>
      <c r="B448" s="437" t="s">
        <v>2192</v>
      </c>
      <c r="C448" s="437" t="s">
        <v>2193</v>
      </c>
      <c r="D448" s="439">
        <v>1146.1500000000001</v>
      </c>
      <c r="E448" s="439">
        <v>1394.56</v>
      </c>
      <c r="F448" s="439">
        <v>8532</v>
      </c>
      <c r="G448" s="439">
        <v>1146.1500000000001</v>
      </c>
      <c r="H448" s="437" t="s">
        <v>956</v>
      </c>
      <c r="I448" s="437" t="s">
        <v>2194</v>
      </c>
      <c r="J448" s="440">
        <v>40095</v>
      </c>
    </row>
    <row r="449" spans="1:10" ht="15">
      <c r="A449" s="445" t="s">
        <v>2195</v>
      </c>
      <c r="B449" s="437" t="s">
        <v>2196</v>
      </c>
      <c r="C449" s="437" t="s">
        <v>2197</v>
      </c>
      <c r="D449" s="446">
        <v>1367.02</v>
      </c>
      <c r="E449" s="446">
        <v>1663.3</v>
      </c>
      <c r="F449" s="439">
        <v>15000</v>
      </c>
      <c r="G449" s="439">
        <v>0</v>
      </c>
      <c r="H449" s="437" t="s">
        <v>1038</v>
      </c>
      <c r="I449" s="437" t="s">
        <v>2198</v>
      </c>
      <c r="J449" s="440">
        <v>40459</v>
      </c>
    </row>
    <row r="450" spans="1:10" ht="15">
      <c r="A450" s="443"/>
      <c r="B450" s="437" t="s">
        <v>2196</v>
      </c>
      <c r="C450" s="437" t="s">
        <v>2197</v>
      </c>
      <c r="D450" s="444"/>
      <c r="E450" s="444"/>
      <c r="F450" s="439">
        <v>50000</v>
      </c>
      <c r="G450" s="439">
        <v>0</v>
      </c>
      <c r="H450" s="437" t="s">
        <v>1038</v>
      </c>
      <c r="I450" s="437" t="s">
        <v>2198</v>
      </c>
      <c r="J450" s="440">
        <v>40459</v>
      </c>
    </row>
    <row r="451" spans="1:10" ht="60">
      <c r="A451" s="445" t="s">
        <v>2199</v>
      </c>
      <c r="B451" s="437" t="s">
        <v>2200</v>
      </c>
      <c r="C451" s="437" t="s">
        <v>2201</v>
      </c>
      <c r="D451" s="446">
        <v>117801.26</v>
      </c>
      <c r="E451" s="446">
        <v>140524.57</v>
      </c>
      <c r="F451" s="439">
        <v>291760.14</v>
      </c>
      <c r="G451" s="439">
        <v>140524.57</v>
      </c>
      <c r="H451" s="437" t="s">
        <v>956</v>
      </c>
      <c r="I451" s="437" t="s">
        <v>2202</v>
      </c>
      <c r="J451" s="440">
        <v>40400</v>
      </c>
    </row>
    <row r="452" spans="1:10" ht="75">
      <c r="A452" s="443"/>
      <c r="B452" s="437" t="s">
        <v>2203</v>
      </c>
      <c r="C452" s="437" t="s">
        <v>2204</v>
      </c>
      <c r="D452" s="444"/>
      <c r="E452" s="444"/>
      <c r="F452" s="439">
        <v>173479.4</v>
      </c>
      <c r="G452" s="439">
        <v>117801.26</v>
      </c>
      <c r="H452" s="437" t="s">
        <v>956</v>
      </c>
      <c r="I452" s="437" t="s">
        <v>2205</v>
      </c>
      <c r="J452" s="440">
        <v>40116</v>
      </c>
    </row>
    <row r="453" spans="1:10" ht="30">
      <c r="A453" s="437" t="s">
        <v>2206</v>
      </c>
      <c r="B453" s="437" t="s">
        <v>2207</v>
      </c>
      <c r="C453" s="437" t="s">
        <v>2208</v>
      </c>
      <c r="D453" s="439">
        <v>1481.01</v>
      </c>
      <c r="E453" s="439">
        <v>1802</v>
      </c>
      <c r="F453" s="439">
        <v>2295</v>
      </c>
      <c r="G453" s="439">
        <v>1481.01</v>
      </c>
      <c r="H453" s="437" t="s">
        <v>956</v>
      </c>
      <c r="I453" s="437" t="s">
        <v>727</v>
      </c>
      <c r="J453" s="440">
        <v>40074</v>
      </c>
    </row>
    <row r="454" spans="1:10" ht="30">
      <c r="A454" s="445" t="s">
        <v>2209</v>
      </c>
      <c r="B454" s="437" t="s">
        <v>2210</v>
      </c>
      <c r="C454" s="437" t="s">
        <v>2211</v>
      </c>
      <c r="D454" s="446">
        <v>902.05</v>
      </c>
      <c r="E454" s="446">
        <v>1097.55</v>
      </c>
      <c r="F454" s="439">
        <v>2200</v>
      </c>
      <c r="G454" s="439">
        <v>0</v>
      </c>
      <c r="H454" s="437" t="s">
        <v>956</v>
      </c>
      <c r="I454" s="437" t="s">
        <v>1034</v>
      </c>
      <c r="J454" s="440">
        <v>40353</v>
      </c>
    </row>
    <row r="455" spans="1:10" ht="15">
      <c r="A455" s="441"/>
      <c r="B455" s="437" t="s">
        <v>2212</v>
      </c>
      <c r="C455" s="437" t="s">
        <v>2209</v>
      </c>
      <c r="D455" s="442"/>
      <c r="E455" s="442"/>
      <c r="F455" s="439">
        <v>15000</v>
      </c>
      <c r="G455" s="439">
        <v>0</v>
      </c>
      <c r="H455" s="437" t="s">
        <v>1038</v>
      </c>
      <c r="I455" s="437" t="s">
        <v>2213</v>
      </c>
      <c r="J455" s="440">
        <v>41152</v>
      </c>
    </row>
    <row r="456" spans="1:10" ht="15">
      <c r="A456" s="441"/>
      <c r="B456" s="437" t="s">
        <v>2214</v>
      </c>
      <c r="C456" s="437" t="s">
        <v>2209</v>
      </c>
      <c r="D456" s="442"/>
      <c r="E456" s="442"/>
      <c r="F456" s="439">
        <v>0</v>
      </c>
      <c r="G456" s="439">
        <v>0</v>
      </c>
      <c r="H456" s="437" t="s">
        <v>956</v>
      </c>
      <c r="I456" s="437" t="s">
        <v>1258</v>
      </c>
      <c r="J456" s="440">
        <v>40694</v>
      </c>
    </row>
    <row r="457" spans="1:10" ht="15">
      <c r="A457" s="441"/>
      <c r="B457" s="437" t="s">
        <v>2215</v>
      </c>
      <c r="C457" s="437" t="s">
        <v>2216</v>
      </c>
      <c r="D457" s="442"/>
      <c r="E457" s="442"/>
      <c r="F457" s="439">
        <v>18000</v>
      </c>
      <c r="G457" s="439">
        <v>0</v>
      </c>
      <c r="H457" s="437" t="s">
        <v>1038</v>
      </c>
      <c r="I457" s="437" t="s">
        <v>2217</v>
      </c>
      <c r="J457" s="440">
        <v>40724</v>
      </c>
    </row>
    <row r="458" spans="1:10" ht="15">
      <c r="A458" s="443"/>
      <c r="B458" s="437" t="s">
        <v>2218</v>
      </c>
      <c r="C458" s="437" t="s">
        <v>2216</v>
      </c>
      <c r="D458" s="444"/>
      <c r="E458" s="444"/>
      <c r="F458" s="439">
        <v>18000</v>
      </c>
      <c r="G458" s="439">
        <v>0</v>
      </c>
      <c r="H458" s="437" t="s">
        <v>1038</v>
      </c>
      <c r="I458" s="437" t="s">
        <v>2217</v>
      </c>
      <c r="J458" s="440">
        <v>40725</v>
      </c>
    </row>
    <row r="459" spans="1:10" ht="15">
      <c r="A459" s="437" t="s">
        <v>2219</v>
      </c>
      <c r="B459" s="437" t="s">
        <v>2220</v>
      </c>
      <c r="C459" s="437" t="s">
        <v>2221</v>
      </c>
      <c r="D459" s="439">
        <v>70.599999999999994</v>
      </c>
      <c r="E459" s="439">
        <v>85.91</v>
      </c>
      <c r="F459" s="439">
        <v>125</v>
      </c>
      <c r="G459" s="439">
        <v>70.599999999999994</v>
      </c>
      <c r="H459" s="437" t="s">
        <v>956</v>
      </c>
      <c r="I459" s="437" t="s">
        <v>2222</v>
      </c>
      <c r="J459" s="440">
        <v>40267</v>
      </c>
    </row>
    <row r="460" spans="1:10" ht="15">
      <c r="A460" s="437" t="s">
        <v>2223</v>
      </c>
      <c r="B460" s="437" t="s">
        <v>2224</v>
      </c>
      <c r="C460" s="437" t="s">
        <v>1207</v>
      </c>
      <c r="D460" s="439">
        <v>1311.87</v>
      </c>
      <c r="E460" s="439">
        <v>1596.2</v>
      </c>
      <c r="F460" s="439">
        <v>1311.87</v>
      </c>
      <c r="G460" s="439">
        <v>1311.87</v>
      </c>
      <c r="H460" s="437" t="s">
        <v>956</v>
      </c>
      <c r="I460" s="437" t="s">
        <v>2225</v>
      </c>
      <c r="J460" s="440">
        <v>40329</v>
      </c>
    </row>
    <row r="461" spans="1:10" ht="30">
      <c r="A461" s="445" t="s">
        <v>2226</v>
      </c>
      <c r="B461" s="437" t="s">
        <v>2227</v>
      </c>
      <c r="C461" s="437" t="s">
        <v>2228</v>
      </c>
      <c r="D461" s="446">
        <v>32054.57</v>
      </c>
      <c r="E461" s="446">
        <v>39002.06</v>
      </c>
      <c r="F461" s="439">
        <v>6472.97</v>
      </c>
      <c r="G461" s="439">
        <v>6472.97</v>
      </c>
      <c r="H461" s="437" t="s">
        <v>956</v>
      </c>
      <c r="I461" s="437" t="s">
        <v>1050</v>
      </c>
      <c r="J461" s="440">
        <v>40793</v>
      </c>
    </row>
    <row r="462" spans="1:10" ht="30">
      <c r="A462" s="441"/>
      <c r="B462" s="437" t="s">
        <v>2229</v>
      </c>
      <c r="C462" s="437" t="s">
        <v>2230</v>
      </c>
      <c r="D462" s="442"/>
      <c r="E462" s="442"/>
      <c r="F462" s="439">
        <v>3123.8</v>
      </c>
      <c r="G462" s="439">
        <v>3123.8</v>
      </c>
      <c r="H462" s="437" t="s">
        <v>960</v>
      </c>
      <c r="I462" s="437" t="s">
        <v>1050</v>
      </c>
      <c r="J462" s="440">
        <v>40382</v>
      </c>
    </row>
    <row r="463" spans="1:10" ht="15">
      <c r="A463" s="441"/>
      <c r="B463" s="437" t="s">
        <v>2231</v>
      </c>
      <c r="C463" s="437" t="s">
        <v>2232</v>
      </c>
      <c r="D463" s="442"/>
      <c r="E463" s="442"/>
      <c r="F463" s="439">
        <v>9506.36</v>
      </c>
      <c r="G463" s="439">
        <v>19012.72</v>
      </c>
      <c r="H463" s="437" t="s">
        <v>960</v>
      </c>
      <c r="I463" s="437" t="s">
        <v>2233</v>
      </c>
      <c r="J463" s="440">
        <v>40242</v>
      </c>
    </row>
    <row r="464" spans="1:10" ht="15">
      <c r="A464" s="441"/>
      <c r="B464" s="437" t="s">
        <v>2234</v>
      </c>
      <c r="C464" s="437" t="s">
        <v>2232</v>
      </c>
      <c r="D464" s="442"/>
      <c r="E464" s="442"/>
      <c r="F464" s="439">
        <v>11374.39</v>
      </c>
      <c r="G464" s="439">
        <v>11374.39</v>
      </c>
      <c r="H464" s="437" t="s">
        <v>960</v>
      </c>
      <c r="I464" s="437" t="s">
        <v>2233</v>
      </c>
      <c r="J464" s="440">
        <v>40327</v>
      </c>
    </row>
    <row r="465" spans="1:10" ht="30">
      <c r="A465" s="441"/>
      <c r="B465" s="437" t="s">
        <v>2235</v>
      </c>
      <c r="C465" s="437" t="s">
        <v>2236</v>
      </c>
      <c r="D465" s="442"/>
      <c r="E465" s="442"/>
      <c r="F465" s="439">
        <v>8200</v>
      </c>
      <c r="G465" s="439">
        <v>8195</v>
      </c>
      <c r="H465" s="437" t="s">
        <v>956</v>
      </c>
      <c r="I465" s="437" t="s">
        <v>2237</v>
      </c>
      <c r="J465" s="440">
        <v>40064</v>
      </c>
    </row>
    <row r="466" spans="1:10" ht="15">
      <c r="A466" s="441"/>
      <c r="B466" s="437" t="s">
        <v>2238</v>
      </c>
      <c r="C466" s="437" t="s">
        <v>2239</v>
      </c>
      <c r="D466" s="442"/>
      <c r="E466" s="442"/>
      <c r="F466" s="439">
        <v>7235</v>
      </c>
      <c r="G466" s="439">
        <v>7235</v>
      </c>
      <c r="H466" s="437" t="s">
        <v>956</v>
      </c>
      <c r="I466" s="437" t="s">
        <v>1050</v>
      </c>
      <c r="J466" s="440">
        <v>40522</v>
      </c>
    </row>
    <row r="467" spans="1:10" ht="45">
      <c r="A467" s="443"/>
      <c r="B467" s="437" t="s">
        <v>2240</v>
      </c>
      <c r="C467" s="437" t="s">
        <v>2241</v>
      </c>
      <c r="D467" s="444"/>
      <c r="E467" s="444"/>
      <c r="F467" s="439">
        <v>15642.75</v>
      </c>
      <c r="G467" s="439">
        <v>15642.75</v>
      </c>
      <c r="H467" s="437" t="s">
        <v>956</v>
      </c>
      <c r="I467" s="437" t="s">
        <v>1050</v>
      </c>
      <c r="J467" s="440">
        <v>40546</v>
      </c>
    </row>
    <row r="468" spans="1:10" ht="30">
      <c r="A468" s="445" t="s">
        <v>2242</v>
      </c>
      <c r="B468" s="437" t="s">
        <v>2243</v>
      </c>
      <c r="C468" s="437" t="s">
        <v>2244</v>
      </c>
      <c r="D468" s="446">
        <v>507.74</v>
      </c>
      <c r="E468" s="446">
        <v>617.79</v>
      </c>
      <c r="F468" s="439">
        <v>650</v>
      </c>
      <c r="G468" s="439">
        <v>507.74</v>
      </c>
      <c r="H468" s="437" t="s">
        <v>956</v>
      </c>
      <c r="I468" s="437" t="s">
        <v>2245</v>
      </c>
      <c r="J468" s="440">
        <v>40298</v>
      </c>
    </row>
    <row r="469" spans="1:10" ht="30">
      <c r="A469" s="443"/>
      <c r="B469" s="437" t="s">
        <v>2246</v>
      </c>
      <c r="C469" s="437" t="s">
        <v>2247</v>
      </c>
      <c r="D469" s="444"/>
      <c r="E469" s="444"/>
      <c r="F469" s="439">
        <v>860</v>
      </c>
      <c r="G469" s="439">
        <v>617.53</v>
      </c>
      <c r="H469" s="437" t="s">
        <v>956</v>
      </c>
      <c r="I469" s="437" t="s">
        <v>2248</v>
      </c>
      <c r="J469" s="440">
        <v>40847</v>
      </c>
    </row>
    <row r="470" spans="1:10" ht="30">
      <c r="A470" s="445" t="s">
        <v>450</v>
      </c>
      <c r="B470" s="437" t="s">
        <v>2249</v>
      </c>
      <c r="C470" s="437" t="s">
        <v>2250</v>
      </c>
      <c r="D470" s="446">
        <v>867783.87</v>
      </c>
      <c r="E470" s="446">
        <v>1055866.74</v>
      </c>
      <c r="F470" s="439">
        <v>2522375.44</v>
      </c>
      <c r="G470" s="439">
        <v>1055866.6100000001</v>
      </c>
      <c r="H470" s="437" t="s">
        <v>956</v>
      </c>
      <c r="I470" s="437" t="s">
        <v>999</v>
      </c>
      <c r="J470" s="440">
        <v>40756</v>
      </c>
    </row>
    <row r="471" spans="1:10" ht="45">
      <c r="A471" s="443"/>
      <c r="B471" s="437" t="s">
        <v>2251</v>
      </c>
      <c r="C471" s="437" t="s">
        <v>2252</v>
      </c>
      <c r="D471" s="444"/>
      <c r="E471" s="444"/>
      <c r="F471" s="439">
        <v>1950000</v>
      </c>
      <c r="G471" s="439">
        <v>867784</v>
      </c>
      <c r="H471" s="437" t="s">
        <v>956</v>
      </c>
      <c r="I471" s="437" t="s">
        <v>999</v>
      </c>
      <c r="J471" s="440">
        <v>40527</v>
      </c>
    </row>
    <row r="472" spans="1:10" ht="30">
      <c r="A472" s="445" t="s">
        <v>2253</v>
      </c>
      <c r="B472" s="437" t="s">
        <v>2254</v>
      </c>
      <c r="C472" s="437" t="s">
        <v>2255</v>
      </c>
      <c r="D472" s="446">
        <v>82345.81</v>
      </c>
      <c r="E472" s="446">
        <v>100116.62</v>
      </c>
      <c r="F472" s="439">
        <v>60000</v>
      </c>
      <c r="G472" s="439">
        <v>22993.21</v>
      </c>
      <c r="H472" s="437" t="s">
        <v>956</v>
      </c>
      <c r="I472" s="437" t="s">
        <v>1498</v>
      </c>
      <c r="J472" s="440">
        <v>40210</v>
      </c>
    </row>
    <row r="473" spans="1:10" ht="15">
      <c r="A473" s="441"/>
      <c r="B473" s="437" t="s">
        <v>2256</v>
      </c>
      <c r="C473" s="437" t="s">
        <v>2257</v>
      </c>
      <c r="D473" s="442"/>
      <c r="E473" s="442"/>
      <c r="F473" s="439">
        <v>38481.1</v>
      </c>
      <c r="G473" s="439">
        <v>27388.59</v>
      </c>
      <c r="H473" s="437" t="s">
        <v>956</v>
      </c>
      <c r="I473" s="437" t="s">
        <v>1498</v>
      </c>
      <c r="J473" s="440">
        <v>40309</v>
      </c>
    </row>
    <row r="474" spans="1:10" ht="15">
      <c r="A474" s="441"/>
      <c r="B474" s="437" t="s">
        <v>2258</v>
      </c>
      <c r="C474" s="437" t="s">
        <v>2259</v>
      </c>
      <c r="D474" s="442"/>
      <c r="E474" s="442"/>
      <c r="F474" s="439">
        <v>24684.29</v>
      </c>
      <c r="G474" s="439">
        <v>24684.29</v>
      </c>
      <c r="H474" s="437" t="s">
        <v>956</v>
      </c>
      <c r="I474" s="437" t="s">
        <v>1498</v>
      </c>
      <c r="J474" s="440">
        <v>40126</v>
      </c>
    </row>
    <row r="475" spans="1:10" ht="75">
      <c r="A475" s="441"/>
      <c r="B475" s="437" t="s">
        <v>2260</v>
      </c>
      <c r="C475" s="437" t="s">
        <v>2261</v>
      </c>
      <c r="D475" s="442"/>
      <c r="E475" s="442"/>
      <c r="F475" s="439">
        <v>126805</v>
      </c>
      <c r="G475" s="439">
        <v>0</v>
      </c>
      <c r="H475" s="437" t="s">
        <v>956</v>
      </c>
      <c r="I475" s="437" t="s">
        <v>1925</v>
      </c>
      <c r="J475" s="440">
        <v>40415</v>
      </c>
    </row>
    <row r="476" spans="1:10" ht="30">
      <c r="A476" s="443"/>
      <c r="B476" s="437" t="s">
        <v>2262</v>
      </c>
      <c r="C476" s="437" t="s">
        <v>2263</v>
      </c>
      <c r="D476" s="444"/>
      <c r="E476" s="444"/>
      <c r="F476" s="439">
        <v>7279.72</v>
      </c>
      <c r="G476" s="439">
        <v>7279.72</v>
      </c>
      <c r="H476" s="437" t="s">
        <v>956</v>
      </c>
      <c r="I476" s="437" t="s">
        <v>1498</v>
      </c>
      <c r="J476" s="440">
        <v>40148</v>
      </c>
    </row>
    <row r="477" spans="1:10" ht="15">
      <c r="A477" s="437" t="s">
        <v>2264</v>
      </c>
      <c r="B477" s="437" t="s">
        <v>2265</v>
      </c>
      <c r="C477" s="437" t="s">
        <v>2265</v>
      </c>
      <c r="D477" s="439">
        <v>3013.71</v>
      </c>
      <c r="E477" s="439">
        <v>3666.91</v>
      </c>
      <c r="F477" s="439">
        <v>0</v>
      </c>
      <c r="G477" s="439">
        <v>0</v>
      </c>
      <c r="H477" s="437" t="s">
        <v>2266</v>
      </c>
      <c r="I477" s="437" t="s">
        <v>727</v>
      </c>
      <c r="J477" s="440">
        <v>40298</v>
      </c>
    </row>
    <row r="478" spans="1:10" ht="45">
      <c r="A478" s="445" t="s">
        <v>2267</v>
      </c>
      <c r="B478" s="437" t="s">
        <v>2268</v>
      </c>
      <c r="C478" s="437" t="s">
        <v>2269</v>
      </c>
      <c r="D478" s="446">
        <v>1090.18</v>
      </c>
      <c r="E478" s="446">
        <v>1326.46</v>
      </c>
      <c r="F478" s="439">
        <v>1100</v>
      </c>
      <c r="G478" s="439">
        <v>1082.3</v>
      </c>
      <c r="H478" s="437" t="s">
        <v>956</v>
      </c>
      <c r="I478" s="437" t="s">
        <v>1002</v>
      </c>
      <c r="J478" s="440">
        <v>40112</v>
      </c>
    </row>
    <row r="479" spans="1:10" ht="60">
      <c r="A479" s="443"/>
      <c r="B479" s="437" t="s">
        <v>2270</v>
      </c>
      <c r="C479" s="437" t="s">
        <v>2271</v>
      </c>
      <c r="D479" s="444"/>
      <c r="E479" s="444"/>
      <c r="F479" s="439">
        <v>28500</v>
      </c>
      <c r="G479" s="439">
        <v>1326.46</v>
      </c>
      <c r="H479" s="437" t="s">
        <v>956</v>
      </c>
      <c r="I479" s="437" t="s">
        <v>2272</v>
      </c>
      <c r="J479" s="440">
        <v>40780</v>
      </c>
    </row>
    <row r="480" spans="1:10" ht="45">
      <c r="A480" s="437" t="s">
        <v>2273</v>
      </c>
      <c r="B480" s="437" t="s">
        <v>2274</v>
      </c>
      <c r="C480" s="437" t="s">
        <v>2275</v>
      </c>
      <c r="D480" s="439">
        <v>70103.16</v>
      </c>
      <c r="E480" s="439">
        <v>88577.71</v>
      </c>
      <c r="F480" s="439">
        <v>300000</v>
      </c>
      <c r="G480" s="439">
        <v>158680.87</v>
      </c>
      <c r="H480" s="437" t="s">
        <v>956</v>
      </c>
      <c r="I480" s="437" t="s">
        <v>2276</v>
      </c>
      <c r="J480" s="440">
        <v>40908</v>
      </c>
    </row>
    <row r="481" spans="1:10" ht="30">
      <c r="A481" s="437" t="s">
        <v>2277</v>
      </c>
      <c r="B481" s="437" t="s">
        <v>2278</v>
      </c>
      <c r="C481" s="437" t="s">
        <v>2279</v>
      </c>
      <c r="D481" s="439">
        <v>4123.1099999999997</v>
      </c>
      <c r="E481" s="439">
        <v>5016.75</v>
      </c>
      <c r="F481" s="439">
        <v>0</v>
      </c>
      <c r="G481" s="439">
        <v>0</v>
      </c>
      <c r="H481" s="437" t="s">
        <v>1038</v>
      </c>
      <c r="I481" s="437" t="s">
        <v>2280</v>
      </c>
      <c r="J481" s="440">
        <v>40095</v>
      </c>
    </row>
    <row r="482" spans="1:10" ht="15">
      <c r="A482" s="445" t="s">
        <v>2281</v>
      </c>
      <c r="B482" s="437" t="s">
        <v>2282</v>
      </c>
      <c r="C482" s="437" t="s">
        <v>2283</v>
      </c>
      <c r="D482" s="446">
        <v>224.21</v>
      </c>
      <c r="E482" s="446">
        <v>272.8</v>
      </c>
      <c r="F482" s="439">
        <v>0</v>
      </c>
      <c r="G482" s="439">
        <v>0</v>
      </c>
      <c r="H482" s="437" t="s">
        <v>1038</v>
      </c>
      <c r="I482" s="437" t="s">
        <v>2284</v>
      </c>
      <c r="J482" s="440">
        <v>40847</v>
      </c>
    </row>
    <row r="483" spans="1:10" ht="15">
      <c r="A483" s="441"/>
      <c r="B483" s="437" t="s">
        <v>2285</v>
      </c>
      <c r="C483" s="437" t="s">
        <v>2283</v>
      </c>
      <c r="D483" s="442"/>
      <c r="E483" s="442"/>
      <c r="F483" s="439">
        <v>0</v>
      </c>
      <c r="G483" s="439">
        <v>0</v>
      </c>
      <c r="H483" s="437" t="s">
        <v>1038</v>
      </c>
      <c r="I483" s="437" t="s">
        <v>2286</v>
      </c>
      <c r="J483" s="440">
        <v>40641</v>
      </c>
    </row>
    <row r="484" spans="1:10" ht="60">
      <c r="A484" s="443"/>
      <c r="B484" s="437" t="s">
        <v>2287</v>
      </c>
      <c r="C484" s="437" t="s">
        <v>2288</v>
      </c>
      <c r="D484" s="444"/>
      <c r="E484" s="444"/>
      <c r="F484" s="439">
        <v>497</v>
      </c>
      <c r="G484" s="439">
        <v>0</v>
      </c>
      <c r="H484" s="437" t="s">
        <v>956</v>
      </c>
      <c r="I484" s="437" t="s">
        <v>2289</v>
      </c>
      <c r="J484" s="440">
        <v>40954</v>
      </c>
    </row>
    <row r="485" spans="1:10" ht="45">
      <c r="A485" s="437" t="s">
        <v>2290</v>
      </c>
      <c r="B485" s="437" t="s">
        <v>2291</v>
      </c>
      <c r="C485" s="437" t="s">
        <v>2292</v>
      </c>
      <c r="D485" s="439">
        <v>4206.1000000000004</v>
      </c>
      <c r="E485" s="439">
        <v>5117.7299999999996</v>
      </c>
      <c r="F485" s="439">
        <v>11630</v>
      </c>
      <c r="G485" s="439">
        <v>9323.83</v>
      </c>
      <c r="H485" s="437" t="s">
        <v>956</v>
      </c>
      <c r="I485" s="437" t="s">
        <v>2293</v>
      </c>
      <c r="J485" s="440">
        <v>40682</v>
      </c>
    </row>
    <row r="486" spans="1:10" ht="60">
      <c r="A486" s="445" t="s">
        <v>2294</v>
      </c>
      <c r="B486" s="437" t="s">
        <v>2295</v>
      </c>
      <c r="C486" s="437" t="s">
        <v>2296</v>
      </c>
      <c r="D486" s="446">
        <v>2327.9899999999998</v>
      </c>
      <c r="E486" s="446">
        <v>2832.55</v>
      </c>
      <c r="F486" s="439">
        <v>20000</v>
      </c>
      <c r="G486" s="439">
        <v>0</v>
      </c>
      <c r="H486" s="437" t="s">
        <v>956</v>
      </c>
      <c r="I486" s="437" t="s">
        <v>2297</v>
      </c>
      <c r="J486" s="440">
        <v>40353</v>
      </c>
    </row>
    <row r="487" spans="1:10" ht="60">
      <c r="A487" s="443"/>
      <c r="B487" s="437" t="s">
        <v>2298</v>
      </c>
      <c r="C487" s="437" t="s">
        <v>2299</v>
      </c>
      <c r="D487" s="444"/>
      <c r="E487" s="444"/>
      <c r="F487" s="439">
        <v>20000</v>
      </c>
      <c r="G487" s="439">
        <v>2327.9899999999998</v>
      </c>
      <c r="H487" s="437" t="s">
        <v>956</v>
      </c>
      <c r="I487" s="437" t="s">
        <v>2300</v>
      </c>
      <c r="J487" s="440">
        <v>40016</v>
      </c>
    </row>
    <row r="488" spans="1:10" ht="15">
      <c r="A488" s="445" t="s">
        <v>2301</v>
      </c>
      <c r="B488" s="437" t="s">
        <v>2302</v>
      </c>
      <c r="C488" s="437" t="s">
        <v>2303</v>
      </c>
      <c r="D488" s="446">
        <v>150.47999999999999</v>
      </c>
      <c r="E488" s="446">
        <v>183.09</v>
      </c>
      <c r="F488" s="439">
        <v>200</v>
      </c>
      <c r="G488" s="439">
        <v>300.95999999999998</v>
      </c>
      <c r="H488" s="437" t="s">
        <v>956</v>
      </c>
      <c r="I488" s="437" t="s">
        <v>1108</v>
      </c>
      <c r="J488" s="440">
        <v>40268</v>
      </c>
    </row>
    <row r="489" spans="1:10" ht="15">
      <c r="A489" s="443"/>
      <c r="B489" s="437" t="s">
        <v>2304</v>
      </c>
      <c r="C489" s="437" t="s">
        <v>2305</v>
      </c>
      <c r="D489" s="444"/>
      <c r="E489" s="444"/>
      <c r="F489" s="439">
        <v>150.47999999999999</v>
      </c>
      <c r="G489" s="439">
        <v>0</v>
      </c>
      <c r="H489" s="437" t="s">
        <v>1038</v>
      </c>
      <c r="I489" s="437" t="s">
        <v>1137</v>
      </c>
      <c r="J489" s="440">
        <v>40724</v>
      </c>
    </row>
    <row r="490" spans="1:10" ht="30">
      <c r="A490" s="445" t="s">
        <v>2306</v>
      </c>
      <c r="B490" s="437" t="s">
        <v>2307</v>
      </c>
      <c r="C490" s="437" t="s">
        <v>2308</v>
      </c>
      <c r="D490" s="446">
        <v>2196.9499999999998</v>
      </c>
      <c r="E490" s="446">
        <v>2673.12</v>
      </c>
      <c r="F490" s="439">
        <v>4187.93</v>
      </c>
      <c r="G490" s="439">
        <v>2673.12</v>
      </c>
      <c r="H490" s="437" t="s">
        <v>956</v>
      </c>
      <c r="I490" s="437" t="s">
        <v>2309</v>
      </c>
      <c r="J490" s="440">
        <v>40483</v>
      </c>
    </row>
    <row r="491" spans="1:10" ht="45">
      <c r="A491" s="443"/>
      <c r="B491" s="437" t="s">
        <v>2310</v>
      </c>
      <c r="C491" s="437" t="s">
        <v>2311</v>
      </c>
      <c r="D491" s="444"/>
      <c r="E491" s="444"/>
      <c r="F491" s="439">
        <v>15702.75</v>
      </c>
      <c r="G491" s="439">
        <v>2196.9499999999998</v>
      </c>
      <c r="H491" s="437" t="s">
        <v>956</v>
      </c>
      <c r="I491" s="437" t="s">
        <v>2312</v>
      </c>
      <c r="J491" s="440">
        <v>40064</v>
      </c>
    </row>
    <row r="492" spans="1:10" ht="30">
      <c r="A492" s="437" t="s">
        <v>2313</v>
      </c>
      <c r="B492" s="437" t="s">
        <v>2314</v>
      </c>
      <c r="C492" s="437" t="s">
        <v>2315</v>
      </c>
      <c r="D492" s="439">
        <v>2948.2</v>
      </c>
      <c r="E492" s="439">
        <v>3587.19</v>
      </c>
      <c r="F492" s="439">
        <v>23000</v>
      </c>
      <c r="G492" s="439">
        <v>0</v>
      </c>
      <c r="H492" s="437" t="s">
        <v>956</v>
      </c>
      <c r="I492" s="437" t="s">
        <v>2316</v>
      </c>
      <c r="J492" s="440">
        <v>40420</v>
      </c>
    </row>
    <row r="493" spans="1:10" ht="30">
      <c r="A493" s="445" t="s">
        <v>2317</v>
      </c>
      <c r="B493" s="437" t="s">
        <v>2318</v>
      </c>
      <c r="C493" s="437" t="s">
        <v>2319</v>
      </c>
      <c r="D493" s="446">
        <v>665.26</v>
      </c>
      <c r="E493" s="446">
        <v>809.44</v>
      </c>
      <c r="F493" s="439">
        <v>0</v>
      </c>
      <c r="G493" s="439">
        <v>0</v>
      </c>
      <c r="H493" s="437" t="s">
        <v>1038</v>
      </c>
      <c r="I493" s="437" t="s">
        <v>2320</v>
      </c>
      <c r="J493" s="440">
        <v>40817</v>
      </c>
    </row>
    <row r="494" spans="1:10" ht="45">
      <c r="A494" s="443"/>
      <c r="B494" s="437" t="s">
        <v>2321</v>
      </c>
      <c r="C494" s="437" t="s">
        <v>2322</v>
      </c>
      <c r="D494" s="444"/>
      <c r="E494" s="444"/>
      <c r="F494" s="439">
        <v>6043.59</v>
      </c>
      <c r="G494" s="439">
        <v>665.26</v>
      </c>
      <c r="H494" s="437" t="s">
        <v>956</v>
      </c>
      <c r="I494" s="437" t="s">
        <v>2323</v>
      </c>
      <c r="J494" s="440">
        <v>39987</v>
      </c>
    </row>
    <row r="495" spans="1:10" ht="60">
      <c r="A495" s="437" t="s">
        <v>452</v>
      </c>
      <c r="B495" s="437" t="s">
        <v>2324</v>
      </c>
      <c r="C495" s="437" t="s">
        <v>2325</v>
      </c>
      <c r="D495" s="439">
        <v>252151.86</v>
      </c>
      <c r="E495" s="439">
        <v>306803.09000000003</v>
      </c>
      <c r="F495" s="439">
        <v>10804400</v>
      </c>
      <c r="G495" s="439">
        <v>558954.94999999995</v>
      </c>
      <c r="H495" s="437" t="s">
        <v>956</v>
      </c>
      <c r="I495" s="437" t="s">
        <v>2326</v>
      </c>
      <c r="J495" s="440">
        <v>41882</v>
      </c>
    </row>
    <row r="496" spans="1:10" ht="60">
      <c r="A496" s="445" t="s">
        <v>2327</v>
      </c>
      <c r="B496" s="437" t="s">
        <v>2328</v>
      </c>
      <c r="C496" s="437" t="s">
        <v>2329</v>
      </c>
      <c r="D496" s="446">
        <v>137446.75</v>
      </c>
      <c r="E496" s="446">
        <v>171482.94</v>
      </c>
      <c r="F496" s="439">
        <v>234332</v>
      </c>
      <c r="G496" s="439">
        <v>154464.85</v>
      </c>
      <c r="H496" s="437" t="s">
        <v>956</v>
      </c>
      <c r="I496" s="437" t="s">
        <v>2330</v>
      </c>
      <c r="J496" s="440">
        <v>40117</v>
      </c>
    </row>
    <row r="497" spans="1:10" ht="45">
      <c r="A497" s="443"/>
      <c r="B497" s="437" t="s">
        <v>2331</v>
      </c>
      <c r="C497" s="437" t="s">
        <v>2332</v>
      </c>
      <c r="D497" s="444"/>
      <c r="E497" s="444"/>
      <c r="F497" s="439">
        <v>220324</v>
      </c>
      <c r="G497" s="439">
        <v>154464.84</v>
      </c>
      <c r="H497" s="437" t="s">
        <v>956</v>
      </c>
      <c r="I497" s="437" t="s">
        <v>1540</v>
      </c>
      <c r="J497" s="440">
        <v>40482</v>
      </c>
    </row>
    <row r="498" spans="1:10" ht="60">
      <c r="A498" s="445" t="s">
        <v>2333</v>
      </c>
      <c r="B498" s="437" t="s">
        <v>2334</v>
      </c>
      <c r="C498" s="437" t="s">
        <v>2335</v>
      </c>
      <c r="D498" s="446">
        <v>2952.57</v>
      </c>
      <c r="E498" s="446">
        <v>3592.51</v>
      </c>
      <c r="F498" s="439">
        <v>7465</v>
      </c>
      <c r="G498" s="439">
        <v>3592.51</v>
      </c>
      <c r="H498" s="437" t="s">
        <v>956</v>
      </c>
      <c r="I498" s="437" t="s">
        <v>1034</v>
      </c>
      <c r="J498" s="440">
        <v>40466</v>
      </c>
    </row>
    <row r="499" spans="1:10" ht="45">
      <c r="A499" s="443"/>
      <c r="B499" s="437" t="s">
        <v>2334</v>
      </c>
      <c r="C499" s="437" t="s">
        <v>2336</v>
      </c>
      <c r="D499" s="444"/>
      <c r="E499" s="444"/>
      <c r="F499" s="439">
        <v>8833.16</v>
      </c>
      <c r="G499" s="439">
        <v>2952.57</v>
      </c>
      <c r="H499" s="437" t="s">
        <v>956</v>
      </c>
      <c r="I499" s="437" t="s">
        <v>1034</v>
      </c>
      <c r="J499" s="440">
        <v>40118</v>
      </c>
    </row>
    <row r="500" spans="1:10" ht="60">
      <c r="A500" s="445" t="s">
        <v>2337</v>
      </c>
      <c r="B500" s="437" t="s">
        <v>2338</v>
      </c>
      <c r="C500" s="437" t="s">
        <v>2339</v>
      </c>
      <c r="D500" s="446">
        <v>1496.27</v>
      </c>
      <c r="E500" s="446">
        <v>1820.56</v>
      </c>
      <c r="F500" s="439">
        <v>2370</v>
      </c>
      <c r="G500" s="439">
        <v>2370</v>
      </c>
      <c r="H500" s="437" t="s">
        <v>960</v>
      </c>
      <c r="I500" s="437" t="s">
        <v>2340</v>
      </c>
      <c r="J500" s="440">
        <v>40401</v>
      </c>
    </row>
    <row r="501" spans="1:10" ht="75">
      <c r="A501" s="441"/>
      <c r="B501" s="437" t="s">
        <v>2341</v>
      </c>
      <c r="C501" s="437" t="s">
        <v>2342</v>
      </c>
      <c r="D501" s="442"/>
      <c r="E501" s="442"/>
      <c r="F501" s="439">
        <v>2285.3200000000002</v>
      </c>
      <c r="G501" s="439">
        <v>946.83</v>
      </c>
      <c r="H501" s="437" t="s">
        <v>956</v>
      </c>
      <c r="I501" s="437" t="s">
        <v>2343</v>
      </c>
      <c r="J501" s="440">
        <v>40655</v>
      </c>
    </row>
    <row r="502" spans="1:10" ht="15">
      <c r="A502" s="441"/>
      <c r="B502" s="437" t="s">
        <v>1206</v>
      </c>
      <c r="C502" s="437" t="s">
        <v>2103</v>
      </c>
      <c r="D502" s="442"/>
      <c r="E502" s="442"/>
      <c r="F502" s="439">
        <v>0</v>
      </c>
      <c r="G502" s="439">
        <v>0</v>
      </c>
      <c r="H502" s="437" t="s">
        <v>1038</v>
      </c>
      <c r="I502" s="437" t="s">
        <v>2344</v>
      </c>
      <c r="J502" s="440">
        <v>40241</v>
      </c>
    </row>
    <row r="503" spans="1:10" ht="15">
      <c r="A503" s="441"/>
      <c r="B503" s="437" t="s">
        <v>1206</v>
      </c>
      <c r="C503" s="437" t="s">
        <v>2103</v>
      </c>
      <c r="D503" s="442"/>
      <c r="E503" s="442"/>
      <c r="F503" s="439">
        <v>0</v>
      </c>
      <c r="G503" s="439">
        <v>0</v>
      </c>
      <c r="H503" s="437" t="s">
        <v>1038</v>
      </c>
      <c r="I503" s="437" t="s">
        <v>2345</v>
      </c>
      <c r="J503" s="440">
        <v>40081</v>
      </c>
    </row>
    <row r="504" spans="1:10" ht="15">
      <c r="A504" s="443"/>
      <c r="B504" s="437" t="s">
        <v>1206</v>
      </c>
      <c r="C504" s="437" t="s">
        <v>2103</v>
      </c>
      <c r="D504" s="444"/>
      <c r="E504" s="444"/>
      <c r="F504" s="439">
        <v>0</v>
      </c>
      <c r="G504" s="439">
        <v>0</v>
      </c>
      <c r="H504" s="437" t="s">
        <v>1038</v>
      </c>
      <c r="I504" s="437" t="s">
        <v>2346</v>
      </c>
      <c r="J504" s="440">
        <v>40177</v>
      </c>
    </row>
    <row r="505" spans="1:10" ht="180">
      <c r="A505" s="445" t="s">
        <v>2347</v>
      </c>
      <c r="B505" s="437" t="s">
        <v>2348</v>
      </c>
      <c r="C505" s="437" t="s">
        <v>2349</v>
      </c>
      <c r="D505" s="446">
        <v>3275.78</v>
      </c>
      <c r="E505" s="446">
        <v>3985.77</v>
      </c>
      <c r="F505" s="439">
        <v>22168.44</v>
      </c>
      <c r="G505" s="439">
        <v>3985.77</v>
      </c>
      <c r="H505" s="437" t="s">
        <v>956</v>
      </c>
      <c r="I505" s="437" t="s">
        <v>2350</v>
      </c>
      <c r="J505" s="440">
        <v>40694</v>
      </c>
    </row>
    <row r="506" spans="1:10" ht="60">
      <c r="A506" s="441"/>
      <c r="B506" s="437" t="s">
        <v>2351</v>
      </c>
      <c r="C506" s="437" t="s">
        <v>2352</v>
      </c>
      <c r="D506" s="442"/>
      <c r="E506" s="442"/>
      <c r="F506" s="439">
        <v>2550</v>
      </c>
      <c r="G506" s="439">
        <v>2550</v>
      </c>
      <c r="H506" s="437" t="s">
        <v>956</v>
      </c>
      <c r="I506" s="437" t="s">
        <v>2353</v>
      </c>
      <c r="J506" s="440">
        <v>40147</v>
      </c>
    </row>
    <row r="507" spans="1:10" ht="15">
      <c r="A507" s="441"/>
      <c r="B507" s="437" t="s">
        <v>2354</v>
      </c>
      <c r="C507" s="437" t="s">
        <v>2355</v>
      </c>
      <c r="D507" s="442"/>
      <c r="E507" s="442"/>
      <c r="F507" s="439">
        <v>334.48</v>
      </c>
      <c r="G507" s="439">
        <v>334.48</v>
      </c>
      <c r="H507" s="437" t="s">
        <v>956</v>
      </c>
      <c r="I507" s="437" t="s">
        <v>2356</v>
      </c>
      <c r="J507" s="440">
        <v>40261</v>
      </c>
    </row>
    <row r="508" spans="1:10" ht="165">
      <c r="A508" s="443"/>
      <c r="B508" s="437" t="s">
        <v>2357</v>
      </c>
      <c r="C508" s="437" t="s">
        <v>2358</v>
      </c>
      <c r="D508" s="444"/>
      <c r="E508" s="444"/>
      <c r="F508" s="439">
        <v>20936.8</v>
      </c>
      <c r="G508" s="439">
        <v>391.3</v>
      </c>
      <c r="H508" s="437" t="s">
        <v>956</v>
      </c>
      <c r="I508" s="437" t="s">
        <v>2359</v>
      </c>
      <c r="J508" s="440">
        <v>40332</v>
      </c>
    </row>
    <row r="509" spans="1:10" ht="90">
      <c r="A509" s="437" t="s">
        <v>2360</v>
      </c>
      <c r="B509" s="437" t="s">
        <v>2361</v>
      </c>
      <c r="C509" s="437" t="s">
        <v>2362</v>
      </c>
      <c r="D509" s="439">
        <v>4974.8100000000004</v>
      </c>
      <c r="E509" s="439">
        <v>6053.05</v>
      </c>
      <c r="F509" s="439">
        <v>11468.5</v>
      </c>
      <c r="G509" s="439">
        <v>4974.8100000000004</v>
      </c>
      <c r="H509" s="437" t="s">
        <v>956</v>
      </c>
      <c r="I509" s="437" t="s">
        <v>727</v>
      </c>
      <c r="J509" s="440">
        <v>40116</v>
      </c>
    </row>
    <row r="510" spans="1:10" ht="15">
      <c r="A510" s="437" t="s">
        <v>2363</v>
      </c>
      <c r="B510" s="437" t="s">
        <v>2364</v>
      </c>
      <c r="C510" s="437" t="s">
        <v>2365</v>
      </c>
      <c r="D510" s="439">
        <v>65.52</v>
      </c>
      <c r="E510" s="439">
        <v>79.709999999999994</v>
      </c>
      <c r="F510" s="439">
        <v>0</v>
      </c>
      <c r="G510" s="439">
        <v>0</v>
      </c>
      <c r="H510" s="437" t="s">
        <v>1038</v>
      </c>
      <c r="I510" s="437" t="s">
        <v>1036</v>
      </c>
      <c r="J510" s="440">
        <v>40246</v>
      </c>
    </row>
    <row r="511" spans="1:10" ht="60">
      <c r="A511" s="445" t="s">
        <v>2366</v>
      </c>
      <c r="B511" s="437" t="s">
        <v>2367</v>
      </c>
      <c r="C511" s="437" t="s">
        <v>2368</v>
      </c>
      <c r="D511" s="446">
        <v>7324.64</v>
      </c>
      <c r="E511" s="446">
        <v>8912.17</v>
      </c>
      <c r="F511" s="439">
        <v>20000</v>
      </c>
      <c r="G511" s="439">
        <v>0</v>
      </c>
      <c r="H511" s="437" t="s">
        <v>1038</v>
      </c>
      <c r="I511" s="437" t="s">
        <v>2369</v>
      </c>
      <c r="J511" s="440">
        <v>40753</v>
      </c>
    </row>
    <row r="512" spans="1:10" ht="75">
      <c r="A512" s="443"/>
      <c r="B512" s="437" t="s">
        <v>2370</v>
      </c>
      <c r="C512" s="437" t="s">
        <v>2371</v>
      </c>
      <c r="D512" s="444"/>
      <c r="E512" s="444"/>
      <c r="F512" s="439">
        <v>1822173.36</v>
      </c>
      <c r="G512" s="439">
        <v>7324.64</v>
      </c>
      <c r="H512" s="437" t="s">
        <v>956</v>
      </c>
      <c r="I512" s="437" t="s">
        <v>2372</v>
      </c>
      <c r="J512" s="440">
        <v>40130</v>
      </c>
    </row>
    <row r="513" spans="1:10" ht="15">
      <c r="A513" s="437" t="s">
        <v>2373</v>
      </c>
      <c r="B513" s="437" t="s">
        <v>2374</v>
      </c>
      <c r="C513" s="437" t="s">
        <v>2375</v>
      </c>
      <c r="D513" s="439">
        <v>17623.68</v>
      </c>
      <c r="E513" s="439">
        <v>21443.43</v>
      </c>
      <c r="F513" s="439">
        <v>187558.5</v>
      </c>
      <c r="G513" s="439">
        <v>39067.11</v>
      </c>
      <c r="H513" s="437" t="s">
        <v>956</v>
      </c>
      <c r="I513" s="437" t="s">
        <v>2376</v>
      </c>
      <c r="J513" s="440">
        <v>40391</v>
      </c>
    </row>
    <row r="514" spans="1:10" ht="45">
      <c r="A514" s="437" t="s">
        <v>2377</v>
      </c>
      <c r="B514" s="437" t="s">
        <v>2378</v>
      </c>
      <c r="C514" s="437" t="s">
        <v>2379</v>
      </c>
      <c r="D514" s="439">
        <v>5691.12</v>
      </c>
      <c r="E514" s="439">
        <v>6924.61</v>
      </c>
      <c r="F514" s="439">
        <v>49000</v>
      </c>
      <c r="G514" s="439">
        <v>12615.73</v>
      </c>
      <c r="H514" s="437" t="s">
        <v>956</v>
      </c>
      <c r="I514" s="437" t="s">
        <v>2380</v>
      </c>
      <c r="J514" s="440">
        <v>40422</v>
      </c>
    </row>
    <row r="515" spans="1:10" ht="45">
      <c r="A515" s="445" t="s">
        <v>2381</v>
      </c>
      <c r="B515" s="437" t="s">
        <v>2382</v>
      </c>
      <c r="C515" s="437" t="s">
        <v>2383</v>
      </c>
      <c r="D515" s="446">
        <v>16212.91</v>
      </c>
      <c r="E515" s="446">
        <v>19726.89</v>
      </c>
      <c r="F515" s="439">
        <v>32467</v>
      </c>
      <c r="G515" s="439">
        <v>16212.91</v>
      </c>
      <c r="H515" s="437" t="s">
        <v>956</v>
      </c>
      <c r="I515" s="437" t="s">
        <v>727</v>
      </c>
      <c r="J515" s="440">
        <v>40046</v>
      </c>
    </row>
    <row r="516" spans="1:10" ht="30">
      <c r="A516" s="441"/>
      <c r="B516" s="437" t="s">
        <v>2384</v>
      </c>
      <c r="C516" s="437" t="s">
        <v>2385</v>
      </c>
      <c r="D516" s="442"/>
      <c r="E516" s="442"/>
      <c r="F516" s="439">
        <v>183000</v>
      </c>
      <c r="G516" s="439">
        <v>19726.89</v>
      </c>
      <c r="H516" s="437" t="s">
        <v>960</v>
      </c>
      <c r="I516" s="437" t="s">
        <v>2386</v>
      </c>
      <c r="J516" s="440">
        <v>40785</v>
      </c>
    </row>
    <row r="517" spans="1:10" ht="30">
      <c r="A517" s="443"/>
      <c r="B517" s="437" t="s">
        <v>2384</v>
      </c>
      <c r="C517" s="437" t="s">
        <v>2385</v>
      </c>
      <c r="D517" s="444"/>
      <c r="E517" s="444"/>
      <c r="F517" s="439">
        <v>188943.6</v>
      </c>
      <c r="G517" s="439">
        <v>19726.89</v>
      </c>
      <c r="H517" s="437" t="s">
        <v>960</v>
      </c>
      <c r="I517" s="437" t="s">
        <v>2386</v>
      </c>
      <c r="J517" s="440">
        <v>40785</v>
      </c>
    </row>
    <row r="518" spans="1:10" ht="30">
      <c r="A518" s="445" t="s">
        <v>2387</v>
      </c>
      <c r="B518" s="437" t="s">
        <v>2388</v>
      </c>
      <c r="C518" s="437" t="s">
        <v>2389</v>
      </c>
      <c r="D518" s="446">
        <v>5669.28</v>
      </c>
      <c r="E518" s="446">
        <v>6898.03</v>
      </c>
      <c r="F518" s="439">
        <v>72700</v>
      </c>
      <c r="G518" s="439">
        <v>6898.03</v>
      </c>
      <c r="H518" s="437" t="s">
        <v>956</v>
      </c>
      <c r="I518" s="437" t="s">
        <v>2390</v>
      </c>
      <c r="J518" s="440">
        <v>40478</v>
      </c>
    </row>
    <row r="519" spans="1:10" ht="15">
      <c r="A519" s="443"/>
      <c r="B519" s="437" t="s">
        <v>2391</v>
      </c>
      <c r="C519" s="437" t="s">
        <v>2392</v>
      </c>
      <c r="D519" s="444"/>
      <c r="E519" s="444"/>
      <c r="F519" s="439">
        <v>6600</v>
      </c>
      <c r="G519" s="439">
        <v>5669.28</v>
      </c>
      <c r="H519" s="437" t="s">
        <v>956</v>
      </c>
      <c r="I519" s="437" t="s">
        <v>727</v>
      </c>
      <c r="J519" s="440">
        <v>40067</v>
      </c>
    </row>
    <row r="520" spans="1:10" ht="45">
      <c r="A520" s="445" t="s">
        <v>2393</v>
      </c>
      <c r="B520" s="437" t="s">
        <v>2394</v>
      </c>
      <c r="C520" s="437" t="s">
        <v>2395</v>
      </c>
      <c r="D520" s="446">
        <v>1744.84</v>
      </c>
      <c r="E520" s="446">
        <v>2123.0100000000002</v>
      </c>
      <c r="F520" s="439">
        <v>24650</v>
      </c>
      <c r="G520" s="439">
        <v>0</v>
      </c>
      <c r="H520" s="437" t="s">
        <v>1038</v>
      </c>
      <c r="I520" s="437" t="s">
        <v>2396</v>
      </c>
      <c r="J520" s="440">
        <v>40371</v>
      </c>
    </row>
    <row r="521" spans="1:10" ht="30">
      <c r="A521" s="443"/>
      <c r="B521" s="437" t="s">
        <v>2397</v>
      </c>
      <c r="C521" s="437" t="s">
        <v>2395</v>
      </c>
      <c r="D521" s="444"/>
      <c r="E521" s="444"/>
      <c r="F521" s="439">
        <v>25150</v>
      </c>
      <c r="G521" s="439">
        <v>1744.84</v>
      </c>
      <c r="H521" s="437" t="s">
        <v>956</v>
      </c>
      <c r="I521" s="437" t="s">
        <v>2398</v>
      </c>
      <c r="J521" s="440">
        <v>40317</v>
      </c>
    </row>
    <row r="522" spans="1:10" ht="75">
      <c r="A522" s="445" t="s">
        <v>2399</v>
      </c>
      <c r="B522" s="437" t="s">
        <v>2400</v>
      </c>
      <c r="C522" s="437" t="s">
        <v>2401</v>
      </c>
      <c r="D522" s="446">
        <v>3930.93</v>
      </c>
      <c r="E522" s="446">
        <v>4782.92</v>
      </c>
      <c r="F522" s="439">
        <v>34006.82</v>
      </c>
      <c r="G522" s="439">
        <v>4782.92</v>
      </c>
      <c r="H522" s="437" t="s">
        <v>956</v>
      </c>
      <c r="I522" s="437" t="s">
        <v>2402</v>
      </c>
      <c r="J522" s="440">
        <v>40374</v>
      </c>
    </row>
    <row r="523" spans="1:10" ht="30">
      <c r="A523" s="443"/>
      <c r="B523" s="437" t="s">
        <v>2403</v>
      </c>
      <c r="C523" s="437" t="s">
        <v>2404</v>
      </c>
      <c r="D523" s="444"/>
      <c r="E523" s="444"/>
      <c r="F523" s="439">
        <v>9407.8700000000008</v>
      </c>
      <c r="G523" s="439">
        <v>3930.93</v>
      </c>
      <c r="H523" s="437" t="s">
        <v>956</v>
      </c>
      <c r="I523" s="437" t="s">
        <v>727</v>
      </c>
      <c r="J523" s="440">
        <v>40080</v>
      </c>
    </row>
    <row r="524" spans="1:10" ht="15">
      <c r="A524" s="445" t="s">
        <v>2405</v>
      </c>
      <c r="B524" s="437" t="s">
        <v>2406</v>
      </c>
      <c r="C524" s="437" t="s">
        <v>2407</v>
      </c>
      <c r="D524" s="446">
        <v>2642.46</v>
      </c>
      <c r="E524" s="446">
        <v>3215.19</v>
      </c>
      <c r="F524" s="439">
        <v>3078.4</v>
      </c>
      <c r="G524" s="439">
        <v>3078.4</v>
      </c>
      <c r="H524" s="437" t="s">
        <v>956</v>
      </c>
      <c r="I524" s="437" t="s">
        <v>1061</v>
      </c>
      <c r="J524" s="440">
        <v>40781</v>
      </c>
    </row>
    <row r="525" spans="1:10" ht="15">
      <c r="A525" s="443"/>
      <c r="B525" s="437" t="s">
        <v>2408</v>
      </c>
      <c r="C525" s="437" t="s">
        <v>2409</v>
      </c>
      <c r="D525" s="444"/>
      <c r="E525" s="444"/>
      <c r="F525" s="439">
        <v>2832</v>
      </c>
      <c r="G525" s="439">
        <v>2642.46</v>
      </c>
      <c r="H525" s="437" t="s">
        <v>956</v>
      </c>
      <c r="I525" s="437" t="s">
        <v>2410</v>
      </c>
      <c r="J525" s="440">
        <v>40115</v>
      </c>
    </row>
    <row r="526" spans="1:10" ht="30">
      <c r="A526" s="437" t="s">
        <v>2411</v>
      </c>
      <c r="B526" s="437" t="s">
        <v>2412</v>
      </c>
      <c r="C526" s="437" t="s">
        <v>2413</v>
      </c>
      <c r="D526" s="439">
        <v>223.33</v>
      </c>
      <c r="E526" s="439">
        <v>271.74</v>
      </c>
      <c r="F526" s="439">
        <v>12546</v>
      </c>
      <c r="G526" s="439">
        <v>0</v>
      </c>
      <c r="H526" s="437" t="s">
        <v>1038</v>
      </c>
      <c r="I526" s="437" t="s">
        <v>2414</v>
      </c>
      <c r="J526" s="440">
        <v>40877</v>
      </c>
    </row>
    <row r="527" spans="1:10" ht="30">
      <c r="A527" s="445" t="s">
        <v>2415</v>
      </c>
      <c r="B527" s="437" t="s">
        <v>2416</v>
      </c>
      <c r="C527" s="437" t="s">
        <v>2417</v>
      </c>
      <c r="D527" s="446">
        <v>4647.24</v>
      </c>
      <c r="E527" s="446">
        <v>5654.47</v>
      </c>
      <c r="F527" s="439">
        <v>7655</v>
      </c>
      <c r="G527" s="439">
        <v>5654.71</v>
      </c>
      <c r="H527" s="437" t="s">
        <v>956</v>
      </c>
      <c r="I527" s="437" t="s">
        <v>2418</v>
      </c>
      <c r="J527" s="440">
        <v>40694</v>
      </c>
    </row>
    <row r="528" spans="1:10" ht="45">
      <c r="A528" s="443"/>
      <c r="B528" s="437" t="s">
        <v>2419</v>
      </c>
      <c r="C528" s="437" t="s">
        <v>2420</v>
      </c>
      <c r="D528" s="444"/>
      <c r="E528" s="444"/>
      <c r="F528" s="439">
        <v>4805</v>
      </c>
      <c r="G528" s="439">
        <v>4647</v>
      </c>
      <c r="H528" s="437" t="s">
        <v>956</v>
      </c>
      <c r="I528" s="437" t="s">
        <v>2421</v>
      </c>
      <c r="J528" s="440">
        <v>40117</v>
      </c>
    </row>
    <row r="529" spans="1:10" ht="15">
      <c r="A529" s="445" t="s">
        <v>2422</v>
      </c>
      <c r="B529" s="437" t="s">
        <v>2423</v>
      </c>
      <c r="C529" s="437" t="s">
        <v>2424</v>
      </c>
      <c r="D529" s="446">
        <v>4031.39</v>
      </c>
      <c r="E529" s="446">
        <v>4905.1499999999996</v>
      </c>
      <c r="F529" s="439">
        <v>5770</v>
      </c>
      <c r="G529" s="439">
        <v>4031.39</v>
      </c>
      <c r="H529" s="437" t="s">
        <v>956</v>
      </c>
      <c r="I529" s="437" t="s">
        <v>2425</v>
      </c>
      <c r="J529" s="440">
        <v>40457</v>
      </c>
    </row>
    <row r="530" spans="1:10" ht="45">
      <c r="A530" s="443"/>
      <c r="B530" s="437" t="s">
        <v>2426</v>
      </c>
      <c r="C530" s="437" t="s">
        <v>2427</v>
      </c>
      <c r="D530" s="444"/>
      <c r="E530" s="444"/>
      <c r="F530" s="439">
        <v>7500</v>
      </c>
      <c r="G530" s="439">
        <v>4031.39</v>
      </c>
      <c r="H530" s="437" t="s">
        <v>956</v>
      </c>
      <c r="I530" s="437" t="s">
        <v>2428</v>
      </c>
      <c r="J530" s="440">
        <v>40296</v>
      </c>
    </row>
    <row r="531" spans="1:10" ht="30">
      <c r="A531" s="437" t="s">
        <v>2429</v>
      </c>
      <c r="B531" s="437" t="s">
        <v>2430</v>
      </c>
      <c r="C531" s="437" t="s">
        <v>2431</v>
      </c>
      <c r="D531" s="439">
        <v>861.73</v>
      </c>
      <c r="E531" s="439">
        <v>1048.5</v>
      </c>
      <c r="F531" s="439">
        <v>500</v>
      </c>
      <c r="G531" s="439">
        <v>0</v>
      </c>
      <c r="H531" s="437" t="s">
        <v>2266</v>
      </c>
      <c r="I531" s="437" t="s">
        <v>727</v>
      </c>
      <c r="J531" s="440">
        <v>40330</v>
      </c>
    </row>
    <row r="532" spans="1:10" ht="30">
      <c r="A532" s="445" t="s">
        <v>2432</v>
      </c>
      <c r="B532" s="437" t="s">
        <v>2433</v>
      </c>
      <c r="C532" s="437" t="s">
        <v>2434</v>
      </c>
      <c r="D532" s="446">
        <v>4358.97</v>
      </c>
      <c r="E532" s="446">
        <v>5303.73</v>
      </c>
      <c r="F532" s="439">
        <v>31802.92</v>
      </c>
      <c r="G532" s="439">
        <v>4358.97</v>
      </c>
      <c r="H532" s="437" t="s">
        <v>956</v>
      </c>
      <c r="I532" s="437" t="s">
        <v>727</v>
      </c>
      <c r="J532" s="440">
        <v>40039</v>
      </c>
    </row>
    <row r="533" spans="1:10" ht="45">
      <c r="A533" s="443"/>
      <c r="B533" s="437" t="s">
        <v>2435</v>
      </c>
      <c r="C533" s="437" t="s">
        <v>2436</v>
      </c>
      <c r="D533" s="444"/>
      <c r="E533" s="444"/>
      <c r="F533" s="439">
        <v>5303.73</v>
      </c>
      <c r="G533" s="439">
        <v>5303.73</v>
      </c>
      <c r="H533" s="437" t="s">
        <v>956</v>
      </c>
      <c r="I533" s="437" t="s">
        <v>999</v>
      </c>
      <c r="J533" s="440">
        <v>40771</v>
      </c>
    </row>
    <row r="534" spans="1:10" ht="30">
      <c r="A534" s="445" t="s">
        <v>2437</v>
      </c>
      <c r="B534" s="437" t="s">
        <v>2438</v>
      </c>
      <c r="C534" s="437" t="s">
        <v>2439</v>
      </c>
      <c r="D534" s="446">
        <v>13255.98</v>
      </c>
      <c r="E534" s="446">
        <v>16129.07</v>
      </c>
      <c r="F534" s="439">
        <v>31240.78</v>
      </c>
      <c r="G534" s="439">
        <v>0</v>
      </c>
      <c r="H534" s="437" t="s">
        <v>956</v>
      </c>
      <c r="I534" s="437" t="s">
        <v>2440</v>
      </c>
      <c r="J534" s="440">
        <v>40435</v>
      </c>
    </row>
    <row r="535" spans="1:10" ht="60">
      <c r="A535" s="443"/>
      <c r="B535" s="437" t="s">
        <v>2441</v>
      </c>
      <c r="C535" s="437" t="s">
        <v>2442</v>
      </c>
      <c r="D535" s="444"/>
      <c r="E535" s="444"/>
      <c r="F535" s="439">
        <v>68224</v>
      </c>
      <c r="G535" s="439">
        <v>13255.98</v>
      </c>
      <c r="H535" s="437" t="s">
        <v>956</v>
      </c>
      <c r="I535" s="437" t="s">
        <v>2443</v>
      </c>
      <c r="J535" s="440">
        <v>40057</v>
      </c>
    </row>
    <row r="536" spans="1:10" ht="60">
      <c r="A536" s="437" t="s">
        <v>2444</v>
      </c>
      <c r="B536" s="437" t="s">
        <v>2445</v>
      </c>
      <c r="C536" s="437" t="s">
        <v>2446</v>
      </c>
      <c r="D536" s="439">
        <v>20995.55</v>
      </c>
      <c r="E536" s="439">
        <v>25546.11</v>
      </c>
      <c r="F536" s="439">
        <v>60904</v>
      </c>
      <c r="G536" s="439">
        <v>46541.66</v>
      </c>
      <c r="H536" s="437" t="s">
        <v>960</v>
      </c>
      <c r="I536" s="437" t="s">
        <v>2447</v>
      </c>
      <c r="J536" s="440">
        <v>40452</v>
      </c>
    </row>
    <row r="537" spans="1:10" ht="30">
      <c r="A537" s="437" t="s">
        <v>2448</v>
      </c>
      <c r="B537" s="437" t="s">
        <v>2449</v>
      </c>
      <c r="C537" s="437" t="s">
        <v>2450</v>
      </c>
      <c r="D537" s="439">
        <v>2952.57</v>
      </c>
      <c r="E537" s="439">
        <v>3592.51</v>
      </c>
      <c r="F537" s="439">
        <v>199999</v>
      </c>
      <c r="G537" s="439">
        <v>6545</v>
      </c>
      <c r="H537" s="437" t="s">
        <v>956</v>
      </c>
      <c r="I537" s="437" t="s">
        <v>2451</v>
      </c>
      <c r="J537" s="440">
        <v>40451</v>
      </c>
    </row>
    <row r="538" spans="1:10" ht="30">
      <c r="A538" s="437" t="s">
        <v>2452</v>
      </c>
      <c r="B538" s="437" t="s">
        <v>2453</v>
      </c>
      <c r="C538" s="437" t="s">
        <v>2454</v>
      </c>
      <c r="D538" s="439">
        <v>2834.64</v>
      </c>
      <c r="E538" s="439">
        <v>3449.02</v>
      </c>
      <c r="F538" s="439">
        <v>2368.69</v>
      </c>
      <c r="G538" s="439">
        <v>2368.69</v>
      </c>
      <c r="H538" s="437" t="s">
        <v>956</v>
      </c>
      <c r="I538" s="437" t="s">
        <v>2455</v>
      </c>
      <c r="J538" s="440">
        <v>40086</v>
      </c>
    </row>
    <row r="539" spans="1:10" ht="15">
      <c r="A539" s="437" t="s">
        <v>2456</v>
      </c>
      <c r="B539" s="437" t="s">
        <v>1207</v>
      </c>
      <c r="C539" s="437" t="s">
        <v>1207</v>
      </c>
      <c r="D539" s="439">
        <v>4594.82</v>
      </c>
      <c r="E539" s="439">
        <v>5590.7</v>
      </c>
      <c r="F539" s="439">
        <v>0</v>
      </c>
      <c r="G539" s="439">
        <v>0</v>
      </c>
      <c r="H539" s="437" t="s">
        <v>1038</v>
      </c>
      <c r="I539" s="437" t="s">
        <v>727</v>
      </c>
      <c r="J539" s="440">
        <v>40079</v>
      </c>
    </row>
    <row r="540" spans="1:10" ht="75">
      <c r="A540" s="445" t="s">
        <v>2457</v>
      </c>
      <c r="B540" s="437" t="s">
        <v>2438</v>
      </c>
      <c r="C540" s="437" t="s">
        <v>2458</v>
      </c>
      <c r="D540" s="439">
        <v>6398.68</v>
      </c>
      <c r="E540" s="439">
        <v>7785.53</v>
      </c>
      <c r="F540" s="439">
        <v>75000</v>
      </c>
      <c r="G540" s="439">
        <v>6398.68</v>
      </c>
      <c r="H540" s="437" t="s">
        <v>956</v>
      </c>
      <c r="I540" s="437" t="s">
        <v>727</v>
      </c>
      <c r="J540" s="440">
        <v>40079</v>
      </c>
    </row>
    <row r="541" spans="1:10" ht="30">
      <c r="A541" s="441"/>
      <c r="B541" s="437" t="s">
        <v>2459</v>
      </c>
      <c r="C541" s="437" t="s">
        <v>2460</v>
      </c>
      <c r="D541" s="439">
        <v>6398.68</v>
      </c>
      <c r="E541" s="439">
        <v>7785.53</v>
      </c>
      <c r="F541" s="439">
        <v>810000</v>
      </c>
      <c r="G541" s="439">
        <v>7785.53</v>
      </c>
      <c r="H541" s="437" t="s">
        <v>960</v>
      </c>
      <c r="I541" s="437" t="s">
        <v>2461</v>
      </c>
      <c r="J541" s="440">
        <v>40907</v>
      </c>
    </row>
    <row r="542" spans="1:10" ht="45">
      <c r="A542" s="437" t="s">
        <v>2462</v>
      </c>
      <c r="B542" s="437" t="s">
        <v>2463</v>
      </c>
      <c r="C542" s="437" t="s">
        <v>2464</v>
      </c>
      <c r="D542" s="439">
        <v>812.41</v>
      </c>
      <c r="E542" s="439">
        <v>988.5</v>
      </c>
      <c r="F542" s="439">
        <v>3723</v>
      </c>
      <c r="G542" s="439">
        <v>1800.91</v>
      </c>
      <c r="H542" s="437" t="s">
        <v>956</v>
      </c>
      <c r="I542" s="437" t="s">
        <v>2465</v>
      </c>
      <c r="J542" s="440">
        <v>40444</v>
      </c>
    </row>
    <row r="543" spans="1:10" ht="15">
      <c r="A543" s="445" t="s">
        <v>2466</v>
      </c>
      <c r="B543" s="437" t="s">
        <v>2467</v>
      </c>
      <c r="C543" s="437" t="s">
        <v>2468</v>
      </c>
      <c r="D543" s="446">
        <v>1571.88</v>
      </c>
      <c r="E543" s="446">
        <v>1912.56</v>
      </c>
      <c r="F543" s="439">
        <v>9956</v>
      </c>
      <c r="G543" s="439">
        <v>1912.56</v>
      </c>
      <c r="H543" s="437" t="s">
        <v>956</v>
      </c>
      <c r="I543" s="437" t="s">
        <v>2469</v>
      </c>
      <c r="J543" s="440">
        <v>40415</v>
      </c>
    </row>
    <row r="544" spans="1:10" ht="30">
      <c r="A544" s="441"/>
      <c r="B544" s="437" t="s">
        <v>2470</v>
      </c>
      <c r="C544" s="437" t="s">
        <v>2407</v>
      </c>
      <c r="D544" s="442"/>
      <c r="E544" s="442"/>
      <c r="F544" s="439">
        <v>280.33999999999997</v>
      </c>
      <c r="G544" s="439">
        <v>280.33999999999997</v>
      </c>
      <c r="H544" s="437" t="s">
        <v>956</v>
      </c>
      <c r="I544" s="437" t="s">
        <v>2471</v>
      </c>
      <c r="J544" s="440">
        <v>40080</v>
      </c>
    </row>
    <row r="545" spans="1:10" ht="45">
      <c r="A545" s="441"/>
      <c r="B545" s="437" t="s">
        <v>2472</v>
      </c>
      <c r="C545" s="437" t="s">
        <v>2407</v>
      </c>
      <c r="D545" s="442"/>
      <c r="E545" s="442"/>
      <c r="F545" s="439">
        <v>465.26</v>
      </c>
      <c r="G545" s="439">
        <v>392.97</v>
      </c>
      <c r="H545" s="437" t="s">
        <v>956</v>
      </c>
      <c r="I545" s="437" t="s">
        <v>1050</v>
      </c>
      <c r="J545" s="440">
        <v>40080</v>
      </c>
    </row>
    <row r="546" spans="1:10" ht="30">
      <c r="A546" s="441"/>
      <c r="B546" s="437" t="s">
        <v>2473</v>
      </c>
      <c r="C546" s="437" t="s">
        <v>2407</v>
      </c>
      <c r="D546" s="442"/>
      <c r="E546" s="442"/>
      <c r="F546" s="439">
        <v>39.99</v>
      </c>
      <c r="G546" s="439">
        <v>39.99</v>
      </c>
      <c r="H546" s="437" t="s">
        <v>956</v>
      </c>
      <c r="I546" s="437" t="s">
        <v>1050</v>
      </c>
      <c r="J546" s="440">
        <v>40065</v>
      </c>
    </row>
    <row r="547" spans="1:10" ht="15">
      <c r="A547" s="441"/>
      <c r="B547" s="437" t="s">
        <v>2474</v>
      </c>
      <c r="C547" s="437" t="s">
        <v>2407</v>
      </c>
      <c r="D547" s="442"/>
      <c r="E547" s="442"/>
      <c r="F547" s="439">
        <v>665</v>
      </c>
      <c r="G547" s="439">
        <v>665</v>
      </c>
      <c r="H547" s="437" t="s">
        <v>956</v>
      </c>
      <c r="I547" s="437" t="s">
        <v>1050</v>
      </c>
      <c r="J547" s="440">
        <v>40084</v>
      </c>
    </row>
    <row r="548" spans="1:10" ht="15">
      <c r="A548" s="443"/>
      <c r="B548" s="437" t="s">
        <v>2475</v>
      </c>
      <c r="C548" s="437" t="s">
        <v>2407</v>
      </c>
      <c r="D548" s="444"/>
      <c r="E548" s="444"/>
      <c r="F548" s="439">
        <v>335</v>
      </c>
      <c r="G548" s="439">
        <v>193.58</v>
      </c>
      <c r="H548" s="437" t="s">
        <v>956</v>
      </c>
      <c r="I548" s="437" t="s">
        <v>1050</v>
      </c>
      <c r="J548" s="440">
        <v>40084</v>
      </c>
    </row>
    <row r="549" spans="1:10" ht="30">
      <c r="A549" s="445" t="s">
        <v>2476</v>
      </c>
      <c r="B549" s="437" t="s">
        <v>2477</v>
      </c>
      <c r="C549" s="437" t="s">
        <v>2478</v>
      </c>
      <c r="D549" s="446">
        <v>2319.25</v>
      </c>
      <c r="E549" s="446">
        <v>2821.92</v>
      </c>
      <c r="F549" s="439">
        <v>2057.17</v>
      </c>
      <c r="G549" s="439">
        <v>798.25</v>
      </c>
      <c r="H549" s="437" t="s">
        <v>956</v>
      </c>
      <c r="I549" s="437" t="s">
        <v>2479</v>
      </c>
      <c r="J549" s="440">
        <v>40129</v>
      </c>
    </row>
    <row r="550" spans="1:10" ht="15">
      <c r="A550" s="441"/>
      <c r="B550" s="437" t="s">
        <v>2480</v>
      </c>
      <c r="C550" s="437" t="s">
        <v>1746</v>
      </c>
      <c r="D550" s="442"/>
      <c r="E550" s="442"/>
      <c r="F550" s="439">
        <v>1521</v>
      </c>
      <c r="G550" s="439">
        <v>1521</v>
      </c>
      <c r="H550" s="437" t="s">
        <v>956</v>
      </c>
      <c r="I550" s="437" t="s">
        <v>2345</v>
      </c>
      <c r="J550" s="440">
        <v>40009</v>
      </c>
    </row>
    <row r="551" spans="1:10" ht="15">
      <c r="A551" s="441"/>
      <c r="B551" s="437" t="s">
        <v>2481</v>
      </c>
      <c r="C551" s="437" t="s">
        <v>2482</v>
      </c>
      <c r="D551" s="442"/>
      <c r="E551" s="442"/>
      <c r="F551" s="439">
        <v>2329.6</v>
      </c>
      <c r="G551" s="439">
        <v>2329.6</v>
      </c>
      <c r="H551" s="437" t="s">
        <v>956</v>
      </c>
      <c r="I551" s="437" t="s">
        <v>2483</v>
      </c>
      <c r="J551" s="440">
        <v>40371</v>
      </c>
    </row>
    <row r="552" spans="1:10" ht="15">
      <c r="A552" s="443"/>
      <c r="B552" s="437" t="s">
        <v>2484</v>
      </c>
      <c r="C552" s="437" t="s">
        <v>2485</v>
      </c>
      <c r="D552" s="444"/>
      <c r="E552" s="444"/>
      <c r="F552" s="439">
        <v>4133</v>
      </c>
      <c r="G552" s="439">
        <v>492.32</v>
      </c>
      <c r="H552" s="437" t="s">
        <v>956</v>
      </c>
      <c r="I552" s="437" t="s">
        <v>1034</v>
      </c>
      <c r="J552" s="440">
        <v>40907</v>
      </c>
    </row>
    <row r="553" spans="1:10" ht="90">
      <c r="A553" s="437" t="s">
        <v>2486</v>
      </c>
      <c r="B553" s="437" t="s">
        <v>2487</v>
      </c>
      <c r="C553" s="437" t="s">
        <v>2488</v>
      </c>
      <c r="D553" s="439">
        <v>5018.49</v>
      </c>
      <c r="E553" s="439">
        <v>6106.19</v>
      </c>
      <c r="F553" s="439">
        <v>230032.88</v>
      </c>
      <c r="G553" s="439">
        <v>0</v>
      </c>
      <c r="H553" s="437" t="s">
        <v>960</v>
      </c>
      <c r="I553" s="437" t="s">
        <v>727</v>
      </c>
      <c r="J553" s="440">
        <v>40071</v>
      </c>
    </row>
    <row r="554" spans="1:10" ht="30">
      <c r="A554" s="445" t="s">
        <v>2489</v>
      </c>
      <c r="B554" s="437" t="s">
        <v>2490</v>
      </c>
      <c r="C554" s="437" t="s">
        <v>2491</v>
      </c>
      <c r="D554" s="446">
        <v>1859.4</v>
      </c>
      <c r="E554" s="446">
        <v>2262.4</v>
      </c>
      <c r="F554" s="439">
        <v>0</v>
      </c>
      <c r="G554" s="439">
        <v>0</v>
      </c>
      <c r="H554" s="437" t="s">
        <v>1038</v>
      </c>
      <c r="I554" s="437" t="s">
        <v>2492</v>
      </c>
      <c r="J554" s="440">
        <v>40617</v>
      </c>
    </row>
    <row r="555" spans="1:10" ht="30">
      <c r="A555" s="443"/>
      <c r="B555" s="437" t="s">
        <v>2493</v>
      </c>
      <c r="C555" s="437" t="s">
        <v>2494</v>
      </c>
      <c r="D555" s="444"/>
      <c r="E555" s="444"/>
      <c r="F555" s="439">
        <v>0</v>
      </c>
      <c r="G555" s="439">
        <v>0</v>
      </c>
      <c r="H555" s="437" t="s">
        <v>1038</v>
      </c>
      <c r="I555" s="437" t="s">
        <v>2495</v>
      </c>
      <c r="J555" s="440">
        <v>40116</v>
      </c>
    </row>
    <row r="556" spans="1:10" ht="60">
      <c r="A556" s="447" t="s">
        <v>2496</v>
      </c>
      <c r="B556" s="437" t="s">
        <v>2497</v>
      </c>
      <c r="C556" s="437" t="s">
        <v>2498</v>
      </c>
      <c r="D556" s="446">
        <v>64331.19</v>
      </c>
      <c r="E556" s="446">
        <v>78815.320000000007</v>
      </c>
      <c r="F556" s="439">
        <v>288000</v>
      </c>
      <c r="G556" s="439">
        <v>24243.13</v>
      </c>
      <c r="H556" s="437" t="s">
        <v>956</v>
      </c>
      <c r="I556" s="437" t="s">
        <v>1034</v>
      </c>
      <c r="J556" s="440">
        <v>40606</v>
      </c>
    </row>
    <row r="557" spans="1:10" ht="30">
      <c r="A557" s="451"/>
      <c r="B557" s="437" t="s">
        <v>2499</v>
      </c>
      <c r="C557" s="437" t="s">
        <v>2500</v>
      </c>
      <c r="D557" s="442"/>
      <c r="E557" s="442"/>
      <c r="F557" s="439">
        <v>54572.19</v>
      </c>
      <c r="G557" s="439">
        <v>54572.19</v>
      </c>
      <c r="H557" s="437" t="s">
        <v>956</v>
      </c>
      <c r="I557" s="437" t="s">
        <v>1034</v>
      </c>
      <c r="J557" s="440">
        <v>40399</v>
      </c>
    </row>
    <row r="558" spans="1:10" ht="30">
      <c r="A558" s="448"/>
      <c r="B558" s="437" t="s">
        <v>2501</v>
      </c>
      <c r="C558" s="437" t="s">
        <v>2500</v>
      </c>
      <c r="D558" s="444"/>
      <c r="E558" s="444"/>
      <c r="F558" s="439">
        <v>74968.92</v>
      </c>
      <c r="G558" s="439">
        <v>64331.19</v>
      </c>
      <c r="H558" s="437" t="s">
        <v>956</v>
      </c>
      <c r="I558" s="437" t="s">
        <v>1034</v>
      </c>
      <c r="J558" s="440">
        <v>40149</v>
      </c>
    </row>
    <row r="559" spans="1:10" ht="45">
      <c r="A559" s="447" t="s">
        <v>2502</v>
      </c>
      <c r="B559" s="437" t="s">
        <v>2503</v>
      </c>
      <c r="C559" s="437" t="s">
        <v>2504</v>
      </c>
      <c r="D559" s="446">
        <v>17051.509999999998</v>
      </c>
      <c r="E559" s="446">
        <v>20747.25</v>
      </c>
      <c r="F559" s="439">
        <v>40879</v>
      </c>
      <c r="G559" s="439">
        <v>20747.25</v>
      </c>
      <c r="H559" s="437" t="s">
        <v>956</v>
      </c>
      <c r="I559" s="437" t="s">
        <v>2505</v>
      </c>
      <c r="J559" s="440">
        <v>40512</v>
      </c>
    </row>
    <row r="560" spans="1:10" ht="30">
      <c r="A560" s="448"/>
      <c r="B560" s="437" t="s">
        <v>2506</v>
      </c>
      <c r="C560" s="437" t="s">
        <v>2507</v>
      </c>
      <c r="D560" s="444"/>
      <c r="E560" s="444"/>
      <c r="F560" s="439">
        <v>25000</v>
      </c>
      <c r="G560" s="439">
        <v>17051.509999999998</v>
      </c>
      <c r="H560" s="437" t="s">
        <v>956</v>
      </c>
      <c r="I560" s="437" t="s">
        <v>2508</v>
      </c>
      <c r="J560" s="440">
        <v>40147</v>
      </c>
    </row>
    <row r="561" spans="1:10" ht="15">
      <c r="A561" s="437" t="s">
        <v>2509</v>
      </c>
      <c r="B561" s="437" t="s">
        <v>2510</v>
      </c>
      <c r="C561" s="437" t="s">
        <v>2511</v>
      </c>
      <c r="D561" s="439">
        <v>6997.06</v>
      </c>
      <c r="E561" s="439">
        <v>8513.6</v>
      </c>
      <c r="F561" s="439">
        <v>180000</v>
      </c>
      <c r="G561" s="439">
        <v>15510.66</v>
      </c>
      <c r="H561" s="437" t="s">
        <v>956</v>
      </c>
      <c r="I561" s="437" t="s">
        <v>2512</v>
      </c>
      <c r="J561" s="440">
        <v>40481</v>
      </c>
    </row>
    <row r="562" spans="1:10" ht="15">
      <c r="A562" s="445" t="s">
        <v>2513</v>
      </c>
      <c r="B562" s="437" t="s">
        <v>2514</v>
      </c>
      <c r="C562" s="437" t="s">
        <v>2515</v>
      </c>
      <c r="D562" s="446">
        <v>29071.43</v>
      </c>
      <c r="E562" s="446">
        <v>35372.35</v>
      </c>
      <c r="F562" s="439">
        <v>413744.5</v>
      </c>
      <c r="G562" s="439">
        <v>1809.92</v>
      </c>
      <c r="H562" s="437" t="s">
        <v>960</v>
      </c>
      <c r="I562" s="437" t="s">
        <v>2516</v>
      </c>
      <c r="J562" s="440">
        <v>40908</v>
      </c>
    </row>
    <row r="563" spans="1:10" ht="60">
      <c r="A563" s="443"/>
      <c r="B563" s="437" t="s">
        <v>2517</v>
      </c>
      <c r="C563" s="437" t="s">
        <v>2518</v>
      </c>
      <c r="D563" s="444"/>
      <c r="E563" s="444"/>
      <c r="F563" s="439">
        <v>65000</v>
      </c>
      <c r="G563" s="439">
        <v>62633.86</v>
      </c>
      <c r="H563" s="437" t="s">
        <v>960</v>
      </c>
      <c r="I563" s="437" t="s">
        <v>2519</v>
      </c>
      <c r="J563" s="440">
        <v>40753</v>
      </c>
    </row>
    <row r="564" spans="1:10" ht="45">
      <c r="A564" s="437" t="s">
        <v>2520</v>
      </c>
      <c r="B564" s="437" t="s">
        <v>2521</v>
      </c>
      <c r="C564" s="437" t="s">
        <v>2522</v>
      </c>
      <c r="D564" s="439">
        <v>19768.22</v>
      </c>
      <c r="E564" s="439">
        <v>24052.77</v>
      </c>
      <c r="F564" s="439">
        <v>95700</v>
      </c>
      <c r="G564" s="439">
        <v>19768.22</v>
      </c>
      <c r="H564" s="437" t="s">
        <v>956</v>
      </c>
      <c r="I564" s="437" t="s">
        <v>2523</v>
      </c>
      <c r="J564" s="440">
        <v>40147</v>
      </c>
    </row>
    <row r="565" spans="1:10" ht="15">
      <c r="A565" s="445" t="s">
        <v>2524</v>
      </c>
      <c r="B565" s="437" t="s">
        <v>2102</v>
      </c>
      <c r="C565" s="437" t="s">
        <v>2525</v>
      </c>
      <c r="D565" s="446">
        <v>2825.9</v>
      </c>
      <c r="E565" s="446">
        <v>3438.39</v>
      </c>
      <c r="F565" s="439">
        <v>3438.39</v>
      </c>
      <c r="G565" s="439">
        <v>0</v>
      </c>
      <c r="H565" s="437" t="s">
        <v>960</v>
      </c>
      <c r="I565" s="437" t="s">
        <v>2526</v>
      </c>
      <c r="J565" s="440">
        <v>40663</v>
      </c>
    </row>
    <row r="566" spans="1:10" ht="120">
      <c r="A566" s="441"/>
      <c r="B566" s="437" t="s">
        <v>2527</v>
      </c>
      <c r="C566" s="437" t="s">
        <v>2528</v>
      </c>
      <c r="D566" s="442"/>
      <c r="E566" s="442"/>
      <c r="F566" s="439">
        <v>4290</v>
      </c>
      <c r="G566" s="439">
        <v>2825.9</v>
      </c>
      <c r="H566" s="437" t="s">
        <v>956</v>
      </c>
      <c r="I566" s="437" t="s">
        <v>2529</v>
      </c>
      <c r="J566" s="440">
        <v>40177</v>
      </c>
    </row>
    <row r="567" spans="1:10" ht="60">
      <c r="A567" s="443"/>
      <c r="B567" s="437" t="s">
        <v>2530</v>
      </c>
      <c r="C567" s="437" t="s">
        <v>2531</v>
      </c>
      <c r="D567" s="444"/>
      <c r="E567" s="444"/>
      <c r="F567" s="439">
        <v>27276.75</v>
      </c>
      <c r="G567" s="439">
        <v>2986.78</v>
      </c>
      <c r="H567" s="437" t="s">
        <v>956</v>
      </c>
      <c r="I567" s="437" t="s">
        <v>2532</v>
      </c>
      <c r="J567" s="440">
        <v>40784</v>
      </c>
    </row>
    <row r="568" spans="1:10" ht="30">
      <c r="A568" s="445" t="s">
        <v>2533</v>
      </c>
      <c r="B568" s="437" t="s">
        <v>2534</v>
      </c>
      <c r="C568" s="437" t="s">
        <v>2535</v>
      </c>
      <c r="D568" s="446">
        <v>3537.84</v>
      </c>
      <c r="E568" s="446">
        <v>4304.63</v>
      </c>
      <c r="F568" s="439">
        <v>1671.02</v>
      </c>
      <c r="G568" s="439">
        <v>754.72</v>
      </c>
      <c r="H568" s="437" t="s">
        <v>956</v>
      </c>
      <c r="I568" s="437" t="s">
        <v>2536</v>
      </c>
      <c r="J568" s="440">
        <v>40101</v>
      </c>
    </row>
    <row r="569" spans="1:10" ht="15">
      <c r="A569" s="441"/>
      <c r="B569" s="437" t="s">
        <v>2537</v>
      </c>
      <c r="C569" s="437" t="s">
        <v>2538</v>
      </c>
      <c r="D569" s="442"/>
      <c r="E569" s="442"/>
      <c r="F569" s="439">
        <v>528.79999999999995</v>
      </c>
      <c r="G569" s="439">
        <v>528.79999999999995</v>
      </c>
      <c r="H569" s="437" t="s">
        <v>1083</v>
      </c>
      <c r="I569" s="437" t="s">
        <v>1050</v>
      </c>
      <c r="J569" s="440">
        <v>40049</v>
      </c>
    </row>
    <row r="570" spans="1:10" ht="15">
      <c r="A570" s="441"/>
      <c r="B570" s="437" t="s">
        <v>2539</v>
      </c>
      <c r="C570" s="437" t="s">
        <v>2540</v>
      </c>
      <c r="D570" s="442"/>
      <c r="E570" s="442"/>
      <c r="F570" s="439">
        <v>1074.6400000000001</v>
      </c>
      <c r="G570" s="439">
        <v>1074.6400000000001</v>
      </c>
      <c r="H570" s="437" t="s">
        <v>960</v>
      </c>
      <c r="I570" s="437" t="s">
        <v>1050</v>
      </c>
      <c r="J570" s="440">
        <v>40102</v>
      </c>
    </row>
    <row r="571" spans="1:10" ht="165">
      <c r="A571" s="441"/>
      <c r="B571" s="437" t="s">
        <v>2541</v>
      </c>
      <c r="C571" s="437" t="s">
        <v>2542</v>
      </c>
      <c r="D571" s="442"/>
      <c r="E571" s="442"/>
      <c r="F571" s="439">
        <v>33719.9</v>
      </c>
      <c r="G571" s="439">
        <v>4304.63</v>
      </c>
      <c r="H571" s="437" t="s">
        <v>956</v>
      </c>
      <c r="I571" s="437" t="s">
        <v>1034</v>
      </c>
      <c r="J571" s="440">
        <v>40407</v>
      </c>
    </row>
    <row r="572" spans="1:10" ht="30">
      <c r="A572" s="441"/>
      <c r="B572" s="437" t="s">
        <v>2543</v>
      </c>
      <c r="C572" s="437" t="s">
        <v>2544</v>
      </c>
      <c r="D572" s="442"/>
      <c r="E572" s="442"/>
      <c r="F572" s="439">
        <v>939.6</v>
      </c>
      <c r="G572" s="439">
        <v>939.6</v>
      </c>
      <c r="H572" s="437" t="s">
        <v>956</v>
      </c>
      <c r="I572" s="437" t="s">
        <v>1050</v>
      </c>
      <c r="J572" s="440">
        <v>40086</v>
      </c>
    </row>
    <row r="573" spans="1:10" ht="30">
      <c r="A573" s="443"/>
      <c r="B573" s="437" t="s">
        <v>2545</v>
      </c>
      <c r="C573" s="437" t="s">
        <v>2546</v>
      </c>
      <c r="D573" s="444"/>
      <c r="E573" s="444"/>
      <c r="F573" s="439">
        <v>240.08</v>
      </c>
      <c r="G573" s="439">
        <v>240.08</v>
      </c>
      <c r="H573" s="437" t="s">
        <v>956</v>
      </c>
      <c r="I573" s="437" t="s">
        <v>1050</v>
      </c>
      <c r="J573" s="440">
        <v>40086</v>
      </c>
    </row>
    <row r="574" spans="1:10" ht="60">
      <c r="A574" s="445" t="s">
        <v>2547</v>
      </c>
      <c r="B574" s="437" t="s">
        <v>2548</v>
      </c>
      <c r="C574" s="437" t="s">
        <v>2549</v>
      </c>
      <c r="D574" s="446">
        <v>475.54</v>
      </c>
      <c r="E574" s="446">
        <v>578.61</v>
      </c>
      <c r="F574" s="439">
        <v>918</v>
      </c>
      <c r="G574" s="439">
        <v>578.61</v>
      </c>
      <c r="H574" s="437" t="s">
        <v>956</v>
      </c>
      <c r="I574" s="437" t="s">
        <v>1137</v>
      </c>
      <c r="J574" s="440">
        <v>40505</v>
      </c>
    </row>
    <row r="575" spans="1:10" ht="45">
      <c r="A575" s="443"/>
      <c r="B575" s="437" t="s">
        <v>2550</v>
      </c>
      <c r="C575" s="437" t="s">
        <v>2551</v>
      </c>
      <c r="D575" s="444"/>
      <c r="E575" s="444"/>
      <c r="F575" s="439">
        <v>700</v>
      </c>
      <c r="G575" s="439">
        <v>475.54</v>
      </c>
      <c r="H575" s="437" t="s">
        <v>956</v>
      </c>
      <c r="I575" s="437" t="s">
        <v>727</v>
      </c>
      <c r="J575" s="440">
        <v>40057</v>
      </c>
    </row>
    <row r="576" spans="1:10" ht="90">
      <c r="A576" s="437" t="s">
        <v>1257</v>
      </c>
      <c r="B576" s="437" t="s">
        <v>2552</v>
      </c>
      <c r="C576" s="437" t="s">
        <v>2553</v>
      </c>
      <c r="D576" s="439">
        <v>4546.78</v>
      </c>
      <c r="E576" s="439">
        <v>5532.24</v>
      </c>
      <c r="F576" s="439">
        <v>8005.83</v>
      </c>
      <c r="G576" s="439">
        <v>4546.78</v>
      </c>
      <c r="H576" s="437" t="s">
        <v>956</v>
      </c>
      <c r="I576" s="437" t="s">
        <v>727</v>
      </c>
      <c r="J576" s="440">
        <v>40059</v>
      </c>
    </row>
    <row r="577" spans="1:10" ht="150">
      <c r="A577" s="437" t="s">
        <v>2554</v>
      </c>
      <c r="B577" s="437" t="s">
        <v>2555</v>
      </c>
      <c r="C577" s="437" t="s">
        <v>2556</v>
      </c>
      <c r="D577" s="439">
        <v>7259.12</v>
      </c>
      <c r="E577" s="439">
        <v>8832.4599999999991</v>
      </c>
      <c r="F577" s="439">
        <v>48271.67</v>
      </c>
      <c r="G577" s="439">
        <v>8832.4599999999991</v>
      </c>
      <c r="H577" s="437" t="s">
        <v>956</v>
      </c>
      <c r="I577" s="437" t="s">
        <v>2557</v>
      </c>
      <c r="J577" s="440">
        <v>40431</v>
      </c>
    </row>
    <row r="578" spans="1:10" ht="30">
      <c r="A578" s="437" t="s">
        <v>2558</v>
      </c>
      <c r="B578" s="437" t="s">
        <v>2559</v>
      </c>
      <c r="C578" s="437" t="s">
        <v>2560</v>
      </c>
      <c r="D578" s="439">
        <v>41938.68</v>
      </c>
      <c r="E578" s="439">
        <v>51028.45</v>
      </c>
      <c r="F578" s="439">
        <v>436500</v>
      </c>
      <c r="G578" s="439">
        <v>92967.13</v>
      </c>
      <c r="H578" s="437" t="s">
        <v>956</v>
      </c>
      <c r="I578" s="437" t="s">
        <v>2561</v>
      </c>
      <c r="J578" s="440">
        <v>40451</v>
      </c>
    </row>
    <row r="579" spans="1:10" ht="30">
      <c r="A579" s="437" t="s">
        <v>2562</v>
      </c>
      <c r="B579" s="437" t="s">
        <v>2563</v>
      </c>
      <c r="C579" s="437" t="s">
        <v>2564</v>
      </c>
      <c r="D579" s="439">
        <v>5826.52</v>
      </c>
      <c r="E579" s="439">
        <v>7089.35</v>
      </c>
      <c r="F579" s="439">
        <v>2300000</v>
      </c>
      <c r="G579" s="439">
        <v>12915.87</v>
      </c>
      <c r="H579" s="437" t="s">
        <v>960</v>
      </c>
      <c r="I579" s="437" t="s">
        <v>2565</v>
      </c>
      <c r="J579" s="440">
        <v>40724</v>
      </c>
    </row>
    <row r="580" spans="1:10" ht="60">
      <c r="A580" s="445" t="s">
        <v>2566</v>
      </c>
      <c r="B580" s="437" t="s">
        <v>2567</v>
      </c>
      <c r="C580" s="437" t="s">
        <v>2568</v>
      </c>
      <c r="D580" s="446">
        <v>859.67</v>
      </c>
      <c r="E580" s="439">
        <v>1046</v>
      </c>
      <c r="F580" s="439">
        <v>2833.03</v>
      </c>
      <c r="G580" s="439">
        <v>1046</v>
      </c>
      <c r="H580" s="437" t="s">
        <v>956</v>
      </c>
      <c r="I580" s="437" t="s">
        <v>2569</v>
      </c>
      <c r="J580" s="440">
        <v>40431</v>
      </c>
    </row>
    <row r="581" spans="1:10" ht="45">
      <c r="A581" s="443"/>
      <c r="B581" s="437" t="s">
        <v>2570</v>
      </c>
      <c r="C581" s="437" t="s">
        <v>2571</v>
      </c>
      <c r="D581" s="444"/>
      <c r="E581" s="439">
        <v>1046</v>
      </c>
      <c r="F581" s="439">
        <v>1249.0999999999999</v>
      </c>
      <c r="G581" s="439">
        <v>859.67</v>
      </c>
      <c r="H581" s="437" t="s">
        <v>956</v>
      </c>
      <c r="I581" s="437" t="s">
        <v>727</v>
      </c>
      <c r="J581" s="440">
        <v>40036</v>
      </c>
    </row>
    <row r="582" spans="1:10" ht="45">
      <c r="A582" s="445" t="s">
        <v>2572</v>
      </c>
      <c r="B582" s="437" t="s">
        <v>2573</v>
      </c>
      <c r="C582" s="437" t="s">
        <v>2572</v>
      </c>
      <c r="D582" s="446">
        <v>1578.87</v>
      </c>
      <c r="E582" s="446">
        <v>1921.07</v>
      </c>
      <c r="F582" s="439">
        <v>0</v>
      </c>
      <c r="G582" s="439">
        <v>0</v>
      </c>
      <c r="H582" s="437" t="s">
        <v>1038</v>
      </c>
      <c r="I582" s="437" t="s">
        <v>2574</v>
      </c>
      <c r="J582" s="440">
        <v>41443</v>
      </c>
    </row>
    <row r="583" spans="1:10" ht="30">
      <c r="A583" s="441"/>
      <c r="B583" s="437" t="s">
        <v>2575</v>
      </c>
      <c r="C583" s="437" t="s">
        <v>2572</v>
      </c>
      <c r="D583" s="442"/>
      <c r="E583" s="442"/>
      <c r="F583" s="439">
        <v>0</v>
      </c>
      <c r="G583" s="439">
        <v>0</v>
      </c>
      <c r="H583" s="437" t="s">
        <v>1038</v>
      </c>
      <c r="I583" s="437" t="s">
        <v>2574</v>
      </c>
      <c r="J583" s="440">
        <v>40312</v>
      </c>
    </row>
    <row r="584" spans="1:10" ht="30">
      <c r="A584" s="441"/>
      <c r="B584" s="437" t="s">
        <v>2576</v>
      </c>
      <c r="C584" s="437" t="s">
        <v>2572</v>
      </c>
      <c r="D584" s="442"/>
      <c r="E584" s="442"/>
      <c r="F584" s="439">
        <v>0</v>
      </c>
      <c r="G584" s="439">
        <v>0</v>
      </c>
      <c r="H584" s="437" t="s">
        <v>1038</v>
      </c>
      <c r="I584" s="437" t="s">
        <v>2574</v>
      </c>
      <c r="J584" s="440">
        <v>40283</v>
      </c>
    </row>
    <row r="585" spans="1:10" ht="15">
      <c r="A585" s="443"/>
      <c r="B585" s="437" t="s">
        <v>2577</v>
      </c>
      <c r="C585" s="437" t="s">
        <v>2578</v>
      </c>
      <c r="D585" s="444"/>
      <c r="E585" s="444"/>
      <c r="F585" s="439">
        <v>0</v>
      </c>
      <c r="G585" s="439">
        <v>0</v>
      </c>
      <c r="H585" s="437" t="s">
        <v>1038</v>
      </c>
      <c r="I585" s="437" t="s">
        <v>2579</v>
      </c>
      <c r="J585" s="440">
        <v>40309</v>
      </c>
    </row>
    <row r="586" spans="1:10" ht="15">
      <c r="A586" s="437" t="s">
        <v>2580</v>
      </c>
      <c r="B586" s="437" t="s">
        <v>2581</v>
      </c>
      <c r="C586" s="437" t="s">
        <v>2582</v>
      </c>
      <c r="D586" s="439">
        <v>2223.16</v>
      </c>
      <c r="E586" s="439">
        <v>2705.01</v>
      </c>
      <c r="F586" s="439">
        <v>6700</v>
      </c>
      <c r="G586" s="439">
        <v>2223.16</v>
      </c>
      <c r="H586" s="437" t="s">
        <v>956</v>
      </c>
      <c r="I586" s="437" t="s">
        <v>727</v>
      </c>
      <c r="J586" s="440">
        <v>40049</v>
      </c>
    </row>
    <row r="587" spans="1:10" ht="60">
      <c r="A587" s="445" t="s">
        <v>931</v>
      </c>
      <c r="B587" s="437" t="s">
        <v>2583</v>
      </c>
      <c r="C587" s="437" t="s">
        <v>2584</v>
      </c>
      <c r="D587" s="446">
        <v>5900.77</v>
      </c>
      <c r="E587" s="446">
        <v>7179.69</v>
      </c>
      <c r="F587" s="439">
        <v>7179.69</v>
      </c>
      <c r="G587" s="439">
        <v>7179.69</v>
      </c>
      <c r="H587" s="437" t="s">
        <v>956</v>
      </c>
      <c r="I587" s="437" t="s">
        <v>2585</v>
      </c>
      <c r="J587" s="440">
        <v>40487</v>
      </c>
    </row>
    <row r="588" spans="1:10" ht="75">
      <c r="A588" s="441"/>
      <c r="B588" s="437" t="s">
        <v>2586</v>
      </c>
      <c r="C588" s="437" t="s">
        <v>2587</v>
      </c>
      <c r="D588" s="442"/>
      <c r="E588" s="442"/>
      <c r="F588" s="439">
        <v>56884.29</v>
      </c>
      <c r="G588" s="439">
        <v>2600.77</v>
      </c>
      <c r="H588" s="437" t="s">
        <v>956</v>
      </c>
      <c r="I588" s="437" t="s">
        <v>2588</v>
      </c>
      <c r="J588" s="440">
        <v>40147</v>
      </c>
    </row>
    <row r="589" spans="1:10" ht="75">
      <c r="A589" s="443"/>
      <c r="B589" s="437" t="s">
        <v>2589</v>
      </c>
      <c r="C589" s="437" t="s">
        <v>2590</v>
      </c>
      <c r="D589" s="444"/>
      <c r="E589" s="444"/>
      <c r="F589" s="439">
        <v>3300</v>
      </c>
      <c r="G589" s="439">
        <v>3300</v>
      </c>
      <c r="H589" s="437" t="s">
        <v>956</v>
      </c>
      <c r="I589" s="437" t="s">
        <v>2588</v>
      </c>
      <c r="J589" s="440">
        <v>40010</v>
      </c>
    </row>
    <row r="590" spans="1:10" ht="30">
      <c r="A590" s="445" t="s">
        <v>2591</v>
      </c>
      <c r="B590" s="437" t="s">
        <v>2592</v>
      </c>
      <c r="C590" s="437" t="s">
        <v>2593</v>
      </c>
      <c r="D590" s="446">
        <v>127670.59</v>
      </c>
      <c r="E590" s="446">
        <v>158356.68</v>
      </c>
      <c r="F590" s="439">
        <v>70915</v>
      </c>
      <c r="G590" s="439">
        <v>70915</v>
      </c>
      <c r="H590" s="437" t="s">
        <v>956</v>
      </c>
      <c r="I590" s="437" t="s">
        <v>727</v>
      </c>
      <c r="J590" s="440">
        <v>39989</v>
      </c>
    </row>
    <row r="591" spans="1:10" ht="15">
      <c r="A591" s="441"/>
      <c r="B591" s="437" t="s">
        <v>2594</v>
      </c>
      <c r="C591" s="437" t="s">
        <v>2595</v>
      </c>
      <c r="D591" s="442"/>
      <c r="E591" s="442"/>
      <c r="F591" s="439">
        <v>60000</v>
      </c>
      <c r="G591" s="439">
        <v>56755.59</v>
      </c>
      <c r="H591" s="437" t="s">
        <v>956</v>
      </c>
      <c r="I591" s="437" t="s">
        <v>727</v>
      </c>
      <c r="J591" s="440">
        <v>40003</v>
      </c>
    </row>
    <row r="592" spans="1:10" ht="45">
      <c r="A592" s="443"/>
      <c r="B592" s="437" t="s">
        <v>2596</v>
      </c>
      <c r="C592" s="437" t="s">
        <v>2597</v>
      </c>
      <c r="D592" s="444"/>
      <c r="E592" s="444"/>
      <c r="F592" s="439">
        <v>230000</v>
      </c>
      <c r="G592" s="439">
        <v>158356.68</v>
      </c>
      <c r="H592" s="437" t="s">
        <v>956</v>
      </c>
      <c r="I592" s="437" t="s">
        <v>2598</v>
      </c>
      <c r="J592" s="440">
        <v>40430</v>
      </c>
    </row>
    <row r="593" spans="1:10" ht="90">
      <c r="A593" s="445" t="s">
        <v>2599</v>
      </c>
      <c r="B593" s="437" t="s">
        <v>2600</v>
      </c>
      <c r="C593" s="437" t="s">
        <v>2601</v>
      </c>
      <c r="D593" s="446">
        <v>1329.18</v>
      </c>
      <c r="E593" s="446">
        <v>1617.26</v>
      </c>
      <c r="F593" s="439">
        <v>23661.5</v>
      </c>
      <c r="G593" s="439">
        <v>1617.26</v>
      </c>
      <c r="H593" s="437" t="s">
        <v>956</v>
      </c>
      <c r="I593" s="437" t="s">
        <v>2602</v>
      </c>
      <c r="J593" s="440">
        <v>40766</v>
      </c>
    </row>
    <row r="594" spans="1:10" ht="60">
      <c r="A594" s="443"/>
      <c r="B594" s="437" t="s">
        <v>2603</v>
      </c>
      <c r="C594" s="437" t="s">
        <v>2604</v>
      </c>
      <c r="D594" s="444"/>
      <c r="E594" s="444"/>
      <c r="F594" s="439">
        <v>17001.36</v>
      </c>
      <c r="G594" s="439">
        <v>1329.18</v>
      </c>
      <c r="H594" s="437" t="s">
        <v>956</v>
      </c>
      <c r="I594" s="437" t="s">
        <v>2605</v>
      </c>
      <c r="J594" s="440">
        <v>40054</v>
      </c>
    </row>
    <row r="595" spans="1:10" ht="75">
      <c r="A595" s="445" t="s">
        <v>2606</v>
      </c>
      <c r="B595" s="437" t="s">
        <v>2607</v>
      </c>
      <c r="C595" s="437" t="s">
        <v>2608</v>
      </c>
      <c r="D595" s="446">
        <v>390.02</v>
      </c>
      <c r="E595" s="446">
        <v>474.55</v>
      </c>
      <c r="F595" s="439">
        <v>11700</v>
      </c>
      <c r="G595" s="439">
        <v>390</v>
      </c>
      <c r="H595" s="437" t="s">
        <v>956</v>
      </c>
      <c r="I595" s="437" t="s">
        <v>2609</v>
      </c>
      <c r="J595" s="440">
        <v>40147</v>
      </c>
    </row>
    <row r="596" spans="1:10" ht="30">
      <c r="A596" s="443"/>
      <c r="B596" s="437" t="s">
        <v>1843</v>
      </c>
      <c r="C596" s="437" t="s">
        <v>2610</v>
      </c>
      <c r="D596" s="444"/>
      <c r="E596" s="444"/>
      <c r="F596" s="439">
        <v>0</v>
      </c>
      <c r="G596" s="439">
        <v>0</v>
      </c>
      <c r="H596" s="437" t="s">
        <v>1038</v>
      </c>
      <c r="I596" s="437" t="s">
        <v>2611</v>
      </c>
      <c r="J596" s="440">
        <v>41090</v>
      </c>
    </row>
    <row r="597" spans="1:10" ht="45">
      <c r="A597" s="437" t="s">
        <v>2612</v>
      </c>
      <c r="B597" s="437" t="s">
        <v>2613</v>
      </c>
      <c r="C597" s="437" t="s">
        <v>2614</v>
      </c>
      <c r="D597" s="439">
        <v>832.91</v>
      </c>
      <c r="E597" s="439">
        <v>1013.44</v>
      </c>
      <c r="F597" s="439">
        <v>83068.38</v>
      </c>
      <c r="G597" s="439">
        <v>832.91</v>
      </c>
      <c r="H597" s="437" t="s">
        <v>956</v>
      </c>
      <c r="I597" s="437" t="s">
        <v>727</v>
      </c>
      <c r="J597" s="440">
        <v>40003</v>
      </c>
    </row>
    <row r="598" spans="1:10" ht="15">
      <c r="A598" s="437" t="s">
        <v>2615</v>
      </c>
      <c r="B598" s="437" t="s">
        <v>2616</v>
      </c>
      <c r="C598" s="437" t="s">
        <v>2617</v>
      </c>
      <c r="D598" s="439">
        <v>420.36</v>
      </c>
      <c r="E598" s="439">
        <v>511.47</v>
      </c>
      <c r="F598" s="439">
        <v>550.95000000000005</v>
      </c>
      <c r="G598" s="439">
        <v>420.36</v>
      </c>
      <c r="H598" s="437" t="s">
        <v>956</v>
      </c>
      <c r="I598" s="437" t="s">
        <v>1299</v>
      </c>
      <c r="J598" s="440">
        <v>40359</v>
      </c>
    </row>
    <row r="599" spans="1:10" ht="45">
      <c r="A599" s="437" t="s">
        <v>2618</v>
      </c>
      <c r="B599" s="437" t="s">
        <v>2619</v>
      </c>
      <c r="C599" s="437" t="s">
        <v>2620</v>
      </c>
      <c r="D599" s="439">
        <v>1273.52</v>
      </c>
      <c r="E599" s="439">
        <v>1549.54</v>
      </c>
      <c r="F599" s="439">
        <v>2823.06</v>
      </c>
      <c r="G599" s="439">
        <v>2823.06</v>
      </c>
      <c r="H599" s="437" t="s">
        <v>956</v>
      </c>
      <c r="I599" s="437" t="s">
        <v>2621</v>
      </c>
      <c r="J599" s="440">
        <v>40297</v>
      </c>
    </row>
    <row r="600" spans="1:10" ht="45">
      <c r="A600" s="445" t="s">
        <v>2622</v>
      </c>
      <c r="B600" s="437" t="s">
        <v>2623</v>
      </c>
      <c r="C600" s="437" t="s">
        <v>2624</v>
      </c>
      <c r="D600" s="446">
        <v>94584.86</v>
      </c>
      <c r="E600" s="446">
        <v>115924.82</v>
      </c>
      <c r="F600" s="439">
        <v>89742.1</v>
      </c>
      <c r="G600" s="439">
        <v>69000</v>
      </c>
      <c r="H600" s="437" t="s">
        <v>956</v>
      </c>
      <c r="I600" s="437" t="s">
        <v>2625</v>
      </c>
      <c r="J600" s="440">
        <v>40435</v>
      </c>
    </row>
    <row r="601" spans="1:10" ht="45">
      <c r="A601" s="441"/>
      <c r="B601" s="437" t="s">
        <v>2626</v>
      </c>
      <c r="C601" s="437" t="s">
        <v>2627</v>
      </c>
      <c r="D601" s="442"/>
      <c r="E601" s="442"/>
      <c r="F601" s="439">
        <v>75000</v>
      </c>
      <c r="G601" s="439">
        <v>47292.43</v>
      </c>
      <c r="H601" s="437" t="s">
        <v>956</v>
      </c>
      <c r="I601" s="437" t="s">
        <v>2628</v>
      </c>
      <c r="J601" s="440">
        <v>40347</v>
      </c>
    </row>
    <row r="602" spans="1:10" ht="45">
      <c r="A602" s="441"/>
      <c r="B602" s="437" t="s">
        <v>2629</v>
      </c>
      <c r="C602" s="437" t="s">
        <v>2630</v>
      </c>
      <c r="D602" s="442"/>
      <c r="E602" s="442"/>
      <c r="F602" s="439">
        <v>100000</v>
      </c>
      <c r="G602" s="439">
        <v>47292.43</v>
      </c>
      <c r="H602" s="437" t="s">
        <v>956</v>
      </c>
      <c r="I602" s="437" t="s">
        <v>2631</v>
      </c>
      <c r="J602" s="440">
        <v>40312</v>
      </c>
    </row>
    <row r="603" spans="1:10" ht="30">
      <c r="A603" s="441"/>
      <c r="B603" s="437" t="s">
        <v>2632</v>
      </c>
      <c r="C603" s="437" t="s">
        <v>2633</v>
      </c>
      <c r="D603" s="442"/>
      <c r="E603" s="442"/>
      <c r="F603" s="439">
        <v>50000</v>
      </c>
      <c r="G603" s="439">
        <v>29721</v>
      </c>
      <c r="H603" s="437" t="s">
        <v>956</v>
      </c>
      <c r="I603" s="437" t="s">
        <v>2634</v>
      </c>
      <c r="J603" s="440">
        <v>40662</v>
      </c>
    </row>
    <row r="604" spans="1:10" ht="30">
      <c r="A604" s="443"/>
      <c r="B604" s="437" t="s">
        <v>2635</v>
      </c>
      <c r="C604" s="437" t="s">
        <v>2636</v>
      </c>
      <c r="D604" s="444"/>
      <c r="E604" s="444"/>
      <c r="F604" s="439">
        <v>30000</v>
      </c>
      <c r="G604" s="439">
        <v>17203.82</v>
      </c>
      <c r="H604" s="437" t="s">
        <v>956</v>
      </c>
      <c r="I604" s="437" t="s">
        <v>2637</v>
      </c>
      <c r="J604" s="440">
        <v>40676</v>
      </c>
    </row>
    <row r="605" spans="1:10" ht="45">
      <c r="A605" s="437" t="s">
        <v>2638</v>
      </c>
      <c r="B605" s="437" t="s">
        <v>2639</v>
      </c>
      <c r="C605" s="437" t="s">
        <v>1207</v>
      </c>
      <c r="D605" s="439">
        <v>2830.27</v>
      </c>
      <c r="E605" s="439">
        <v>3443.7</v>
      </c>
      <c r="F605" s="439">
        <v>61500</v>
      </c>
      <c r="G605" s="439">
        <v>6273.97</v>
      </c>
      <c r="H605" s="437" t="s">
        <v>956</v>
      </c>
      <c r="I605" s="437" t="s">
        <v>2640</v>
      </c>
      <c r="J605" s="440">
        <v>40543</v>
      </c>
    </row>
    <row r="606" spans="1:10" ht="90">
      <c r="A606" s="445" t="s">
        <v>2641</v>
      </c>
      <c r="B606" s="437" t="s">
        <v>2642</v>
      </c>
      <c r="C606" s="437" t="s">
        <v>2643</v>
      </c>
      <c r="D606" s="446">
        <v>3022.45</v>
      </c>
      <c r="E606" s="446">
        <v>3677.53</v>
      </c>
      <c r="F606" s="439">
        <v>7735</v>
      </c>
      <c r="G606" s="439">
        <v>3677.53</v>
      </c>
      <c r="H606" s="437" t="s">
        <v>956</v>
      </c>
      <c r="I606" s="437" t="s">
        <v>2644</v>
      </c>
      <c r="J606" s="440">
        <v>40724</v>
      </c>
    </row>
    <row r="607" spans="1:10" ht="30">
      <c r="A607" s="443"/>
      <c r="B607" s="437" t="s">
        <v>2645</v>
      </c>
      <c r="C607" s="437" t="s">
        <v>2646</v>
      </c>
      <c r="D607" s="444"/>
      <c r="E607" s="444"/>
      <c r="F607" s="439">
        <v>10516.81</v>
      </c>
      <c r="G607" s="439">
        <v>3022.45</v>
      </c>
      <c r="H607" s="437" t="s">
        <v>956</v>
      </c>
      <c r="I607" s="437" t="s">
        <v>727</v>
      </c>
      <c r="J607" s="440">
        <v>40011</v>
      </c>
    </row>
    <row r="608" spans="1:10" ht="45">
      <c r="A608" s="445" t="s">
        <v>2647</v>
      </c>
      <c r="B608" s="437" t="s">
        <v>2648</v>
      </c>
      <c r="C608" s="437" t="s">
        <v>2649</v>
      </c>
      <c r="D608" s="446">
        <v>19200.419999999998</v>
      </c>
      <c r="E608" s="446">
        <v>23361.91</v>
      </c>
      <c r="F608" s="439">
        <v>81885.179999999993</v>
      </c>
      <c r="G608" s="439">
        <v>19200.419999999998</v>
      </c>
      <c r="H608" s="437" t="s">
        <v>960</v>
      </c>
      <c r="I608" s="437" t="s">
        <v>2650</v>
      </c>
      <c r="J608" s="440">
        <v>40132</v>
      </c>
    </row>
    <row r="609" spans="1:10" ht="15">
      <c r="A609" s="443"/>
      <c r="B609" s="437" t="s">
        <v>2651</v>
      </c>
      <c r="C609" s="437" t="s">
        <v>2652</v>
      </c>
      <c r="D609" s="444"/>
      <c r="E609" s="444"/>
      <c r="F609" s="439">
        <v>23361.91</v>
      </c>
      <c r="G609" s="439">
        <v>23361.91</v>
      </c>
      <c r="H609" s="437" t="s">
        <v>956</v>
      </c>
      <c r="I609" s="437" t="s">
        <v>2653</v>
      </c>
      <c r="J609" s="440">
        <v>40385</v>
      </c>
    </row>
    <row r="610" spans="1:10" ht="15">
      <c r="A610" s="445" t="s">
        <v>2654</v>
      </c>
      <c r="B610" s="437" t="s">
        <v>2655</v>
      </c>
      <c r="C610" s="437" t="s">
        <v>2656</v>
      </c>
      <c r="D610" s="446">
        <v>1493.91</v>
      </c>
      <c r="E610" s="446">
        <v>1817.7</v>
      </c>
      <c r="F610" s="439">
        <v>13192</v>
      </c>
      <c r="G610" s="439">
        <v>1493.91</v>
      </c>
      <c r="H610" s="437" t="s">
        <v>956</v>
      </c>
      <c r="I610" s="437" t="s">
        <v>727</v>
      </c>
      <c r="J610" s="440">
        <v>40045</v>
      </c>
    </row>
    <row r="611" spans="1:10" ht="30">
      <c r="A611" s="443"/>
      <c r="B611" s="437" t="s">
        <v>2657</v>
      </c>
      <c r="C611" s="437" t="s">
        <v>2656</v>
      </c>
      <c r="D611" s="444"/>
      <c r="E611" s="444"/>
      <c r="F611" s="439">
        <v>13192</v>
      </c>
      <c r="G611" s="439">
        <v>1817.7</v>
      </c>
      <c r="H611" s="437" t="s">
        <v>956</v>
      </c>
      <c r="I611" s="437" t="s">
        <v>2658</v>
      </c>
      <c r="J611" s="440">
        <v>40389</v>
      </c>
    </row>
    <row r="612" spans="1:10" ht="30">
      <c r="A612" s="445" t="s">
        <v>456</v>
      </c>
      <c r="B612" s="437" t="s">
        <v>2659</v>
      </c>
      <c r="C612" s="437" t="s">
        <v>2660</v>
      </c>
      <c r="D612" s="446">
        <v>114909.9</v>
      </c>
      <c r="E612" s="446">
        <v>139815.39000000001</v>
      </c>
      <c r="F612" s="439">
        <v>2000000</v>
      </c>
      <c r="G612" s="439">
        <v>139815.39000000001</v>
      </c>
      <c r="H612" s="437" t="s">
        <v>956</v>
      </c>
      <c r="I612" s="437" t="s">
        <v>2661</v>
      </c>
      <c r="J612" s="440">
        <v>40781</v>
      </c>
    </row>
    <row r="613" spans="1:10" ht="15">
      <c r="A613" s="441"/>
      <c r="B613" s="437" t="s">
        <v>2662</v>
      </c>
      <c r="C613" s="437" t="s">
        <v>972</v>
      </c>
      <c r="D613" s="442"/>
      <c r="E613" s="442"/>
      <c r="F613" s="439">
        <v>540566.03</v>
      </c>
      <c r="G613" s="439">
        <v>6930.91</v>
      </c>
      <c r="H613" s="437" t="s">
        <v>956</v>
      </c>
      <c r="I613" s="437" t="s">
        <v>1002</v>
      </c>
      <c r="J613" s="440">
        <v>40298</v>
      </c>
    </row>
    <row r="614" spans="1:10" ht="15">
      <c r="A614" s="441"/>
      <c r="B614" s="437" t="s">
        <v>2663</v>
      </c>
      <c r="C614" s="437" t="s">
        <v>2664</v>
      </c>
      <c r="D614" s="442"/>
      <c r="E614" s="442"/>
      <c r="F614" s="439">
        <v>20929</v>
      </c>
      <c r="G614" s="439">
        <v>20929</v>
      </c>
      <c r="H614" s="437" t="s">
        <v>956</v>
      </c>
      <c r="I614" s="437" t="s">
        <v>1002</v>
      </c>
      <c r="J614" s="440">
        <v>40178</v>
      </c>
    </row>
    <row r="615" spans="1:10" ht="15">
      <c r="A615" s="443"/>
      <c r="B615" s="437" t="s">
        <v>2665</v>
      </c>
      <c r="C615" s="437" t="s">
        <v>2666</v>
      </c>
      <c r="D615" s="444"/>
      <c r="E615" s="444"/>
      <c r="F615" s="439">
        <v>616156.86</v>
      </c>
      <c r="G615" s="439">
        <v>87049.99</v>
      </c>
      <c r="H615" s="437" t="s">
        <v>956</v>
      </c>
      <c r="I615" s="437" t="s">
        <v>2667</v>
      </c>
      <c r="J615" s="440">
        <v>40147</v>
      </c>
    </row>
    <row r="616" spans="1:10" ht="45">
      <c r="A616" s="445" t="s">
        <v>2668</v>
      </c>
      <c r="B616" s="437" t="s">
        <v>2669</v>
      </c>
      <c r="C616" s="437" t="s">
        <v>2670</v>
      </c>
      <c r="D616" s="446">
        <v>50123.76</v>
      </c>
      <c r="E616" s="446">
        <v>60987.55</v>
      </c>
      <c r="F616" s="439">
        <v>633946.61</v>
      </c>
      <c r="G616" s="439">
        <v>100247.52</v>
      </c>
      <c r="H616" s="437" t="s">
        <v>956</v>
      </c>
      <c r="I616" s="437" t="s">
        <v>2671</v>
      </c>
      <c r="J616" s="440">
        <v>40724</v>
      </c>
    </row>
    <row r="617" spans="1:10" ht="30">
      <c r="A617" s="443"/>
      <c r="B617" s="437" t="s">
        <v>2672</v>
      </c>
      <c r="C617" s="437" t="s">
        <v>2673</v>
      </c>
      <c r="D617" s="444"/>
      <c r="E617" s="444"/>
      <c r="F617" s="439">
        <v>262163</v>
      </c>
      <c r="G617" s="439">
        <v>37792.160000000003</v>
      </c>
      <c r="H617" s="437" t="s">
        <v>1083</v>
      </c>
      <c r="I617" s="437" t="s">
        <v>2674</v>
      </c>
      <c r="J617" s="440">
        <v>40877</v>
      </c>
    </row>
    <row r="618" spans="1:10" ht="45">
      <c r="A618" s="445" t="s">
        <v>2675</v>
      </c>
      <c r="B618" s="437" t="s">
        <v>2676</v>
      </c>
      <c r="C618" s="437" t="s">
        <v>2677</v>
      </c>
      <c r="D618" s="446">
        <v>98221.89</v>
      </c>
      <c r="E618" s="446">
        <v>122729.43</v>
      </c>
      <c r="F618" s="439">
        <v>127407.21</v>
      </c>
      <c r="G618" s="439">
        <v>98221.89</v>
      </c>
      <c r="H618" s="437" t="s">
        <v>956</v>
      </c>
      <c r="I618" s="437" t="s">
        <v>1498</v>
      </c>
      <c r="J618" s="440">
        <v>40390</v>
      </c>
    </row>
    <row r="619" spans="1:10" ht="60">
      <c r="A619" s="443"/>
      <c r="B619" s="437" t="s">
        <v>2678</v>
      </c>
      <c r="C619" s="437" t="s">
        <v>2679</v>
      </c>
      <c r="D619" s="444"/>
      <c r="E619" s="444"/>
      <c r="F619" s="439">
        <v>141323.12</v>
      </c>
      <c r="G619" s="439">
        <v>122729.43</v>
      </c>
      <c r="H619" s="437" t="s">
        <v>956</v>
      </c>
      <c r="I619" s="437" t="s">
        <v>1498</v>
      </c>
      <c r="J619" s="440">
        <v>40694</v>
      </c>
    </row>
    <row r="620" spans="1:10" ht="105">
      <c r="A620" s="445" t="s">
        <v>2680</v>
      </c>
      <c r="B620" s="437" t="s">
        <v>2681</v>
      </c>
      <c r="C620" s="437" t="s">
        <v>2682</v>
      </c>
      <c r="D620" s="446">
        <v>4297.82</v>
      </c>
      <c r="E620" s="446">
        <v>5229.33</v>
      </c>
      <c r="F620" s="439">
        <v>10301.86</v>
      </c>
      <c r="G620" s="439">
        <v>4297.82</v>
      </c>
      <c r="H620" s="437" t="s">
        <v>956</v>
      </c>
      <c r="I620" s="437" t="s">
        <v>2683</v>
      </c>
      <c r="J620" s="440">
        <v>40133</v>
      </c>
    </row>
    <row r="621" spans="1:10" ht="15">
      <c r="A621" s="443"/>
      <c r="B621" s="437" t="s">
        <v>2684</v>
      </c>
      <c r="C621" s="437" t="s">
        <v>1207</v>
      </c>
      <c r="D621" s="444"/>
      <c r="E621" s="444"/>
      <c r="F621" s="439">
        <v>0</v>
      </c>
      <c r="G621" s="439">
        <v>0</v>
      </c>
      <c r="H621" s="437" t="s">
        <v>1038</v>
      </c>
      <c r="I621" s="437" t="s">
        <v>1050</v>
      </c>
      <c r="J621" s="440">
        <v>40086</v>
      </c>
    </row>
    <row r="622" spans="1:10" ht="15">
      <c r="A622" s="437" t="s">
        <v>2685</v>
      </c>
      <c r="B622" s="437" t="s">
        <v>2686</v>
      </c>
      <c r="C622" s="437" t="s">
        <v>2687</v>
      </c>
      <c r="D622" s="439">
        <v>624.64</v>
      </c>
      <c r="E622" s="439">
        <v>760.03</v>
      </c>
      <c r="F622" s="439">
        <v>8993.59</v>
      </c>
      <c r="G622" s="439">
        <v>624.64</v>
      </c>
      <c r="H622" s="437" t="s">
        <v>956</v>
      </c>
      <c r="I622" s="437" t="s">
        <v>2688</v>
      </c>
      <c r="J622" s="440">
        <v>40068</v>
      </c>
    </row>
    <row r="623" spans="1:10" ht="30">
      <c r="A623" s="437" t="s">
        <v>2689</v>
      </c>
      <c r="B623" s="437" t="s">
        <v>2690</v>
      </c>
      <c r="C623" s="437" t="s">
        <v>2691</v>
      </c>
      <c r="D623" s="439">
        <v>944.71</v>
      </c>
      <c r="E623" s="439">
        <v>1149.47</v>
      </c>
      <c r="F623" s="439">
        <v>3260</v>
      </c>
      <c r="G623" s="439">
        <v>1100</v>
      </c>
      <c r="H623" s="437" t="s">
        <v>1083</v>
      </c>
      <c r="I623" s="437" t="s">
        <v>2692</v>
      </c>
      <c r="J623" s="440">
        <v>40753</v>
      </c>
    </row>
    <row r="624" spans="1:10" ht="15">
      <c r="A624" s="445" t="s">
        <v>2693</v>
      </c>
      <c r="B624" s="437" t="s">
        <v>2694</v>
      </c>
      <c r="C624" s="437" t="s">
        <v>2695</v>
      </c>
      <c r="D624" s="446">
        <v>3074.86</v>
      </c>
      <c r="E624" s="446">
        <v>3741.31</v>
      </c>
      <c r="F624" s="439">
        <v>3741.31</v>
      </c>
      <c r="G624" s="439">
        <v>3741.31</v>
      </c>
      <c r="H624" s="437" t="s">
        <v>956</v>
      </c>
      <c r="I624" s="437" t="s">
        <v>2696</v>
      </c>
      <c r="J624" s="440">
        <v>41086</v>
      </c>
    </row>
    <row r="625" spans="1:10" ht="60">
      <c r="A625" s="441"/>
      <c r="B625" s="437" t="s">
        <v>2697</v>
      </c>
      <c r="C625" s="437" t="s">
        <v>2695</v>
      </c>
      <c r="D625" s="442"/>
      <c r="E625" s="442"/>
      <c r="F625" s="439">
        <v>0</v>
      </c>
      <c r="G625" s="439">
        <v>0</v>
      </c>
      <c r="H625" s="437" t="s">
        <v>1038</v>
      </c>
      <c r="I625" s="437" t="s">
        <v>2696</v>
      </c>
      <c r="J625" s="440">
        <v>41053</v>
      </c>
    </row>
    <row r="626" spans="1:10" ht="30">
      <c r="A626" s="441"/>
      <c r="B626" s="437" t="s">
        <v>2698</v>
      </c>
      <c r="C626" s="437" t="s">
        <v>2699</v>
      </c>
      <c r="D626" s="442"/>
      <c r="E626" s="442"/>
      <c r="F626" s="439">
        <v>13500</v>
      </c>
      <c r="G626" s="439">
        <v>3074.86</v>
      </c>
      <c r="H626" s="437" t="s">
        <v>956</v>
      </c>
      <c r="I626" s="437" t="s">
        <v>1034</v>
      </c>
      <c r="J626" s="440">
        <v>40116</v>
      </c>
    </row>
    <row r="627" spans="1:10" ht="60">
      <c r="A627" s="441"/>
      <c r="B627" s="437" t="s">
        <v>2700</v>
      </c>
      <c r="C627" s="437" t="s">
        <v>2701</v>
      </c>
      <c r="D627" s="442"/>
      <c r="E627" s="442"/>
      <c r="F627" s="439">
        <v>0</v>
      </c>
      <c r="G627" s="439">
        <v>0</v>
      </c>
      <c r="H627" s="437" t="s">
        <v>1038</v>
      </c>
      <c r="I627" s="437" t="s">
        <v>2696</v>
      </c>
      <c r="J627" s="440">
        <v>41009</v>
      </c>
    </row>
    <row r="628" spans="1:10" ht="30">
      <c r="A628" s="441"/>
      <c r="B628" s="437" t="s">
        <v>2702</v>
      </c>
      <c r="C628" s="437" t="s">
        <v>2695</v>
      </c>
      <c r="D628" s="442"/>
      <c r="E628" s="442"/>
      <c r="F628" s="439">
        <v>0</v>
      </c>
      <c r="G628" s="439">
        <v>0</v>
      </c>
      <c r="H628" s="437" t="s">
        <v>1038</v>
      </c>
      <c r="I628" s="437" t="s">
        <v>2696</v>
      </c>
      <c r="J628" s="440">
        <v>41065</v>
      </c>
    </row>
    <row r="629" spans="1:10" ht="45">
      <c r="A629" s="441"/>
      <c r="B629" s="437" t="s">
        <v>2703</v>
      </c>
      <c r="C629" s="437" t="s">
        <v>2704</v>
      </c>
      <c r="D629" s="442"/>
      <c r="E629" s="442"/>
      <c r="F629" s="439">
        <v>0</v>
      </c>
      <c r="G629" s="439">
        <v>0</v>
      </c>
      <c r="H629" s="437" t="s">
        <v>1038</v>
      </c>
      <c r="I629" s="437" t="s">
        <v>2696</v>
      </c>
      <c r="J629" s="440">
        <v>41047</v>
      </c>
    </row>
    <row r="630" spans="1:10" ht="15">
      <c r="A630" s="441"/>
      <c r="B630" s="437" t="s">
        <v>2705</v>
      </c>
      <c r="C630" s="437" t="s">
        <v>2701</v>
      </c>
      <c r="D630" s="442"/>
      <c r="E630" s="442"/>
      <c r="F630" s="439">
        <v>0</v>
      </c>
      <c r="G630" s="439">
        <v>0</v>
      </c>
      <c r="H630" s="437" t="s">
        <v>1038</v>
      </c>
      <c r="I630" s="437" t="s">
        <v>2696</v>
      </c>
      <c r="J630" s="440">
        <v>41008</v>
      </c>
    </row>
    <row r="631" spans="1:10" ht="15">
      <c r="A631" s="443"/>
      <c r="B631" s="437" t="s">
        <v>1206</v>
      </c>
      <c r="C631" s="437" t="s">
        <v>2706</v>
      </c>
      <c r="D631" s="444"/>
      <c r="E631" s="444"/>
      <c r="F631" s="439">
        <v>0</v>
      </c>
      <c r="G631" s="439">
        <v>0</v>
      </c>
      <c r="H631" s="437" t="s">
        <v>1038</v>
      </c>
      <c r="I631" s="437" t="s">
        <v>2706</v>
      </c>
      <c r="J631" s="440">
        <v>40724</v>
      </c>
    </row>
    <row r="632" spans="1:10" ht="30">
      <c r="A632" s="445" t="s">
        <v>2707</v>
      </c>
      <c r="B632" s="437" t="s">
        <v>2708</v>
      </c>
      <c r="C632" s="437" t="s">
        <v>2709</v>
      </c>
      <c r="D632" s="446">
        <v>82655</v>
      </c>
      <c r="E632" s="446">
        <v>101197.66</v>
      </c>
      <c r="F632" s="439">
        <v>98558.3</v>
      </c>
      <c r="G632" s="439">
        <v>82655</v>
      </c>
      <c r="H632" s="437" t="s">
        <v>956</v>
      </c>
      <c r="I632" s="437" t="s">
        <v>2710</v>
      </c>
      <c r="J632" s="440">
        <v>40123</v>
      </c>
    </row>
    <row r="633" spans="1:10" ht="30">
      <c r="A633" s="443"/>
      <c r="B633" s="437" t="s">
        <v>2711</v>
      </c>
      <c r="C633" s="437" t="s">
        <v>2712</v>
      </c>
      <c r="D633" s="444"/>
      <c r="E633" s="444"/>
      <c r="F633" s="439">
        <v>149417</v>
      </c>
      <c r="G633" s="439">
        <v>101197.66</v>
      </c>
      <c r="H633" s="437" t="s">
        <v>956</v>
      </c>
      <c r="I633" s="437" t="s">
        <v>2713</v>
      </c>
      <c r="J633" s="440">
        <v>40430</v>
      </c>
    </row>
    <row r="634" spans="1:10" ht="15">
      <c r="A634" s="445" t="s">
        <v>2714</v>
      </c>
      <c r="B634" s="437" t="s">
        <v>2715</v>
      </c>
      <c r="C634" s="437" t="s">
        <v>2714</v>
      </c>
      <c r="D634" s="446">
        <v>3070.49</v>
      </c>
      <c r="E634" s="446">
        <v>3735.99</v>
      </c>
      <c r="F634" s="439">
        <v>91007.76</v>
      </c>
      <c r="G634" s="439">
        <v>3735.99</v>
      </c>
      <c r="H634" s="437" t="s">
        <v>956</v>
      </c>
      <c r="I634" s="437" t="s">
        <v>2309</v>
      </c>
      <c r="J634" s="440">
        <v>40431</v>
      </c>
    </row>
    <row r="635" spans="1:10" ht="15">
      <c r="A635" s="441"/>
      <c r="B635" s="437" t="s">
        <v>2715</v>
      </c>
      <c r="C635" s="437" t="s">
        <v>2714</v>
      </c>
      <c r="D635" s="442"/>
      <c r="E635" s="442"/>
      <c r="F635" s="439">
        <v>91011.75</v>
      </c>
      <c r="G635" s="439">
        <v>6140.98</v>
      </c>
      <c r="H635" s="437" t="s">
        <v>956</v>
      </c>
      <c r="I635" s="437" t="s">
        <v>2309</v>
      </c>
      <c r="J635" s="440">
        <v>40391</v>
      </c>
    </row>
    <row r="636" spans="1:10" ht="15">
      <c r="A636" s="443"/>
      <c r="B636" s="437" t="s">
        <v>1206</v>
      </c>
      <c r="C636" s="437" t="s">
        <v>2716</v>
      </c>
      <c r="D636" s="444"/>
      <c r="E636" s="444"/>
      <c r="F636" s="439">
        <v>0</v>
      </c>
      <c r="G636" s="439">
        <v>0</v>
      </c>
      <c r="H636" s="437" t="s">
        <v>1038</v>
      </c>
      <c r="I636" s="437" t="s">
        <v>2309</v>
      </c>
      <c r="J636" s="440">
        <v>40908</v>
      </c>
    </row>
    <row r="637" spans="1:10" ht="15">
      <c r="A637" s="437" t="s">
        <v>2717</v>
      </c>
      <c r="B637" s="437" t="s">
        <v>1260</v>
      </c>
      <c r="C637" s="437" t="s">
        <v>2718</v>
      </c>
      <c r="D637" s="439">
        <v>97.88</v>
      </c>
      <c r="E637" s="439">
        <v>119.09</v>
      </c>
      <c r="F637" s="439">
        <v>216.97</v>
      </c>
      <c r="G637" s="439">
        <v>216.97</v>
      </c>
      <c r="H637" s="437" t="s">
        <v>956</v>
      </c>
      <c r="I637" s="437" t="s">
        <v>2719</v>
      </c>
      <c r="J637" s="440">
        <v>40724</v>
      </c>
    </row>
    <row r="638" spans="1:10" ht="30">
      <c r="A638" s="445" t="s">
        <v>2720</v>
      </c>
      <c r="B638" s="437" t="s">
        <v>2721</v>
      </c>
      <c r="C638" s="437" t="s">
        <v>2722</v>
      </c>
      <c r="D638" s="446">
        <v>1164.96</v>
      </c>
      <c r="E638" s="446">
        <v>1417.45</v>
      </c>
      <c r="F638" s="439">
        <v>15513</v>
      </c>
      <c r="G638" s="439">
        <v>1164.96</v>
      </c>
      <c r="H638" s="437" t="s">
        <v>956</v>
      </c>
      <c r="I638" s="437" t="s">
        <v>727</v>
      </c>
      <c r="J638" s="440">
        <v>40022</v>
      </c>
    </row>
    <row r="639" spans="1:10" ht="45">
      <c r="A639" s="443"/>
      <c r="B639" s="437" t="s">
        <v>2723</v>
      </c>
      <c r="C639" s="437" t="s">
        <v>2724</v>
      </c>
      <c r="D639" s="444"/>
      <c r="E639" s="444"/>
      <c r="F639" s="439">
        <v>21958.94</v>
      </c>
      <c r="G639" s="439">
        <v>1417.45</v>
      </c>
      <c r="H639" s="437" t="s">
        <v>956</v>
      </c>
      <c r="I639" s="437" t="s">
        <v>2725</v>
      </c>
      <c r="J639" s="440">
        <v>40391</v>
      </c>
    </row>
    <row r="640" spans="1:10" ht="30">
      <c r="A640" s="445" t="s">
        <v>2726</v>
      </c>
      <c r="B640" s="437" t="s">
        <v>2727</v>
      </c>
      <c r="C640" s="437" t="s">
        <v>2728</v>
      </c>
      <c r="D640" s="446">
        <v>3293.25</v>
      </c>
      <c r="E640" s="446">
        <v>4007.02</v>
      </c>
      <c r="F640" s="439">
        <v>11996.5</v>
      </c>
      <c r="G640" s="439">
        <v>4007.02</v>
      </c>
      <c r="H640" s="437" t="s">
        <v>956</v>
      </c>
      <c r="I640" s="437" t="s">
        <v>2729</v>
      </c>
      <c r="J640" s="440">
        <v>40417</v>
      </c>
    </row>
    <row r="641" spans="1:10" ht="30">
      <c r="A641" s="443"/>
      <c r="B641" s="437" t="s">
        <v>2730</v>
      </c>
      <c r="C641" s="437" t="s">
        <v>2731</v>
      </c>
      <c r="D641" s="444"/>
      <c r="E641" s="444"/>
      <c r="F641" s="439">
        <v>30838.2</v>
      </c>
      <c r="G641" s="439">
        <v>3293.25</v>
      </c>
      <c r="H641" s="437" t="s">
        <v>956</v>
      </c>
      <c r="I641" s="437" t="s">
        <v>2732</v>
      </c>
      <c r="J641" s="440">
        <v>40043</v>
      </c>
    </row>
    <row r="642" spans="1:10" ht="15">
      <c r="A642" s="437" t="s">
        <v>2733</v>
      </c>
      <c r="B642" s="437" t="s">
        <v>2734</v>
      </c>
      <c r="C642" s="437" t="s">
        <v>2735</v>
      </c>
      <c r="D642" s="439">
        <v>12762.43</v>
      </c>
      <c r="E642" s="439">
        <v>15528.55</v>
      </c>
      <c r="F642" s="439">
        <v>63280</v>
      </c>
      <c r="G642" s="439">
        <v>28290.98</v>
      </c>
      <c r="H642" s="437" t="s">
        <v>956</v>
      </c>
      <c r="I642" s="437" t="s">
        <v>2736</v>
      </c>
      <c r="J642" s="440">
        <v>40486</v>
      </c>
    </row>
    <row r="643" spans="1:10" ht="30">
      <c r="A643" s="437" t="s">
        <v>2737</v>
      </c>
      <c r="B643" s="437" t="s">
        <v>2738</v>
      </c>
      <c r="C643" s="437" t="s">
        <v>2739</v>
      </c>
      <c r="D643" s="439">
        <v>1582.11</v>
      </c>
      <c r="E643" s="439">
        <v>1925.02</v>
      </c>
      <c r="F643" s="439">
        <v>4000</v>
      </c>
      <c r="G643" s="439">
        <v>3507.13</v>
      </c>
      <c r="H643" s="437" t="s">
        <v>956</v>
      </c>
      <c r="I643" s="437" t="s">
        <v>1137</v>
      </c>
      <c r="J643" s="440">
        <v>40421</v>
      </c>
    </row>
    <row r="644" spans="1:10" ht="15">
      <c r="A644" s="437" t="s">
        <v>2740</v>
      </c>
      <c r="B644" s="437" t="s">
        <v>1089</v>
      </c>
      <c r="C644" s="437" t="s">
        <v>1089</v>
      </c>
      <c r="D644" s="439">
        <v>2467.75</v>
      </c>
      <c r="E644" s="439">
        <v>3002.61</v>
      </c>
      <c r="F644" s="439">
        <v>0</v>
      </c>
      <c r="G644" s="439">
        <v>0</v>
      </c>
      <c r="H644" s="437" t="s">
        <v>1038</v>
      </c>
      <c r="I644" s="437" t="s">
        <v>727</v>
      </c>
      <c r="J644" s="440">
        <v>40359</v>
      </c>
    </row>
    <row r="645" spans="1:10" ht="15">
      <c r="A645" s="445" t="s">
        <v>2741</v>
      </c>
      <c r="B645" s="437" t="s">
        <v>2742</v>
      </c>
      <c r="C645" s="437" t="s">
        <v>2743</v>
      </c>
      <c r="D645" s="446">
        <v>463.85</v>
      </c>
      <c r="E645" s="439">
        <v>564.38</v>
      </c>
      <c r="F645" s="439">
        <v>50</v>
      </c>
      <c r="G645" s="439">
        <v>50</v>
      </c>
      <c r="H645" s="437" t="s">
        <v>956</v>
      </c>
      <c r="I645" s="437" t="s">
        <v>1050</v>
      </c>
      <c r="J645" s="440">
        <v>40100</v>
      </c>
    </row>
    <row r="646" spans="1:10" ht="30">
      <c r="A646" s="443"/>
      <c r="B646" s="437" t="s">
        <v>2744</v>
      </c>
      <c r="C646" s="437" t="s">
        <v>2745</v>
      </c>
      <c r="D646" s="444"/>
      <c r="E646" s="439">
        <v>564.38</v>
      </c>
      <c r="F646" s="439">
        <v>11000</v>
      </c>
      <c r="G646" s="439">
        <v>978.23</v>
      </c>
      <c r="H646" s="437" t="s">
        <v>956</v>
      </c>
      <c r="I646" s="437" t="s">
        <v>2746</v>
      </c>
      <c r="J646" s="440">
        <v>40435</v>
      </c>
    </row>
    <row r="647" spans="1:10" ht="30">
      <c r="A647" s="445" t="s">
        <v>2747</v>
      </c>
      <c r="B647" s="437" t="s">
        <v>2748</v>
      </c>
      <c r="C647" s="437" t="s">
        <v>2749</v>
      </c>
      <c r="D647" s="446">
        <v>4590.46</v>
      </c>
      <c r="E647" s="446">
        <v>5585.39</v>
      </c>
      <c r="F647" s="439">
        <v>5000</v>
      </c>
      <c r="G647" s="439">
        <v>4590.46</v>
      </c>
      <c r="H647" s="437" t="s">
        <v>956</v>
      </c>
      <c r="I647" s="437" t="s">
        <v>1880</v>
      </c>
      <c r="J647" s="440">
        <v>40056</v>
      </c>
    </row>
    <row r="648" spans="1:10" ht="15">
      <c r="A648" s="443"/>
      <c r="B648" s="437" t="s">
        <v>2750</v>
      </c>
      <c r="C648" s="437" t="s">
        <v>2751</v>
      </c>
      <c r="D648" s="444"/>
      <c r="E648" s="444"/>
      <c r="F648" s="439">
        <v>15000</v>
      </c>
      <c r="G648" s="439">
        <v>5585.39</v>
      </c>
      <c r="H648" s="437" t="s">
        <v>956</v>
      </c>
      <c r="I648" s="437" t="s">
        <v>1061</v>
      </c>
      <c r="J648" s="440">
        <v>40437</v>
      </c>
    </row>
    <row r="649" spans="1:10" ht="15">
      <c r="A649" s="437" t="s">
        <v>2752</v>
      </c>
      <c r="B649" s="437" t="s">
        <v>2753</v>
      </c>
      <c r="C649" s="437" t="s">
        <v>2103</v>
      </c>
      <c r="D649" s="439">
        <v>214.31</v>
      </c>
      <c r="E649" s="439">
        <v>260.76</v>
      </c>
      <c r="F649" s="439">
        <v>0</v>
      </c>
      <c r="G649" s="439">
        <v>0</v>
      </c>
      <c r="H649" s="437" t="s">
        <v>1038</v>
      </c>
      <c r="I649" s="437" t="s">
        <v>2754</v>
      </c>
      <c r="J649" s="440">
        <v>41906</v>
      </c>
    </row>
    <row r="650" spans="1:10" ht="120">
      <c r="A650" s="445" t="s">
        <v>2755</v>
      </c>
      <c r="B650" s="437" t="s">
        <v>2756</v>
      </c>
      <c r="C650" s="437" t="s">
        <v>2757</v>
      </c>
      <c r="D650" s="446">
        <v>4310.92</v>
      </c>
      <c r="E650" s="446">
        <v>5245.27</v>
      </c>
      <c r="F650" s="439">
        <v>15958</v>
      </c>
      <c r="G650" s="439">
        <v>4310.92</v>
      </c>
      <c r="H650" s="437" t="s">
        <v>956</v>
      </c>
      <c r="I650" s="437" t="s">
        <v>727</v>
      </c>
      <c r="J650" s="440">
        <v>40039</v>
      </c>
    </row>
    <row r="651" spans="1:10" ht="30">
      <c r="A651" s="443"/>
      <c r="B651" s="437" t="s">
        <v>2758</v>
      </c>
      <c r="C651" s="437" t="s">
        <v>1209</v>
      </c>
      <c r="D651" s="444"/>
      <c r="E651" s="444"/>
      <c r="F651" s="439">
        <v>6908.75</v>
      </c>
      <c r="G651" s="439">
        <v>5245.27</v>
      </c>
      <c r="H651" s="437" t="s">
        <v>956</v>
      </c>
      <c r="I651" s="437" t="s">
        <v>2759</v>
      </c>
      <c r="J651" s="440">
        <v>40694</v>
      </c>
    </row>
    <row r="652" spans="1:10" ht="15">
      <c r="A652" s="445" t="s">
        <v>2760</v>
      </c>
      <c r="B652" s="437" t="s">
        <v>2761</v>
      </c>
      <c r="C652" s="437" t="s">
        <v>2762</v>
      </c>
      <c r="D652" s="446">
        <v>3350.03</v>
      </c>
      <c r="E652" s="446">
        <v>4076.11</v>
      </c>
      <c r="F652" s="439">
        <v>18900</v>
      </c>
      <c r="G652" s="439">
        <v>3350.03</v>
      </c>
      <c r="H652" s="437" t="s">
        <v>956</v>
      </c>
      <c r="I652" s="437" t="s">
        <v>1002</v>
      </c>
      <c r="J652" s="440">
        <v>40067</v>
      </c>
    </row>
    <row r="653" spans="1:10" ht="180">
      <c r="A653" s="443"/>
      <c r="B653" s="437" t="s">
        <v>2763</v>
      </c>
      <c r="C653" s="437" t="s">
        <v>2764</v>
      </c>
      <c r="D653" s="444"/>
      <c r="E653" s="444"/>
      <c r="F653" s="439">
        <v>7211</v>
      </c>
      <c r="G653" s="439">
        <v>0</v>
      </c>
      <c r="H653" s="437" t="s">
        <v>956</v>
      </c>
      <c r="I653" s="437" t="s">
        <v>1725</v>
      </c>
      <c r="J653" s="440">
        <v>40410</v>
      </c>
    </row>
    <row r="654" spans="1:10" ht="30">
      <c r="A654" s="445" t="s">
        <v>2765</v>
      </c>
      <c r="B654" s="437" t="s">
        <v>2766</v>
      </c>
      <c r="C654" s="437" t="s">
        <v>2767</v>
      </c>
      <c r="D654" s="446">
        <v>2428.44</v>
      </c>
      <c r="E654" s="446">
        <v>2954.78</v>
      </c>
      <c r="F654" s="439">
        <v>2000</v>
      </c>
      <c r="G654" s="439">
        <v>1900</v>
      </c>
      <c r="H654" s="437" t="s">
        <v>956</v>
      </c>
      <c r="I654" s="437" t="s">
        <v>1350</v>
      </c>
      <c r="J654" s="440">
        <v>40067</v>
      </c>
    </row>
    <row r="655" spans="1:10" ht="15">
      <c r="A655" s="441"/>
      <c r="B655" s="437" t="s">
        <v>2768</v>
      </c>
      <c r="C655" s="437" t="s">
        <v>2769</v>
      </c>
      <c r="D655" s="442"/>
      <c r="E655" s="442"/>
      <c r="F655" s="439">
        <v>2184.36</v>
      </c>
      <c r="G655" s="439">
        <v>450</v>
      </c>
      <c r="H655" s="437" t="s">
        <v>956</v>
      </c>
      <c r="I655" s="437" t="s">
        <v>1880</v>
      </c>
      <c r="J655" s="440">
        <v>40497</v>
      </c>
    </row>
    <row r="656" spans="1:10" ht="15">
      <c r="A656" s="443"/>
      <c r="B656" s="437" t="s">
        <v>2770</v>
      </c>
      <c r="C656" s="437" t="s">
        <v>2765</v>
      </c>
      <c r="D656" s="444"/>
      <c r="E656" s="444"/>
      <c r="F656" s="439">
        <v>25335.96</v>
      </c>
      <c r="G656" s="439">
        <v>528.44000000000005</v>
      </c>
      <c r="H656" s="437" t="s">
        <v>956</v>
      </c>
      <c r="I656" s="437" t="s">
        <v>2771</v>
      </c>
      <c r="J656" s="440">
        <v>40318</v>
      </c>
    </row>
    <row r="657" spans="1:10" ht="60">
      <c r="A657" s="437" t="s">
        <v>2772</v>
      </c>
      <c r="B657" s="437" t="s">
        <v>2773</v>
      </c>
      <c r="C657" s="437" t="s">
        <v>2774</v>
      </c>
      <c r="D657" s="439">
        <v>4433.22</v>
      </c>
      <c r="E657" s="439">
        <v>5394.07</v>
      </c>
      <c r="F657" s="439">
        <v>29231.4</v>
      </c>
      <c r="G657" s="439">
        <v>9827.2900000000009</v>
      </c>
      <c r="H657" s="437" t="s">
        <v>956</v>
      </c>
      <c r="I657" s="437" t="s">
        <v>1034</v>
      </c>
      <c r="J657" s="440">
        <v>40375</v>
      </c>
    </row>
    <row r="658" spans="1:10" ht="15">
      <c r="A658" s="445" t="s">
        <v>2775</v>
      </c>
      <c r="B658" s="437" t="s">
        <v>2776</v>
      </c>
      <c r="C658" s="437" t="s">
        <v>2777</v>
      </c>
      <c r="D658" s="446">
        <v>23402.15</v>
      </c>
      <c r="E658" s="446">
        <v>28474.32</v>
      </c>
      <c r="F658" s="439">
        <v>28474.32</v>
      </c>
      <c r="G658" s="439">
        <v>28474.32</v>
      </c>
      <c r="H658" s="437" t="s">
        <v>956</v>
      </c>
      <c r="I658" s="437" t="s">
        <v>2778</v>
      </c>
      <c r="J658" s="440">
        <v>40430</v>
      </c>
    </row>
    <row r="659" spans="1:10" ht="30">
      <c r="A659" s="443"/>
      <c r="B659" s="437" t="s">
        <v>2779</v>
      </c>
      <c r="C659" s="437" t="s">
        <v>2780</v>
      </c>
      <c r="D659" s="444"/>
      <c r="E659" s="444"/>
      <c r="F659" s="439">
        <v>42263.48</v>
      </c>
      <c r="G659" s="439">
        <v>23402.15</v>
      </c>
      <c r="H659" s="437" t="s">
        <v>956</v>
      </c>
      <c r="I659" s="437" t="s">
        <v>727</v>
      </c>
      <c r="J659" s="440">
        <v>40073</v>
      </c>
    </row>
    <row r="660" spans="1:10" ht="30">
      <c r="A660" s="445" t="s">
        <v>2781</v>
      </c>
      <c r="B660" s="437" t="s">
        <v>2782</v>
      </c>
      <c r="C660" s="437" t="s">
        <v>2783</v>
      </c>
      <c r="D660" s="446">
        <v>5472.73</v>
      </c>
      <c r="E660" s="446">
        <v>6658.89</v>
      </c>
      <c r="F660" s="439">
        <v>84600</v>
      </c>
      <c r="G660" s="439">
        <v>6658.89</v>
      </c>
      <c r="H660" s="437" t="s">
        <v>956</v>
      </c>
      <c r="I660" s="437" t="s">
        <v>1034</v>
      </c>
      <c r="J660" s="440">
        <v>40482</v>
      </c>
    </row>
    <row r="661" spans="1:10" ht="30">
      <c r="A661" s="441"/>
      <c r="B661" s="437" t="s">
        <v>2784</v>
      </c>
      <c r="C661" s="437" t="s">
        <v>2785</v>
      </c>
      <c r="D661" s="442"/>
      <c r="E661" s="442"/>
      <c r="F661" s="439">
        <v>5472.73</v>
      </c>
      <c r="G661" s="439">
        <v>5472.73</v>
      </c>
      <c r="H661" s="437" t="s">
        <v>956</v>
      </c>
      <c r="I661" s="437" t="s">
        <v>727</v>
      </c>
      <c r="J661" s="440">
        <v>39994</v>
      </c>
    </row>
    <row r="662" spans="1:10" ht="45">
      <c r="A662" s="443"/>
      <c r="B662" s="437" t="s">
        <v>2786</v>
      </c>
      <c r="C662" s="437" t="s">
        <v>2787</v>
      </c>
      <c r="D662" s="444"/>
      <c r="E662" s="444"/>
      <c r="F662" s="439">
        <v>100000</v>
      </c>
      <c r="G662" s="439">
        <v>0</v>
      </c>
      <c r="H662" s="437" t="s">
        <v>1038</v>
      </c>
      <c r="I662" s="437" t="s">
        <v>2788</v>
      </c>
      <c r="J662" s="440">
        <v>40787</v>
      </c>
    </row>
    <row r="663" spans="1:10" ht="15">
      <c r="A663" s="445" t="s">
        <v>2789</v>
      </c>
      <c r="B663" s="437" t="s">
        <v>2790</v>
      </c>
      <c r="C663" s="437" t="s">
        <v>2407</v>
      </c>
      <c r="D663" s="446">
        <v>2970.04</v>
      </c>
      <c r="E663" s="446">
        <v>3613.76</v>
      </c>
      <c r="F663" s="439">
        <v>936.6</v>
      </c>
      <c r="G663" s="439">
        <v>936.6</v>
      </c>
      <c r="H663" s="437" t="s">
        <v>956</v>
      </c>
      <c r="I663" s="437" t="s">
        <v>1050</v>
      </c>
      <c r="J663" s="440">
        <v>40882</v>
      </c>
    </row>
    <row r="664" spans="1:10" ht="60">
      <c r="A664" s="441"/>
      <c r="B664" s="437" t="s">
        <v>2791</v>
      </c>
      <c r="C664" s="437" t="s">
        <v>2792</v>
      </c>
      <c r="D664" s="442"/>
      <c r="E664" s="442"/>
      <c r="F664" s="439">
        <v>2823.6</v>
      </c>
      <c r="G664" s="439">
        <v>2823.6</v>
      </c>
      <c r="H664" s="437" t="s">
        <v>956</v>
      </c>
      <c r="I664" s="437" t="s">
        <v>2793</v>
      </c>
      <c r="J664" s="440">
        <v>40693</v>
      </c>
    </row>
    <row r="665" spans="1:10" ht="30">
      <c r="A665" s="443"/>
      <c r="B665" s="437" t="s">
        <v>2794</v>
      </c>
      <c r="C665" s="437" t="s">
        <v>2795</v>
      </c>
      <c r="D665" s="444"/>
      <c r="E665" s="444"/>
      <c r="F665" s="439">
        <v>2823.6</v>
      </c>
      <c r="G665" s="439">
        <v>5647.2</v>
      </c>
      <c r="H665" s="437" t="s">
        <v>956</v>
      </c>
      <c r="I665" s="437" t="s">
        <v>2793</v>
      </c>
      <c r="J665" s="440">
        <v>40289</v>
      </c>
    </row>
    <row r="666" spans="1:10" ht="15">
      <c r="A666" s="445" t="s">
        <v>2796</v>
      </c>
      <c r="B666" s="437" t="s">
        <v>2797</v>
      </c>
      <c r="C666" s="437" t="s">
        <v>2798</v>
      </c>
      <c r="D666" s="446">
        <v>554.09</v>
      </c>
      <c r="E666" s="446">
        <v>674.18</v>
      </c>
      <c r="F666" s="439">
        <v>650</v>
      </c>
      <c r="G666" s="439">
        <v>554.09</v>
      </c>
      <c r="H666" s="437" t="s">
        <v>956</v>
      </c>
      <c r="I666" s="437" t="s">
        <v>2799</v>
      </c>
      <c r="J666" s="440">
        <v>40766</v>
      </c>
    </row>
    <row r="667" spans="1:10" ht="30">
      <c r="A667" s="441"/>
      <c r="B667" s="437" t="s">
        <v>2800</v>
      </c>
      <c r="C667" s="437" t="s">
        <v>2801</v>
      </c>
      <c r="D667" s="442"/>
      <c r="E667" s="442"/>
      <c r="F667" s="439">
        <v>625</v>
      </c>
      <c r="G667" s="439">
        <v>554.09</v>
      </c>
      <c r="H667" s="437" t="s">
        <v>956</v>
      </c>
      <c r="I667" s="437" t="s">
        <v>2802</v>
      </c>
      <c r="J667" s="440">
        <v>40330</v>
      </c>
    </row>
    <row r="668" spans="1:10" ht="30">
      <c r="A668" s="441"/>
      <c r="B668" s="437" t="s">
        <v>2803</v>
      </c>
      <c r="C668" s="437" t="s">
        <v>2804</v>
      </c>
      <c r="D668" s="442"/>
      <c r="E668" s="442"/>
      <c r="F668" s="439">
        <v>0</v>
      </c>
      <c r="G668" s="439">
        <v>0</v>
      </c>
      <c r="H668" s="437" t="s">
        <v>1038</v>
      </c>
      <c r="I668" s="437" t="s">
        <v>2805</v>
      </c>
      <c r="J668" s="440">
        <v>40327</v>
      </c>
    </row>
    <row r="669" spans="1:10" ht="15">
      <c r="A669" s="441"/>
      <c r="B669" s="437" t="s">
        <v>2806</v>
      </c>
      <c r="C669" s="437" t="s">
        <v>2801</v>
      </c>
      <c r="D669" s="442"/>
      <c r="E669" s="442"/>
      <c r="F669" s="439">
        <v>0</v>
      </c>
      <c r="G669" s="439">
        <v>0</v>
      </c>
      <c r="H669" s="437" t="s">
        <v>1038</v>
      </c>
      <c r="I669" s="437" t="s">
        <v>2807</v>
      </c>
      <c r="J669" s="440">
        <v>40178</v>
      </c>
    </row>
    <row r="670" spans="1:10" ht="45">
      <c r="A670" s="441"/>
      <c r="B670" s="437" t="s">
        <v>2808</v>
      </c>
      <c r="C670" s="437" t="s">
        <v>2801</v>
      </c>
      <c r="D670" s="442"/>
      <c r="E670" s="442"/>
      <c r="F670" s="439">
        <v>0</v>
      </c>
      <c r="G670" s="439">
        <v>0</v>
      </c>
      <c r="H670" s="437" t="s">
        <v>1038</v>
      </c>
      <c r="I670" s="437" t="s">
        <v>2809</v>
      </c>
      <c r="J670" s="440">
        <v>40724</v>
      </c>
    </row>
    <row r="671" spans="1:10" ht="15">
      <c r="A671" s="443"/>
      <c r="B671" s="437" t="s">
        <v>2810</v>
      </c>
      <c r="C671" s="437" t="s">
        <v>2801</v>
      </c>
      <c r="D671" s="444"/>
      <c r="E671" s="444"/>
      <c r="F671" s="439">
        <v>0</v>
      </c>
      <c r="G671" s="439">
        <v>0</v>
      </c>
      <c r="H671" s="437" t="s">
        <v>1038</v>
      </c>
      <c r="I671" s="437" t="s">
        <v>2811</v>
      </c>
      <c r="J671" s="440">
        <v>40178</v>
      </c>
    </row>
    <row r="672" spans="1:10" ht="30">
      <c r="A672" s="437" t="s">
        <v>2812</v>
      </c>
      <c r="B672" s="437" t="s">
        <v>2813</v>
      </c>
      <c r="C672" s="437" t="s">
        <v>2814</v>
      </c>
      <c r="D672" s="439">
        <v>687.6</v>
      </c>
      <c r="E672" s="439">
        <v>836.63</v>
      </c>
      <c r="F672" s="439">
        <v>1200</v>
      </c>
      <c r="G672" s="439">
        <v>687.6</v>
      </c>
      <c r="H672" s="437" t="s">
        <v>956</v>
      </c>
      <c r="I672" s="437" t="s">
        <v>2815</v>
      </c>
      <c r="J672" s="440">
        <v>40113</v>
      </c>
    </row>
    <row r="673" spans="1:10" ht="15">
      <c r="A673" s="437" t="s">
        <v>2816</v>
      </c>
      <c r="B673" s="437" t="s">
        <v>1422</v>
      </c>
      <c r="C673" s="437" t="s">
        <v>2817</v>
      </c>
      <c r="D673" s="439">
        <v>4533.68</v>
      </c>
      <c r="E673" s="439">
        <v>5516.3</v>
      </c>
      <c r="F673" s="439">
        <v>4533.68</v>
      </c>
      <c r="G673" s="439">
        <v>4533.68</v>
      </c>
      <c r="H673" s="437" t="s">
        <v>1038</v>
      </c>
      <c r="I673" s="437" t="s">
        <v>727</v>
      </c>
      <c r="J673" s="440">
        <v>40178</v>
      </c>
    </row>
    <row r="674" spans="1:10" ht="90">
      <c r="A674" s="445" t="s">
        <v>2818</v>
      </c>
      <c r="B674" s="437" t="s">
        <v>2819</v>
      </c>
      <c r="C674" s="437" t="s">
        <v>2820</v>
      </c>
      <c r="D674" s="439">
        <v>3930.93</v>
      </c>
      <c r="E674" s="446">
        <v>4782.92</v>
      </c>
      <c r="F674" s="439">
        <v>58100</v>
      </c>
      <c r="G674" s="439">
        <v>4782.92</v>
      </c>
      <c r="H674" s="437" t="s">
        <v>956</v>
      </c>
      <c r="I674" s="437" t="s">
        <v>2821</v>
      </c>
      <c r="J674" s="440">
        <v>40367</v>
      </c>
    </row>
    <row r="675" spans="1:10" ht="30">
      <c r="A675" s="443"/>
      <c r="B675" s="437" t="s">
        <v>2822</v>
      </c>
      <c r="C675" s="437" t="s">
        <v>2823</v>
      </c>
      <c r="D675" s="439">
        <v>3930.93</v>
      </c>
      <c r="E675" s="444"/>
      <c r="F675" s="439">
        <v>12650</v>
      </c>
      <c r="G675" s="439">
        <v>3930.93</v>
      </c>
      <c r="H675" s="437" t="s">
        <v>956</v>
      </c>
      <c r="I675" s="437" t="s">
        <v>1428</v>
      </c>
      <c r="J675" s="440">
        <v>40098</v>
      </c>
    </row>
    <row r="676" spans="1:10" ht="15">
      <c r="A676" s="445" t="s">
        <v>2824</v>
      </c>
      <c r="B676" s="437" t="s">
        <v>2825</v>
      </c>
      <c r="C676" s="437" t="s">
        <v>2826</v>
      </c>
      <c r="D676" s="446">
        <v>152.68</v>
      </c>
      <c r="E676" s="446">
        <v>185.78</v>
      </c>
      <c r="F676" s="439">
        <v>1000</v>
      </c>
      <c r="G676" s="439">
        <v>152.68</v>
      </c>
      <c r="H676" s="437" t="s">
        <v>956</v>
      </c>
      <c r="I676" s="437" t="s">
        <v>727</v>
      </c>
      <c r="J676" s="440">
        <v>40024</v>
      </c>
    </row>
    <row r="677" spans="1:10" ht="30">
      <c r="A677" s="443"/>
      <c r="B677" s="437" t="s">
        <v>2827</v>
      </c>
      <c r="C677" s="437" t="s">
        <v>2828</v>
      </c>
      <c r="D677" s="444"/>
      <c r="E677" s="444"/>
      <c r="F677" s="439">
        <v>260</v>
      </c>
      <c r="G677" s="439">
        <v>185.78</v>
      </c>
      <c r="H677" s="437" t="s">
        <v>956</v>
      </c>
      <c r="I677" s="437" t="s">
        <v>2829</v>
      </c>
      <c r="J677" s="440">
        <v>40392</v>
      </c>
    </row>
    <row r="678" spans="1:10" ht="15">
      <c r="A678" s="445" t="s">
        <v>2830</v>
      </c>
      <c r="B678" s="437" t="s">
        <v>2831</v>
      </c>
      <c r="C678" s="437" t="s">
        <v>2832</v>
      </c>
      <c r="D678" s="446">
        <v>763.88</v>
      </c>
      <c r="E678" s="446">
        <v>929.44</v>
      </c>
      <c r="F678" s="439">
        <v>815.32</v>
      </c>
      <c r="G678" s="439">
        <v>815.32</v>
      </c>
      <c r="H678" s="437" t="s">
        <v>956</v>
      </c>
      <c r="I678" s="437" t="s">
        <v>2833</v>
      </c>
      <c r="J678" s="440">
        <v>40742</v>
      </c>
    </row>
    <row r="679" spans="1:10" ht="15">
      <c r="A679" s="443"/>
      <c r="B679" s="437" t="s">
        <v>2834</v>
      </c>
      <c r="C679" s="437" t="s">
        <v>2832</v>
      </c>
      <c r="D679" s="444"/>
      <c r="E679" s="444"/>
      <c r="F679" s="439">
        <v>878</v>
      </c>
      <c r="G679" s="439">
        <v>878</v>
      </c>
      <c r="H679" s="437" t="s">
        <v>956</v>
      </c>
      <c r="I679" s="437" t="s">
        <v>1089</v>
      </c>
      <c r="J679" s="440">
        <v>40695</v>
      </c>
    </row>
    <row r="680" spans="1:10" ht="30">
      <c r="A680" s="437" t="s">
        <v>2835</v>
      </c>
      <c r="B680" s="437" t="s">
        <v>2836</v>
      </c>
      <c r="C680" s="437" t="s">
        <v>2837</v>
      </c>
      <c r="D680" s="439">
        <v>2952.57</v>
      </c>
      <c r="E680" s="439">
        <v>3592.51</v>
      </c>
      <c r="F680" s="439">
        <v>2952.57</v>
      </c>
      <c r="G680" s="439">
        <v>2952.57</v>
      </c>
      <c r="H680" s="437" t="s">
        <v>956</v>
      </c>
      <c r="I680" s="437" t="s">
        <v>1428</v>
      </c>
      <c r="J680" s="440">
        <v>40080</v>
      </c>
    </row>
    <row r="681" spans="1:10" ht="30">
      <c r="A681" s="445" t="s">
        <v>2838</v>
      </c>
      <c r="B681" s="437" t="s">
        <v>2839</v>
      </c>
      <c r="C681" s="437" t="s">
        <v>2840</v>
      </c>
      <c r="D681" s="446">
        <v>803.85</v>
      </c>
      <c r="E681" s="446">
        <v>978.07</v>
      </c>
      <c r="F681" s="439">
        <v>400</v>
      </c>
      <c r="G681" s="439">
        <v>400</v>
      </c>
      <c r="H681" s="437" t="s">
        <v>956</v>
      </c>
      <c r="I681" s="437" t="s">
        <v>2841</v>
      </c>
      <c r="J681" s="440">
        <v>40693</v>
      </c>
    </row>
    <row r="682" spans="1:10" ht="15">
      <c r="A682" s="441"/>
      <c r="B682" s="437" t="s">
        <v>2842</v>
      </c>
      <c r="C682" s="437" t="s">
        <v>2838</v>
      </c>
      <c r="D682" s="442"/>
      <c r="E682" s="442"/>
      <c r="F682" s="439">
        <v>803.85</v>
      </c>
      <c r="G682" s="439">
        <v>803.85</v>
      </c>
      <c r="H682" s="437" t="s">
        <v>956</v>
      </c>
      <c r="I682" s="437" t="s">
        <v>2843</v>
      </c>
      <c r="J682" s="440">
        <v>40236</v>
      </c>
    </row>
    <row r="683" spans="1:10" ht="15">
      <c r="A683" s="443"/>
      <c r="B683" s="437" t="s">
        <v>2844</v>
      </c>
      <c r="C683" s="437" t="s">
        <v>2838</v>
      </c>
      <c r="D683" s="444"/>
      <c r="E683" s="444"/>
      <c r="F683" s="439">
        <v>577.57000000000005</v>
      </c>
      <c r="G683" s="439">
        <v>577.57000000000005</v>
      </c>
      <c r="H683" s="437" t="s">
        <v>956</v>
      </c>
      <c r="I683" s="437" t="s">
        <v>1061</v>
      </c>
      <c r="J683" s="440">
        <v>40755</v>
      </c>
    </row>
    <row r="684" spans="1:10" ht="120">
      <c r="A684" s="437" t="s">
        <v>2845</v>
      </c>
      <c r="B684" s="437" t="s">
        <v>2846</v>
      </c>
      <c r="C684" s="437" t="s">
        <v>2847</v>
      </c>
      <c r="D684" s="439">
        <v>2620.62</v>
      </c>
      <c r="E684" s="439">
        <v>3188.61</v>
      </c>
      <c r="F684" s="439">
        <v>27215.45</v>
      </c>
      <c r="G684" s="439">
        <v>2620.62</v>
      </c>
      <c r="H684" s="437" t="s">
        <v>956</v>
      </c>
      <c r="I684" s="437" t="s">
        <v>727</v>
      </c>
      <c r="J684" s="440">
        <v>40045</v>
      </c>
    </row>
    <row r="685" spans="1:10" ht="15">
      <c r="A685" s="437" t="s">
        <v>2848</v>
      </c>
      <c r="B685" s="437" t="s">
        <v>2849</v>
      </c>
      <c r="C685" s="437" t="s">
        <v>2850</v>
      </c>
      <c r="D685" s="439">
        <v>2546.37</v>
      </c>
      <c r="E685" s="439">
        <v>3098.27</v>
      </c>
      <c r="F685" s="439">
        <v>3000</v>
      </c>
      <c r="G685" s="439">
        <v>2546.37</v>
      </c>
      <c r="H685" s="437" t="s">
        <v>956</v>
      </c>
      <c r="I685" s="437" t="s">
        <v>2851</v>
      </c>
      <c r="J685" s="440">
        <v>40235</v>
      </c>
    </row>
    <row r="686" spans="1:10" ht="15">
      <c r="A686" s="445" t="s">
        <v>2852</v>
      </c>
      <c r="B686" s="437" t="s">
        <v>2853</v>
      </c>
      <c r="C686" s="437" t="s">
        <v>2854</v>
      </c>
      <c r="D686" s="446">
        <v>414.43</v>
      </c>
      <c r="E686" s="446">
        <v>504.24</v>
      </c>
      <c r="F686" s="439">
        <v>700</v>
      </c>
      <c r="G686" s="439">
        <v>504.64</v>
      </c>
      <c r="H686" s="437" t="s">
        <v>956</v>
      </c>
      <c r="I686" s="437" t="s">
        <v>1333</v>
      </c>
      <c r="J686" s="440">
        <v>40908</v>
      </c>
    </row>
    <row r="687" spans="1:10" ht="30">
      <c r="A687" s="443"/>
      <c r="B687" s="437" t="s">
        <v>2855</v>
      </c>
      <c r="C687" s="437" t="s">
        <v>2856</v>
      </c>
      <c r="D687" s="444"/>
      <c r="E687" s="444"/>
      <c r="F687" s="439">
        <v>528.04</v>
      </c>
      <c r="G687" s="439">
        <v>414.03</v>
      </c>
      <c r="H687" s="437" t="s">
        <v>956</v>
      </c>
      <c r="I687" s="437" t="s">
        <v>2857</v>
      </c>
      <c r="J687" s="440">
        <v>40177</v>
      </c>
    </row>
    <row r="688" spans="1:10" ht="45">
      <c r="A688" s="437" t="s">
        <v>2858</v>
      </c>
      <c r="B688" s="437" t="s">
        <v>2859</v>
      </c>
      <c r="C688" s="437" t="s">
        <v>2860</v>
      </c>
      <c r="D688" s="439">
        <v>1408.38</v>
      </c>
      <c r="E688" s="439">
        <v>1713.64</v>
      </c>
      <c r="F688" s="439">
        <v>0</v>
      </c>
      <c r="G688" s="439">
        <v>0</v>
      </c>
      <c r="H688" s="437" t="s">
        <v>1038</v>
      </c>
      <c r="I688" s="437" t="s">
        <v>1567</v>
      </c>
      <c r="J688" s="440">
        <v>40086</v>
      </c>
    </row>
    <row r="689" spans="1:10" ht="30">
      <c r="A689" s="445" t="s">
        <v>2861</v>
      </c>
      <c r="B689" s="437" t="s">
        <v>2862</v>
      </c>
      <c r="C689" s="437" t="s">
        <v>2863</v>
      </c>
      <c r="D689" s="446">
        <v>766.13</v>
      </c>
      <c r="E689" s="446">
        <v>932.18</v>
      </c>
      <c r="F689" s="439">
        <v>1055.6099999999999</v>
      </c>
      <c r="G689" s="439">
        <v>932.18</v>
      </c>
      <c r="H689" s="437" t="s">
        <v>956</v>
      </c>
      <c r="I689" s="437" t="s">
        <v>2864</v>
      </c>
      <c r="J689" s="440">
        <v>40610</v>
      </c>
    </row>
    <row r="690" spans="1:10" ht="45">
      <c r="A690" s="443"/>
      <c r="B690" s="437" t="s">
        <v>2865</v>
      </c>
      <c r="C690" s="437" t="s">
        <v>2866</v>
      </c>
      <c r="D690" s="444"/>
      <c r="E690" s="444"/>
      <c r="F690" s="439">
        <v>912.96</v>
      </c>
      <c r="G690" s="439">
        <v>1532.26</v>
      </c>
      <c r="H690" s="437" t="s">
        <v>956</v>
      </c>
      <c r="I690" s="437" t="s">
        <v>2867</v>
      </c>
      <c r="J690" s="440">
        <v>40298</v>
      </c>
    </row>
    <row r="691" spans="1:10" ht="30">
      <c r="A691" s="445" t="s">
        <v>747</v>
      </c>
      <c r="B691" s="437" t="s">
        <v>2868</v>
      </c>
      <c r="C691" s="437" t="s">
        <v>2869</v>
      </c>
      <c r="D691" s="446">
        <v>4800.1099999999997</v>
      </c>
      <c r="E691" s="446">
        <v>5840.48</v>
      </c>
      <c r="F691" s="439">
        <v>0</v>
      </c>
      <c r="G691" s="439">
        <v>0</v>
      </c>
      <c r="H691" s="437" t="s">
        <v>1038</v>
      </c>
      <c r="I691" s="437" t="s">
        <v>2870</v>
      </c>
      <c r="J691" s="440">
        <v>40483</v>
      </c>
    </row>
    <row r="692" spans="1:10" ht="30">
      <c r="A692" s="443"/>
      <c r="B692" s="437" t="s">
        <v>2868</v>
      </c>
      <c r="C692" s="437" t="s">
        <v>2869</v>
      </c>
      <c r="D692" s="444"/>
      <c r="E692" s="444"/>
      <c r="F692" s="439">
        <v>10000</v>
      </c>
      <c r="G692" s="439">
        <v>0</v>
      </c>
      <c r="H692" s="437" t="s">
        <v>1038</v>
      </c>
      <c r="I692" s="437" t="s">
        <v>2870</v>
      </c>
      <c r="J692" s="440">
        <v>40483</v>
      </c>
    </row>
    <row r="693" spans="1:10" ht="15">
      <c r="A693" s="445" t="s">
        <v>2871</v>
      </c>
      <c r="B693" s="437" t="s">
        <v>2872</v>
      </c>
      <c r="C693" s="437" t="s">
        <v>2873</v>
      </c>
      <c r="D693" s="446">
        <v>93852.63</v>
      </c>
      <c r="E693" s="446">
        <v>115010.16</v>
      </c>
      <c r="F693" s="439">
        <v>105000</v>
      </c>
      <c r="G693" s="439">
        <v>93852.63</v>
      </c>
      <c r="H693" s="437" t="s">
        <v>956</v>
      </c>
      <c r="I693" s="437" t="s">
        <v>1498</v>
      </c>
      <c r="J693" s="440">
        <v>40161</v>
      </c>
    </row>
    <row r="694" spans="1:10" ht="15">
      <c r="A694" s="443"/>
      <c r="B694" s="437" t="s">
        <v>2874</v>
      </c>
      <c r="C694" s="437" t="s">
        <v>2873</v>
      </c>
      <c r="D694" s="444"/>
      <c r="E694" s="444"/>
      <c r="F694" s="439">
        <v>150000</v>
      </c>
      <c r="G694" s="439">
        <v>115010.16</v>
      </c>
      <c r="H694" s="437" t="s">
        <v>956</v>
      </c>
      <c r="I694" s="437" t="s">
        <v>1498</v>
      </c>
      <c r="J694" s="440">
        <v>40497</v>
      </c>
    </row>
    <row r="695" spans="1:10" ht="15">
      <c r="A695" s="445" t="s">
        <v>2875</v>
      </c>
      <c r="B695" s="437" t="s">
        <v>2876</v>
      </c>
      <c r="C695" s="437" t="s">
        <v>2877</v>
      </c>
      <c r="D695" s="446">
        <v>9298.84</v>
      </c>
      <c r="E695" s="446">
        <v>11314.26</v>
      </c>
      <c r="F695" s="439">
        <v>13469.75</v>
      </c>
      <c r="G695" s="439">
        <v>11314.26</v>
      </c>
      <c r="H695" s="437" t="s">
        <v>956</v>
      </c>
      <c r="I695" s="437" t="s">
        <v>2878</v>
      </c>
      <c r="J695" s="440">
        <v>40801</v>
      </c>
    </row>
    <row r="696" spans="1:10" ht="60">
      <c r="A696" s="441"/>
      <c r="B696" s="437" t="s">
        <v>2879</v>
      </c>
      <c r="C696" s="437" t="s">
        <v>2880</v>
      </c>
      <c r="D696" s="442"/>
      <c r="E696" s="442"/>
      <c r="F696" s="439">
        <v>6601.4</v>
      </c>
      <c r="G696" s="439">
        <v>6601.4</v>
      </c>
      <c r="H696" s="437" t="s">
        <v>956</v>
      </c>
      <c r="I696" s="437" t="s">
        <v>727</v>
      </c>
      <c r="J696" s="440">
        <v>40086</v>
      </c>
    </row>
    <row r="697" spans="1:10" ht="60">
      <c r="A697" s="443"/>
      <c r="B697" s="437" t="s">
        <v>2881</v>
      </c>
      <c r="C697" s="437" t="s">
        <v>2882</v>
      </c>
      <c r="D697" s="442"/>
      <c r="E697" s="442"/>
      <c r="F697" s="439">
        <v>3127.07</v>
      </c>
      <c r="G697" s="439">
        <v>2697.44</v>
      </c>
      <c r="H697" s="437" t="s">
        <v>956</v>
      </c>
      <c r="I697" s="437" t="s">
        <v>2883</v>
      </c>
      <c r="J697" s="440">
        <v>40074</v>
      </c>
    </row>
    <row r="698" spans="1:10" ht="15">
      <c r="A698" s="437" t="s">
        <v>2875</v>
      </c>
      <c r="B698" s="437" t="s">
        <v>2758</v>
      </c>
      <c r="C698" s="437" t="s">
        <v>2884</v>
      </c>
      <c r="D698" s="444"/>
      <c r="E698" s="444"/>
      <c r="F698" s="439">
        <v>0</v>
      </c>
      <c r="G698" s="439">
        <v>0</v>
      </c>
      <c r="H698" s="437" t="s">
        <v>1038</v>
      </c>
      <c r="I698" s="437" t="s">
        <v>1050</v>
      </c>
      <c r="J698" s="440">
        <v>40724</v>
      </c>
    </row>
    <row r="699" spans="1:10" ht="45">
      <c r="A699" s="445" t="s">
        <v>2885</v>
      </c>
      <c r="B699" s="437" t="s">
        <v>2886</v>
      </c>
      <c r="C699" s="437" t="s">
        <v>2887</v>
      </c>
      <c r="D699" s="446">
        <v>25603.47</v>
      </c>
      <c r="E699" s="446">
        <v>31152.76</v>
      </c>
      <c r="F699" s="439">
        <v>40700</v>
      </c>
      <c r="G699" s="439">
        <v>31152.73</v>
      </c>
      <c r="H699" s="437" t="s">
        <v>956</v>
      </c>
      <c r="I699" s="437" t="s">
        <v>2888</v>
      </c>
      <c r="J699" s="440">
        <v>40506</v>
      </c>
    </row>
    <row r="700" spans="1:10" ht="45">
      <c r="A700" s="443"/>
      <c r="B700" s="437" t="s">
        <v>2889</v>
      </c>
      <c r="C700" s="437" t="s">
        <v>2890</v>
      </c>
      <c r="D700" s="444"/>
      <c r="E700" s="444"/>
      <c r="F700" s="439">
        <v>79196.649999999994</v>
      </c>
      <c r="G700" s="439">
        <v>25603.47</v>
      </c>
      <c r="H700" s="437" t="s">
        <v>956</v>
      </c>
      <c r="I700" s="437" t="s">
        <v>2891</v>
      </c>
      <c r="J700" s="440">
        <v>40116</v>
      </c>
    </row>
    <row r="701" spans="1:10" ht="75">
      <c r="A701" s="437" t="s">
        <v>2892</v>
      </c>
      <c r="B701" s="437" t="s">
        <v>2893</v>
      </c>
      <c r="C701" s="437" t="s">
        <v>2894</v>
      </c>
      <c r="D701" s="439">
        <v>39767.94</v>
      </c>
      <c r="E701" s="439">
        <v>48387.21</v>
      </c>
      <c r="F701" s="439">
        <v>259280</v>
      </c>
      <c r="G701" s="439">
        <v>39707</v>
      </c>
      <c r="H701" s="437" t="s">
        <v>960</v>
      </c>
      <c r="I701" s="437" t="s">
        <v>2895</v>
      </c>
      <c r="J701" s="440">
        <v>40116</v>
      </c>
    </row>
    <row r="702" spans="1:10" ht="30">
      <c r="A702" s="437" t="s">
        <v>2896</v>
      </c>
      <c r="B702" s="437" t="s">
        <v>2897</v>
      </c>
      <c r="C702" s="437" t="s">
        <v>2898</v>
      </c>
      <c r="D702" s="439">
        <v>4538.04</v>
      </c>
      <c r="E702" s="439">
        <v>5521.62</v>
      </c>
      <c r="F702" s="439">
        <v>10059.66</v>
      </c>
      <c r="G702" s="439">
        <v>10059.66</v>
      </c>
      <c r="H702" s="437" t="s">
        <v>956</v>
      </c>
      <c r="I702" s="437" t="s">
        <v>1299</v>
      </c>
      <c r="J702" s="440">
        <v>40694</v>
      </c>
    </row>
    <row r="703" spans="1:10" ht="30">
      <c r="A703" s="445" t="s">
        <v>2899</v>
      </c>
      <c r="B703" s="437" t="s">
        <v>2900</v>
      </c>
      <c r="C703" s="437" t="s">
        <v>2901</v>
      </c>
      <c r="D703" s="446">
        <v>11338.56</v>
      </c>
      <c r="E703" s="439">
        <v>13796.07</v>
      </c>
      <c r="F703" s="439">
        <v>117861.87</v>
      </c>
      <c r="G703" s="439">
        <v>13796.07</v>
      </c>
      <c r="H703" s="437" t="s">
        <v>960</v>
      </c>
      <c r="I703" s="437" t="s">
        <v>2902</v>
      </c>
      <c r="J703" s="440">
        <v>40816</v>
      </c>
    </row>
    <row r="704" spans="1:10" ht="60">
      <c r="A704" s="443"/>
      <c r="B704" s="437" t="s">
        <v>2903</v>
      </c>
      <c r="C704" s="437" t="s">
        <v>2904</v>
      </c>
      <c r="D704" s="444"/>
      <c r="E704" s="439">
        <v>13796.07</v>
      </c>
      <c r="F704" s="439">
        <v>11844</v>
      </c>
      <c r="G704" s="439">
        <v>11338.56</v>
      </c>
      <c r="H704" s="437" t="s">
        <v>956</v>
      </c>
      <c r="I704" s="437" t="s">
        <v>727</v>
      </c>
      <c r="J704" s="440">
        <v>40037</v>
      </c>
    </row>
    <row r="705" spans="1:10" ht="15">
      <c r="A705" s="445" t="s">
        <v>2905</v>
      </c>
      <c r="B705" s="437" t="s">
        <v>2906</v>
      </c>
      <c r="C705" s="437" t="s">
        <v>2907</v>
      </c>
      <c r="D705" s="446">
        <v>97102.36</v>
      </c>
      <c r="E705" s="446">
        <v>115112.85</v>
      </c>
      <c r="F705" s="439">
        <v>56000</v>
      </c>
      <c r="G705" s="439">
        <v>55179</v>
      </c>
      <c r="H705" s="437" t="s">
        <v>956</v>
      </c>
      <c r="I705" s="437" t="s">
        <v>2561</v>
      </c>
      <c r="J705" s="440">
        <v>40394</v>
      </c>
    </row>
    <row r="706" spans="1:10" ht="15">
      <c r="A706" s="441"/>
      <c r="B706" s="437" t="s">
        <v>2908</v>
      </c>
      <c r="C706" s="437" t="s">
        <v>2909</v>
      </c>
      <c r="D706" s="442"/>
      <c r="E706" s="442"/>
      <c r="F706" s="439">
        <v>70000</v>
      </c>
      <c r="G706" s="439">
        <v>23000</v>
      </c>
      <c r="H706" s="437" t="s">
        <v>956</v>
      </c>
      <c r="I706" s="437" t="s">
        <v>2561</v>
      </c>
      <c r="J706" s="440">
        <v>40753</v>
      </c>
    </row>
    <row r="707" spans="1:10" ht="30">
      <c r="A707" s="441"/>
      <c r="B707" s="437" t="s">
        <v>2910</v>
      </c>
      <c r="C707" s="437" t="s">
        <v>2911</v>
      </c>
      <c r="D707" s="442"/>
      <c r="E707" s="442"/>
      <c r="F707" s="439">
        <v>200000</v>
      </c>
      <c r="G707" s="439">
        <v>50000</v>
      </c>
      <c r="H707" s="437" t="s">
        <v>956</v>
      </c>
      <c r="I707" s="437" t="s">
        <v>2561</v>
      </c>
      <c r="J707" s="440">
        <v>40268</v>
      </c>
    </row>
    <row r="708" spans="1:10" ht="15">
      <c r="A708" s="441"/>
      <c r="B708" s="437" t="s">
        <v>2912</v>
      </c>
      <c r="C708" s="437" t="s">
        <v>2913</v>
      </c>
      <c r="D708" s="442"/>
      <c r="E708" s="442"/>
      <c r="F708" s="439">
        <v>51419.42</v>
      </c>
      <c r="G708" s="439">
        <v>51100</v>
      </c>
      <c r="H708" s="437" t="s">
        <v>956</v>
      </c>
      <c r="I708" s="437" t="s">
        <v>2561</v>
      </c>
      <c r="J708" s="440">
        <v>40045</v>
      </c>
    </row>
    <row r="709" spans="1:10" ht="30">
      <c r="A709" s="443"/>
      <c r="B709" s="437" t="s">
        <v>2914</v>
      </c>
      <c r="C709" s="437" t="s">
        <v>2915</v>
      </c>
      <c r="D709" s="444"/>
      <c r="E709" s="444"/>
      <c r="F709" s="439">
        <v>38000</v>
      </c>
      <c r="G709" s="439">
        <v>34937</v>
      </c>
      <c r="H709" s="437" t="s">
        <v>956</v>
      </c>
      <c r="I709" s="437" t="s">
        <v>2561</v>
      </c>
      <c r="J709" s="440">
        <v>40431</v>
      </c>
    </row>
    <row r="710" spans="1:10" ht="15">
      <c r="A710" s="445" t="s">
        <v>2916</v>
      </c>
      <c r="B710" s="437" t="s">
        <v>2917</v>
      </c>
      <c r="C710" s="437" t="s">
        <v>2666</v>
      </c>
      <c r="D710" s="446">
        <v>7285.33</v>
      </c>
      <c r="E710" s="446">
        <v>8864.35</v>
      </c>
      <c r="F710" s="439">
        <v>1532.52</v>
      </c>
      <c r="G710" s="439">
        <v>1532.52</v>
      </c>
      <c r="H710" s="437" t="s">
        <v>956</v>
      </c>
      <c r="I710" s="437" t="s">
        <v>727</v>
      </c>
      <c r="J710" s="440">
        <v>40065</v>
      </c>
    </row>
    <row r="711" spans="1:10" ht="15">
      <c r="A711" s="441"/>
      <c r="B711" s="437" t="s">
        <v>2918</v>
      </c>
      <c r="C711" s="437" t="s">
        <v>2919</v>
      </c>
      <c r="D711" s="442"/>
      <c r="E711" s="442"/>
      <c r="F711" s="439">
        <v>7376.14</v>
      </c>
      <c r="G711" s="439">
        <v>7376.14</v>
      </c>
      <c r="H711" s="437" t="s">
        <v>956</v>
      </c>
      <c r="I711" s="437" t="s">
        <v>1602</v>
      </c>
      <c r="J711" s="440">
        <v>40583</v>
      </c>
    </row>
    <row r="712" spans="1:10" ht="15">
      <c r="A712" s="441"/>
      <c r="B712" s="437" t="s">
        <v>2920</v>
      </c>
      <c r="C712" s="437" t="s">
        <v>2921</v>
      </c>
      <c r="D712" s="442"/>
      <c r="E712" s="442"/>
      <c r="F712" s="439">
        <v>2255.98</v>
      </c>
      <c r="G712" s="439">
        <v>2255.98</v>
      </c>
      <c r="H712" s="437" t="s">
        <v>956</v>
      </c>
      <c r="I712" s="437" t="s">
        <v>999</v>
      </c>
      <c r="J712" s="440">
        <v>40253</v>
      </c>
    </row>
    <row r="713" spans="1:10" ht="15">
      <c r="A713" s="443"/>
      <c r="B713" s="437" t="s">
        <v>2922</v>
      </c>
      <c r="C713" s="437" t="s">
        <v>2666</v>
      </c>
      <c r="D713" s="444"/>
      <c r="E713" s="444"/>
      <c r="F713" s="439">
        <v>3496.83</v>
      </c>
      <c r="G713" s="439">
        <v>3496.83</v>
      </c>
      <c r="H713" s="437" t="s">
        <v>956</v>
      </c>
      <c r="I713" s="437" t="s">
        <v>999</v>
      </c>
      <c r="J713" s="440">
        <v>40161</v>
      </c>
    </row>
    <row r="714" spans="1:10" ht="15">
      <c r="A714" s="445" t="s">
        <v>2923</v>
      </c>
      <c r="B714" s="437" t="s">
        <v>2924</v>
      </c>
      <c r="C714" s="437" t="s">
        <v>2925</v>
      </c>
      <c r="D714" s="446">
        <v>101023.22</v>
      </c>
      <c r="E714" s="446">
        <v>123794.42</v>
      </c>
      <c r="F714" s="439">
        <v>170000</v>
      </c>
      <c r="G714" s="439">
        <v>123794.42</v>
      </c>
      <c r="H714" s="437" t="s">
        <v>956</v>
      </c>
      <c r="I714" s="437" t="s">
        <v>1498</v>
      </c>
      <c r="J714" s="440">
        <v>40391</v>
      </c>
    </row>
    <row r="715" spans="1:10" ht="60">
      <c r="A715" s="441"/>
      <c r="B715" s="437" t="s">
        <v>2926</v>
      </c>
      <c r="C715" s="437" t="s">
        <v>2927</v>
      </c>
      <c r="D715" s="442"/>
      <c r="E715" s="442"/>
      <c r="F715" s="439">
        <v>69066</v>
      </c>
      <c r="G715" s="439">
        <v>69066</v>
      </c>
      <c r="H715" s="437" t="s">
        <v>956</v>
      </c>
      <c r="I715" s="437" t="s">
        <v>1498</v>
      </c>
      <c r="J715" s="440">
        <v>40072</v>
      </c>
    </row>
    <row r="716" spans="1:10" ht="60">
      <c r="A716" s="441"/>
      <c r="B716" s="437" t="s">
        <v>2928</v>
      </c>
      <c r="C716" s="437" t="s">
        <v>2929</v>
      </c>
      <c r="D716" s="442"/>
      <c r="E716" s="442"/>
      <c r="F716" s="439">
        <v>14275</v>
      </c>
      <c r="G716" s="439">
        <v>14275</v>
      </c>
      <c r="H716" s="437" t="s">
        <v>956</v>
      </c>
      <c r="I716" s="437" t="s">
        <v>1498</v>
      </c>
      <c r="J716" s="440">
        <v>40106</v>
      </c>
    </row>
    <row r="717" spans="1:10" ht="30">
      <c r="A717" s="443"/>
      <c r="B717" s="437" t="s">
        <v>2930</v>
      </c>
      <c r="C717" s="437" t="s">
        <v>2931</v>
      </c>
      <c r="D717" s="444"/>
      <c r="E717" s="444"/>
      <c r="F717" s="439">
        <v>47500</v>
      </c>
      <c r="G717" s="439">
        <v>17682.22</v>
      </c>
      <c r="H717" s="437" t="s">
        <v>956</v>
      </c>
      <c r="I717" s="437" t="s">
        <v>1498</v>
      </c>
      <c r="J717" s="440">
        <v>40227</v>
      </c>
    </row>
    <row r="718" spans="1:10" ht="15">
      <c r="A718" s="445" t="s">
        <v>2932</v>
      </c>
      <c r="B718" s="437" t="s">
        <v>2933</v>
      </c>
      <c r="C718" s="437" t="s">
        <v>2934</v>
      </c>
      <c r="D718" s="446">
        <v>8678.6299999999992</v>
      </c>
      <c r="E718" s="446">
        <v>10559.63</v>
      </c>
      <c r="F718" s="439">
        <v>24383.8</v>
      </c>
      <c r="G718" s="439">
        <v>8678.6299999999992</v>
      </c>
      <c r="H718" s="437" t="s">
        <v>956</v>
      </c>
      <c r="I718" s="437" t="s">
        <v>727</v>
      </c>
      <c r="J718" s="440">
        <v>40056</v>
      </c>
    </row>
    <row r="719" spans="1:10" ht="15">
      <c r="A719" s="443"/>
      <c r="B719" s="437" t="s">
        <v>2935</v>
      </c>
      <c r="C719" s="437" t="s">
        <v>2936</v>
      </c>
      <c r="D719" s="444"/>
      <c r="E719" s="444"/>
      <c r="F719" s="439">
        <v>17661</v>
      </c>
      <c r="G719" s="439">
        <v>10559</v>
      </c>
      <c r="H719" s="437" t="s">
        <v>956</v>
      </c>
      <c r="I719" s="437" t="s">
        <v>1050</v>
      </c>
      <c r="J719" s="440">
        <v>40695</v>
      </c>
    </row>
    <row r="720" spans="1:10" ht="45">
      <c r="A720" s="445" t="s">
        <v>2937</v>
      </c>
      <c r="B720" s="437" t="s">
        <v>2938</v>
      </c>
      <c r="C720" s="437" t="s">
        <v>2939</v>
      </c>
      <c r="D720" s="446">
        <v>641.85</v>
      </c>
      <c r="E720" s="446">
        <v>780.96</v>
      </c>
      <c r="F720" s="439">
        <v>14500</v>
      </c>
      <c r="G720" s="439">
        <v>641.85</v>
      </c>
      <c r="H720" s="437" t="s">
        <v>956</v>
      </c>
      <c r="I720" s="437" t="s">
        <v>727</v>
      </c>
      <c r="J720" s="440">
        <v>40052</v>
      </c>
    </row>
    <row r="721" spans="1:10" ht="45">
      <c r="A721" s="443"/>
      <c r="B721" s="437" t="s">
        <v>2940</v>
      </c>
      <c r="C721" s="437" t="s">
        <v>2941</v>
      </c>
      <c r="D721" s="444"/>
      <c r="E721" s="444"/>
      <c r="F721" s="439">
        <v>10000</v>
      </c>
      <c r="G721" s="439">
        <v>780</v>
      </c>
      <c r="H721" s="437" t="s">
        <v>956</v>
      </c>
      <c r="I721" s="437" t="s">
        <v>2942</v>
      </c>
      <c r="J721" s="440">
        <v>40848</v>
      </c>
    </row>
    <row r="722" spans="1:10" ht="30">
      <c r="A722" s="445" t="s">
        <v>2943</v>
      </c>
      <c r="B722" s="437" t="s">
        <v>2944</v>
      </c>
      <c r="C722" s="437" t="s">
        <v>2945</v>
      </c>
      <c r="D722" s="446">
        <v>95331.94</v>
      </c>
      <c r="E722" s="446">
        <v>116699.45</v>
      </c>
      <c r="F722" s="439">
        <v>0</v>
      </c>
      <c r="G722" s="439">
        <v>0</v>
      </c>
      <c r="H722" s="437" t="s">
        <v>1038</v>
      </c>
      <c r="I722" s="437" t="s">
        <v>2946</v>
      </c>
      <c r="J722" s="440">
        <v>40238</v>
      </c>
    </row>
    <row r="723" spans="1:10" ht="30">
      <c r="A723" s="441"/>
      <c r="B723" s="437" t="s">
        <v>2947</v>
      </c>
      <c r="C723" s="437" t="s">
        <v>2948</v>
      </c>
      <c r="D723" s="442"/>
      <c r="E723" s="442"/>
      <c r="F723" s="439">
        <v>80000</v>
      </c>
      <c r="G723" s="439">
        <v>40379</v>
      </c>
      <c r="H723" s="437" t="s">
        <v>956</v>
      </c>
      <c r="I723" s="437" t="s">
        <v>2949</v>
      </c>
      <c r="J723" s="440">
        <v>40367</v>
      </c>
    </row>
    <row r="724" spans="1:10" ht="45">
      <c r="A724" s="441"/>
      <c r="B724" s="437" t="s">
        <v>2950</v>
      </c>
      <c r="C724" s="437" t="s">
        <v>2951</v>
      </c>
      <c r="D724" s="442"/>
      <c r="E724" s="442"/>
      <c r="F724" s="439">
        <v>80000</v>
      </c>
      <c r="G724" s="439">
        <v>76319.539999999994</v>
      </c>
      <c r="H724" s="437" t="s">
        <v>956</v>
      </c>
      <c r="I724" s="437" t="s">
        <v>2952</v>
      </c>
      <c r="J724" s="440">
        <v>40387</v>
      </c>
    </row>
    <row r="725" spans="1:10" ht="45">
      <c r="A725" s="443"/>
      <c r="B725" s="437" t="s">
        <v>2953</v>
      </c>
      <c r="C725" s="437" t="s">
        <v>2954</v>
      </c>
      <c r="D725" s="444"/>
      <c r="E725" s="444"/>
      <c r="F725" s="439">
        <v>103000</v>
      </c>
      <c r="G725" s="439">
        <v>95332</v>
      </c>
      <c r="H725" s="437" t="s">
        <v>956</v>
      </c>
      <c r="I725" s="437" t="s">
        <v>2955</v>
      </c>
      <c r="J725" s="440">
        <v>40101</v>
      </c>
    </row>
    <row r="726" spans="1:10" ht="45">
      <c r="A726" s="445" t="s">
        <v>2956</v>
      </c>
      <c r="B726" s="437" t="s">
        <v>2957</v>
      </c>
      <c r="C726" s="437" t="s">
        <v>2958</v>
      </c>
      <c r="D726" s="446">
        <v>18422.97</v>
      </c>
      <c r="E726" s="446">
        <v>22415.95</v>
      </c>
      <c r="F726" s="439">
        <v>18564.8</v>
      </c>
      <c r="G726" s="439">
        <v>18422.97</v>
      </c>
      <c r="H726" s="437" t="s">
        <v>956</v>
      </c>
      <c r="I726" s="437" t="s">
        <v>727</v>
      </c>
      <c r="J726" s="440">
        <v>40025</v>
      </c>
    </row>
    <row r="727" spans="1:10" ht="75">
      <c r="A727" s="443"/>
      <c r="B727" s="437" t="s">
        <v>2959</v>
      </c>
      <c r="C727" s="437" t="s">
        <v>2960</v>
      </c>
      <c r="D727" s="444"/>
      <c r="E727" s="444"/>
      <c r="F727" s="439">
        <v>22000</v>
      </c>
      <c r="G727" s="439">
        <v>22000</v>
      </c>
      <c r="H727" s="437" t="s">
        <v>956</v>
      </c>
      <c r="I727" s="437" t="s">
        <v>2961</v>
      </c>
      <c r="J727" s="440">
        <v>40382</v>
      </c>
    </row>
    <row r="728" spans="1:10" ht="15">
      <c r="A728" s="445" t="s">
        <v>2962</v>
      </c>
      <c r="B728" s="437" t="s">
        <v>2963</v>
      </c>
      <c r="C728" s="437" t="s">
        <v>2964</v>
      </c>
      <c r="D728" s="446">
        <v>746.32</v>
      </c>
      <c r="E728" s="446">
        <v>908.08</v>
      </c>
      <c r="F728" s="439">
        <v>746</v>
      </c>
      <c r="G728" s="439">
        <v>1123.68</v>
      </c>
      <c r="H728" s="437" t="s">
        <v>960</v>
      </c>
      <c r="I728" s="437" t="s">
        <v>1002</v>
      </c>
      <c r="J728" s="440">
        <v>40329</v>
      </c>
    </row>
    <row r="729" spans="1:10" ht="15">
      <c r="A729" s="443"/>
      <c r="B729" s="437" t="s">
        <v>2963</v>
      </c>
      <c r="C729" s="437" t="s">
        <v>2964</v>
      </c>
      <c r="D729" s="444"/>
      <c r="E729" s="444"/>
      <c r="F729" s="439">
        <v>1654.4</v>
      </c>
      <c r="G729" s="439">
        <v>1123.68</v>
      </c>
      <c r="H729" s="437" t="s">
        <v>960</v>
      </c>
      <c r="I729" s="437" t="s">
        <v>1002</v>
      </c>
      <c r="J729" s="440">
        <v>40329</v>
      </c>
    </row>
    <row r="730" spans="1:10" ht="30">
      <c r="A730" s="445" t="s">
        <v>2965</v>
      </c>
      <c r="B730" s="437" t="s">
        <v>2966</v>
      </c>
      <c r="C730" s="437" t="s">
        <v>2965</v>
      </c>
      <c r="D730" s="446">
        <v>101926.33</v>
      </c>
      <c r="E730" s="446">
        <v>123417.94</v>
      </c>
      <c r="F730" s="439">
        <v>244000</v>
      </c>
      <c r="G730" s="439">
        <v>144066.96</v>
      </c>
      <c r="H730" s="437" t="s">
        <v>956</v>
      </c>
      <c r="I730" s="437" t="s">
        <v>1050</v>
      </c>
      <c r="J730" s="440">
        <v>41274</v>
      </c>
    </row>
    <row r="731" spans="1:10" ht="15">
      <c r="A731" s="443"/>
      <c r="B731" s="437" t="s">
        <v>2967</v>
      </c>
      <c r="C731" s="437" t="s">
        <v>2965</v>
      </c>
      <c r="D731" s="444"/>
      <c r="E731" s="444"/>
      <c r="F731" s="439">
        <v>81277.31</v>
      </c>
      <c r="G731" s="439">
        <v>81277.31</v>
      </c>
      <c r="H731" s="437" t="s">
        <v>956</v>
      </c>
      <c r="I731" s="437" t="s">
        <v>2968</v>
      </c>
      <c r="J731" s="440">
        <v>40714</v>
      </c>
    </row>
    <row r="732" spans="1:10" ht="60">
      <c r="A732" s="437" t="s">
        <v>2969</v>
      </c>
      <c r="B732" s="437" t="s">
        <v>2970</v>
      </c>
      <c r="C732" s="437" t="s">
        <v>2971</v>
      </c>
      <c r="D732" s="439">
        <v>820.24</v>
      </c>
      <c r="E732" s="439">
        <v>998.02</v>
      </c>
      <c r="F732" s="439">
        <v>50343.1</v>
      </c>
      <c r="G732" s="439">
        <v>820.24</v>
      </c>
      <c r="H732" s="437" t="s">
        <v>956</v>
      </c>
      <c r="I732" s="437" t="s">
        <v>2972</v>
      </c>
      <c r="J732" s="440">
        <v>39994</v>
      </c>
    </row>
    <row r="733" spans="1:10" ht="60">
      <c r="A733" s="445" t="s">
        <v>2973</v>
      </c>
      <c r="B733" s="437" t="s">
        <v>2974</v>
      </c>
      <c r="C733" s="437" t="s">
        <v>2975</v>
      </c>
      <c r="D733" s="446">
        <v>193.7</v>
      </c>
      <c r="E733" s="446">
        <v>235.68</v>
      </c>
      <c r="F733" s="439">
        <v>235.68</v>
      </c>
      <c r="G733" s="439">
        <v>235.68</v>
      </c>
      <c r="H733" s="437" t="s">
        <v>956</v>
      </c>
      <c r="I733" s="437" t="s">
        <v>2976</v>
      </c>
      <c r="J733" s="440">
        <v>40483</v>
      </c>
    </row>
    <row r="734" spans="1:10" ht="30">
      <c r="A734" s="443"/>
      <c r="B734" s="437" t="s">
        <v>2977</v>
      </c>
      <c r="C734" s="437" t="s">
        <v>2978</v>
      </c>
      <c r="D734" s="444"/>
      <c r="E734" s="444"/>
      <c r="F734" s="439">
        <v>193.7</v>
      </c>
      <c r="G734" s="439">
        <v>193.7</v>
      </c>
      <c r="H734" s="437" t="s">
        <v>956</v>
      </c>
      <c r="I734" s="437" t="s">
        <v>2979</v>
      </c>
      <c r="J734" s="440">
        <v>40189</v>
      </c>
    </row>
    <row r="735" spans="1:10" ht="30">
      <c r="A735" s="437" t="s">
        <v>2980</v>
      </c>
      <c r="B735" s="437" t="s">
        <v>2981</v>
      </c>
      <c r="C735" s="437" t="s">
        <v>2982</v>
      </c>
      <c r="D735" s="439">
        <v>1341.4</v>
      </c>
      <c r="E735" s="439">
        <v>1632.13</v>
      </c>
      <c r="F735" s="439">
        <v>0</v>
      </c>
      <c r="G735" s="439">
        <v>0</v>
      </c>
      <c r="H735" s="437" t="s">
        <v>1038</v>
      </c>
      <c r="I735" s="437" t="s">
        <v>2983</v>
      </c>
      <c r="J735" s="440">
        <v>40359</v>
      </c>
    </row>
    <row r="736" spans="1:10" ht="30">
      <c r="A736" s="445" t="s">
        <v>2984</v>
      </c>
      <c r="B736" s="437" t="s">
        <v>2985</v>
      </c>
      <c r="C736" s="437" t="s">
        <v>2986</v>
      </c>
      <c r="D736" s="446">
        <v>106117.32</v>
      </c>
      <c r="E736" s="446">
        <v>132896.98000000001</v>
      </c>
      <c r="F736" s="439">
        <v>60000</v>
      </c>
      <c r="G736" s="439">
        <v>750</v>
      </c>
      <c r="H736" s="437" t="s">
        <v>956</v>
      </c>
      <c r="I736" s="437" t="s">
        <v>2561</v>
      </c>
      <c r="J736" s="440">
        <v>40478</v>
      </c>
    </row>
    <row r="737" spans="1:10" ht="30">
      <c r="A737" s="441"/>
      <c r="B737" s="437" t="s">
        <v>2987</v>
      </c>
      <c r="C737" s="437" t="s">
        <v>2988</v>
      </c>
      <c r="D737" s="442"/>
      <c r="E737" s="442"/>
      <c r="F737" s="439">
        <v>35300</v>
      </c>
      <c r="G737" s="439">
        <v>0</v>
      </c>
      <c r="H737" s="437" t="s">
        <v>956</v>
      </c>
      <c r="I737" s="437" t="s">
        <v>2561</v>
      </c>
      <c r="J737" s="440">
        <v>40481</v>
      </c>
    </row>
    <row r="738" spans="1:10" ht="30">
      <c r="A738" s="441"/>
      <c r="B738" s="437" t="s">
        <v>2989</v>
      </c>
      <c r="C738" s="437" t="s">
        <v>2990</v>
      </c>
      <c r="D738" s="442"/>
      <c r="E738" s="442"/>
      <c r="F738" s="439">
        <v>415000</v>
      </c>
      <c r="G738" s="439">
        <v>158264</v>
      </c>
      <c r="H738" s="437" t="s">
        <v>956</v>
      </c>
      <c r="I738" s="437" t="s">
        <v>2561</v>
      </c>
      <c r="J738" s="440">
        <v>40269</v>
      </c>
    </row>
    <row r="739" spans="1:10" ht="15">
      <c r="A739" s="443"/>
      <c r="B739" s="437" t="s">
        <v>2991</v>
      </c>
      <c r="C739" s="437" t="s">
        <v>2992</v>
      </c>
      <c r="D739" s="444"/>
      <c r="E739" s="444"/>
      <c r="F739" s="439">
        <v>80000</v>
      </c>
      <c r="G739" s="439">
        <v>80000</v>
      </c>
      <c r="H739" s="437" t="s">
        <v>956</v>
      </c>
      <c r="I739" s="437" t="s">
        <v>2561</v>
      </c>
      <c r="J739" s="440">
        <v>40118</v>
      </c>
    </row>
    <row r="740" spans="1:10" ht="15">
      <c r="A740" s="437" t="s">
        <v>2993</v>
      </c>
      <c r="B740" s="437" t="s">
        <v>2994</v>
      </c>
      <c r="C740" s="437" t="s">
        <v>2995</v>
      </c>
      <c r="D740" s="439">
        <v>125.01</v>
      </c>
      <c r="E740" s="439">
        <v>152.1</v>
      </c>
      <c r="F740" s="439">
        <v>500</v>
      </c>
      <c r="G740" s="439">
        <v>0</v>
      </c>
      <c r="H740" s="437" t="s">
        <v>1038</v>
      </c>
      <c r="I740" s="437" t="s">
        <v>2996</v>
      </c>
      <c r="J740" s="440">
        <v>40451</v>
      </c>
    </row>
    <row r="741" spans="1:10" ht="75">
      <c r="A741" s="445" t="s">
        <v>2997</v>
      </c>
      <c r="B741" s="437" t="s">
        <v>2998</v>
      </c>
      <c r="C741" s="437" t="s">
        <v>2999</v>
      </c>
      <c r="D741" s="446">
        <v>23070.21</v>
      </c>
      <c r="E741" s="446">
        <v>28070.43</v>
      </c>
      <c r="F741" s="439">
        <v>0</v>
      </c>
      <c r="G741" s="439">
        <v>0</v>
      </c>
      <c r="H741" s="437" t="s">
        <v>1038</v>
      </c>
      <c r="I741" s="437" t="s">
        <v>3000</v>
      </c>
      <c r="J741" s="440">
        <v>40716</v>
      </c>
    </row>
    <row r="742" spans="1:10" ht="75">
      <c r="A742" s="441"/>
      <c r="B742" s="437" t="s">
        <v>3001</v>
      </c>
      <c r="C742" s="437" t="s">
        <v>3002</v>
      </c>
      <c r="D742" s="442"/>
      <c r="E742" s="442"/>
      <c r="F742" s="439">
        <v>23070.21</v>
      </c>
      <c r="G742" s="439">
        <v>0</v>
      </c>
      <c r="H742" s="437" t="s">
        <v>1038</v>
      </c>
      <c r="I742" s="437" t="s">
        <v>3003</v>
      </c>
      <c r="J742" s="440">
        <v>40543</v>
      </c>
    </row>
    <row r="743" spans="1:10" ht="75">
      <c r="A743" s="443"/>
      <c r="B743" s="437" t="s">
        <v>3001</v>
      </c>
      <c r="C743" s="437" t="s">
        <v>3002</v>
      </c>
      <c r="D743" s="444"/>
      <c r="E743" s="444"/>
      <c r="F743" s="439">
        <v>51140.639999999999</v>
      </c>
      <c r="G743" s="439">
        <v>0</v>
      </c>
      <c r="H743" s="437" t="s">
        <v>1038</v>
      </c>
      <c r="I743" s="437" t="s">
        <v>3003</v>
      </c>
      <c r="J743" s="440">
        <v>40543</v>
      </c>
    </row>
    <row r="744" spans="1:10" ht="45">
      <c r="A744" s="437" t="s">
        <v>3004</v>
      </c>
      <c r="B744" s="437" t="s">
        <v>3005</v>
      </c>
      <c r="C744" s="437" t="s">
        <v>3006</v>
      </c>
      <c r="D744" s="439">
        <v>415.93</v>
      </c>
      <c r="E744" s="439">
        <v>506.08</v>
      </c>
      <c r="F744" s="439">
        <v>400</v>
      </c>
      <c r="G744" s="439">
        <v>387.71</v>
      </c>
      <c r="H744" s="437" t="s">
        <v>956</v>
      </c>
      <c r="I744" s="437" t="s">
        <v>3007</v>
      </c>
      <c r="J744" s="440">
        <v>40147</v>
      </c>
    </row>
    <row r="745" spans="1:10" ht="15">
      <c r="A745" s="445" t="s">
        <v>3008</v>
      </c>
      <c r="B745" s="437" t="s">
        <v>3009</v>
      </c>
      <c r="C745" s="437" t="s">
        <v>3010</v>
      </c>
      <c r="D745" s="446">
        <v>1245.8599999999999</v>
      </c>
      <c r="E745" s="446">
        <v>1515.9</v>
      </c>
      <c r="F745" s="439">
        <v>0</v>
      </c>
      <c r="G745" s="439">
        <v>0</v>
      </c>
      <c r="H745" s="437" t="s">
        <v>1038</v>
      </c>
      <c r="I745" s="437" t="s">
        <v>3011</v>
      </c>
      <c r="J745" s="440">
        <v>40390</v>
      </c>
    </row>
    <row r="746" spans="1:10" ht="15">
      <c r="A746" s="443"/>
      <c r="B746" s="437" t="s">
        <v>3012</v>
      </c>
      <c r="C746" s="437" t="s">
        <v>3008</v>
      </c>
      <c r="D746" s="444"/>
      <c r="E746" s="444"/>
      <c r="F746" s="439">
        <v>0</v>
      </c>
      <c r="G746" s="439">
        <v>0</v>
      </c>
      <c r="H746" s="437" t="s">
        <v>1038</v>
      </c>
      <c r="I746" s="437" t="s">
        <v>3013</v>
      </c>
      <c r="J746" s="440">
        <v>40359</v>
      </c>
    </row>
    <row r="747" spans="1:10" ht="30">
      <c r="A747" s="437" t="s">
        <v>3014</v>
      </c>
      <c r="B747" s="437" t="s">
        <v>3015</v>
      </c>
      <c r="C747" s="437" t="s">
        <v>3016</v>
      </c>
      <c r="D747" s="439">
        <v>579.16999999999996</v>
      </c>
      <c r="E747" s="439">
        <v>704.7</v>
      </c>
      <c r="F747" s="439">
        <v>24040.38</v>
      </c>
      <c r="G747" s="439">
        <v>1283.8699999999999</v>
      </c>
      <c r="H747" s="437" t="s">
        <v>956</v>
      </c>
      <c r="I747" s="437" t="s">
        <v>1002</v>
      </c>
      <c r="J747" s="440">
        <v>40724</v>
      </c>
    </row>
    <row r="748" spans="1:10" ht="45">
      <c r="A748" s="437" t="s">
        <v>3017</v>
      </c>
      <c r="B748" s="437" t="s">
        <v>3018</v>
      </c>
      <c r="C748" s="437" t="s">
        <v>3019</v>
      </c>
      <c r="D748" s="439">
        <v>110183.41</v>
      </c>
      <c r="E748" s="439">
        <v>135010.26</v>
      </c>
      <c r="F748" s="439">
        <v>1375000</v>
      </c>
      <c r="G748" s="439">
        <v>245193.67</v>
      </c>
      <c r="H748" s="437" t="s">
        <v>956</v>
      </c>
      <c r="I748" s="437" t="s">
        <v>3020</v>
      </c>
      <c r="J748" s="440">
        <v>40353</v>
      </c>
    </row>
    <row r="749" spans="1:10" ht="60">
      <c r="A749" s="445" t="s">
        <v>3021</v>
      </c>
      <c r="B749" s="437" t="s">
        <v>3022</v>
      </c>
      <c r="C749" s="437" t="s">
        <v>3023</v>
      </c>
      <c r="D749" s="446">
        <v>7569.23</v>
      </c>
      <c r="E749" s="446">
        <v>9209.7800000000007</v>
      </c>
      <c r="F749" s="439">
        <v>90847</v>
      </c>
      <c r="G749" s="439">
        <v>0</v>
      </c>
      <c r="H749" s="437" t="s">
        <v>956</v>
      </c>
      <c r="I749" s="437" t="s">
        <v>1428</v>
      </c>
      <c r="J749" s="440">
        <v>40339</v>
      </c>
    </row>
    <row r="750" spans="1:10" ht="30">
      <c r="A750" s="443"/>
      <c r="B750" s="437" t="s">
        <v>3024</v>
      </c>
      <c r="C750" s="437" t="s">
        <v>3025</v>
      </c>
      <c r="D750" s="444"/>
      <c r="E750" s="444"/>
      <c r="F750" s="439">
        <v>13571.25</v>
      </c>
      <c r="G750" s="439">
        <v>7569.23</v>
      </c>
      <c r="H750" s="437" t="s">
        <v>956</v>
      </c>
      <c r="I750" s="437" t="s">
        <v>1034</v>
      </c>
      <c r="J750" s="440">
        <v>40051</v>
      </c>
    </row>
    <row r="751" spans="1:10" ht="30">
      <c r="A751" s="445" t="s">
        <v>3026</v>
      </c>
      <c r="B751" s="437" t="s">
        <v>3027</v>
      </c>
      <c r="C751" s="437" t="s">
        <v>3028</v>
      </c>
      <c r="D751" s="446">
        <v>259.86</v>
      </c>
      <c r="E751" s="446">
        <v>316.18</v>
      </c>
      <c r="F751" s="439">
        <v>316</v>
      </c>
      <c r="G751" s="439">
        <v>316</v>
      </c>
      <c r="H751" s="437" t="s">
        <v>956</v>
      </c>
      <c r="I751" s="437" t="s">
        <v>1356</v>
      </c>
      <c r="J751" s="440">
        <v>40724</v>
      </c>
    </row>
    <row r="752" spans="1:10" ht="30">
      <c r="A752" s="443"/>
      <c r="B752" s="437" t="s">
        <v>3029</v>
      </c>
      <c r="C752" s="437" t="s">
        <v>3030</v>
      </c>
      <c r="D752" s="444"/>
      <c r="E752" s="444"/>
      <c r="F752" s="439">
        <v>7362.5</v>
      </c>
      <c r="G752" s="439">
        <v>259.86</v>
      </c>
      <c r="H752" s="437" t="s">
        <v>956</v>
      </c>
      <c r="I752" s="437" t="s">
        <v>727</v>
      </c>
      <c r="J752" s="440">
        <v>40036</v>
      </c>
    </row>
    <row r="753" spans="1:10" ht="15">
      <c r="A753" s="437" t="s">
        <v>3031</v>
      </c>
      <c r="B753" s="437" t="s">
        <v>3032</v>
      </c>
      <c r="C753" s="437" t="s">
        <v>3033</v>
      </c>
      <c r="D753" s="439">
        <v>1121.32</v>
      </c>
      <c r="E753" s="439">
        <v>1364.37</v>
      </c>
      <c r="F753" s="439">
        <v>97500</v>
      </c>
      <c r="G753" s="439">
        <v>1121.32</v>
      </c>
      <c r="H753" s="437" t="s">
        <v>956</v>
      </c>
      <c r="I753" s="437" t="s">
        <v>727</v>
      </c>
      <c r="J753" s="440">
        <v>40029</v>
      </c>
    </row>
    <row r="754" spans="1:10" ht="15">
      <c r="A754" s="445" t="s">
        <v>3034</v>
      </c>
      <c r="B754" s="437" t="s">
        <v>3035</v>
      </c>
      <c r="C754" s="437" t="s">
        <v>3036</v>
      </c>
      <c r="D754" s="446">
        <v>805.92</v>
      </c>
      <c r="E754" s="446">
        <v>980.59</v>
      </c>
      <c r="F754" s="439">
        <v>2100</v>
      </c>
      <c r="G754" s="439">
        <v>805.92</v>
      </c>
      <c r="H754" s="437" t="s">
        <v>956</v>
      </c>
      <c r="I754" s="437" t="s">
        <v>3037</v>
      </c>
      <c r="J754" s="440">
        <v>40135</v>
      </c>
    </row>
    <row r="755" spans="1:10" ht="15">
      <c r="A755" s="443"/>
      <c r="B755" s="437" t="s">
        <v>3038</v>
      </c>
      <c r="C755" s="437" t="s">
        <v>3039</v>
      </c>
      <c r="D755" s="444"/>
      <c r="E755" s="444"/>
      <c r="F755" s="439">
        <v>2745</v>
      </c>
      <c r="G755" s="439">
        <v>980.59</v>
      </c>
      <c r="H755" s="437" t="s">
        <v>956</v>
      </c>
      <c r="I755" s="437" t="s">
        <v>3040</v>
      </c>
      <c r="J755" s="440">
        <v>40703</v>
      </c>
    </row>
    <row r="756" spans="1:10" ht="15">
      <c r="A756" s="445" t="s">
        <v>3041</v>
      </c>
      <c r="B756" s="437" t="s">
        <v>3042</v>
      </c>
      <c r="C756" s="437" t="s">
        <v>3043</v>
      </c>
      <c r="D756" s="446">
        <v>639.35</v>
      </c>
      <c r="E756" s="446">
        <v>777.92</v>
      </c>
      <c r="F756" s="439">
        <v>7500</v>
      </c>
      <c r="G756" s="439">
        <v>639.35</v>
      </c>
      <c r="H756" s="437" t="s">
        <v>956</v>
      </c>
      <c r="I756" s="437" t="s">
        <v>727</v>
      </c>
      <c r="J756" s="440">
        <v>40001</v>
      </c>
    </row>
    <row r="757" spans="1:10" ht="15">
      <c r="A757" s="441"/>
      <c r="B757" s="437" t="s">
        <v>3044</v>
      </c>
      <c r="C757" s="437" t="s">
        <v>3045</v>
      </c>
      <c r="D757" s="442"/>
      <c r="E757" s="442"/>
      <c r="F757" s="439">
        <v>8935.2000000000007</v>
      </c>
      <c r="G757" s="439">
        <v>0</v>
      </c>
      <c r="H757" s="437" t="s">
        <v>956</v>
      </c>
      <c r="I757" s="437" t="s">
        <v>1369</v>
      </c>
      <c r="J757" s="440">
        <v>40360</v>
      </c>
    </row>
    <row r="758" spans="1:10" ht="15">
      <c r="A758" s="443"/>
      <c r="B758" s="437" t="s">
        <v>3046</v>
      </c>
      <c r="C758" s="437" t="s">
        <v>3047</v>
      </c>
      <c r="D758" s="444"/>
      <c r="E758" s="444"/>
      <c r="F758" s="439">
        <v>3000</v>
      </c>
      <c r="G758" s="439">
        <v>777.92</v>
      </c>
      <c r="H758" s="437" t="s">
        <v>960</v>
      </c>
      <c r="I758" s="437" t="s">
        <v>3048</v>
      </c>
      <c r="J758" s="440">
        <v>40787</v>
      </c>
    </row>
    <row r="759" spans="1:10" ht="60">
      <c r="A759" s="445" t="s">
        <v>3049</v>
      </c>
      <c r="B759" s="437" t="s">
        <v>3050</v>
      </c>
      <c r="C759" s="437" t="s">
        <v>3051</v>
      </c>
      <c r="D759" s="446">
        <v>610.98</v>
      </c>
      <c r="E759" s="446">
        <v>743.4</v>
      </c>
      <c r="F759" s="439">
        <v>20852</v>
      </c>
      <c r="G759" s="439">
        <v>743.4</v>
      </c>
      <c r="H759" s="437" t="s">
        <v>956</v>
      </c>
      <c r="I759" s="437" t="s">
        <v>3052</v>
      </c>
      <c r="J759" s="440">
        <v>40817</v>
      </c>
    </row>
    <row r="760" spans="1:10" ht="15">
      <c r="A760" s="443"/>
      <c r="B760" s="437" t="s">
        <v>3053</v>
      </c>
      <c r="C760" s="437" t="s">
        <v>3054</v>
      </c>
      <c r="D760" s="444"/>
      <c r="E760" s="444"/>
      <c r="F760" s="439">
        <v>6304</v>
      </c>
      <c r="G760" s="439">
        <v>610.98</v>
      </c>
      <c r="H760" s="437" t="s">
        <v>956</v>
      </c>
      <c r="I760" s="437" t="s">
        <v>3055</v>
      </c>
      <c r="J760" s="440">
        <v>40133</v>
      </c>
    </row>
    <row r="761" spans="1:10" ht="30">
      <c r="A761" s="437" t="s">
        <v>3056</v>
      </c>
      <c r="B761" s="437" t="s">
        <v>3057</v>
      </c>
      <c r="C761" s="437" t="s">
        <v>3058</v>
      </c>
      <c r="D761" s="439">
        <v>10823.17</v>
      </c>
      <c r="E761" s="439">
        <v>13168.97</v>
      </c>
      <c r="F761" s="439">
        <v>135000</v>
      </c>
      <c r="G761" s="439">
        <v>23992.14</v>
      </c>
      <c r="H761" s="437" t="s">
        <v>956</v>
      </c>
      <c r="I761" s="437" t="s">
        <v>3059</v>
      </c>
      <c r="J761" s="440">
        <v>40724</v>
      </c>
    </row>
    <row r="762" spans="1:10" ht="30">
      <c r="A762" s="445" t="s">
        <v>3060</v>
      </c>
      <c r="B762" s="437" t="s">
        <v>3061</v>
      </c>
      <c r="C762" s="437" t="s">
        <v>3062</v>
      </c>
      <c r="D762" s="446">
        <v>1575.54</v>
      </c>
      <c r="E762" s="446">
        <v>1917.01</v>
      </c>
      <c r="F762" s="439">
        <v>1668.1</v>
      </c>
      <c r="G762" s="439">
        <v>1575.54</v>
      </c>
      <c r="H762" s="437" t="s">
        <v>956</v>
      </c>
      <c r="I762" s="437" t="s">
        <v>727</v>
      </c>
      <c r="J762" s="440">
        <v>40071</v>
      </c>
    </row>
    <row r="763" spans="1:10" ht="30">
      <c r="A763" s="443"/>
      <c r="B763" s="437" t="s">
        <v>3063</v>
      </c>
      <c r="C763" s="437" t="s">
        <v>3064</v>
      </c>
      <c r="D763" s="444"/>
      <c r="E763" s="444"/>
      <c r="F763" s="439">
        <v>6641</v>
      </c>
      <c r="G763" s="439">
        <v>1917</v>
      </c>
      <c r="H763" s="437" t="s">
        <v>956</v>
      </c>
      <c r="I763" s="437" t="s">
        <v>3065</v>
      </c>
      <c r="J763" s="440">
        <v>40400</v>
      </c>
    </row>
    <row r="764" spans="1:10" ht="15">
      <c r="A764" s="437" t="s">
        <v>3066</v>
      </c>
      <c r="B764" s="437" t="s">
        <v>3067</v>
      </c>
      <c r="C764" s="437" t="s">
        <v>3068</v>
      </c>
      <c r="D764" s="439">
        <v>185.07</v>
      </c>
      <c r="E764" s="439">
        <v>225.18</v>
      </c>
      <c r="F764" s="439">
        <v>1077.8599999999999</v>
      </c>
      <c r="G764" s="439">
        <v>410.25</v>
      </c>
      <c r="H764" s="437" t="s">
        <v>956</v>
      </c>
      <c r="I764" s="437" t="s">
        <v>1356</v>
      </c>
      <c r="J764" s="440">
        <v>40513</v>
      </c>
    </row>
    <row r="765" spans="1:10" ht="15">
      <c r="A765" s="445" t="s">
        <v>3069</v>
      </c>
      <c r="B765" s="437" t="s">
        <v>3070</v>
      </c>
      <c r="C765" s="437" t="s">
        <v>3071</v>
      </c>
      <c r="D765" s="446">
        <v>4149.32</v>
      </c>
      <c r="E765" s="446">
        <v>5048.6400000000003</v>
      </c>
      <c r="F765" s="439">
        <v>21000</v>
      </c>
      <c r="G765" s="439">
        <v>8298.64</v>
      </c>
      <c r="H765" s="437" t="s">
        <v>956</v>
      </c>
      <c r="I765" s="437" t="s">
        <v>3072</v>
      </c>
      <c r="J765" s="440">
        <v>40133</v>
      </c>
    </row>
    <row r="766" spans="1:10" ht="15">
      <c r="A766" s="443"/>
      <c r="B766" s="437" t="s">
        <v>3073</v>
      </c>
      <c r="C766" s="437" t="s">
        <v>3074</v>
      </c>
      <c r="D766" s="444"/>
      <c r="E766" s="444"/>
      <c r="F766" s="439">
        <v>28000</v>
      </c>
      <c r="G766" s="439">
        <v>0</v>
      </c>
      <c r="H766" s="437" t="s">
        <v>1038</v>
      </c>
      <c r="I766" s="437" t="s">
        <v>3072</v>
      </c>
      <c r="J766" s="440">
        <v>40324</v>
      </c>
    </row>
    <row r="767" spans="1:10" ht="15">
      <c r="A767" s="445" t="s">
        <v>3075</v>
      </c>
      <c r="B767" s="437" t="s">
        <v>3076</v>
      </c>
      <c r="C767" s="437" t="s">
        <v>3077</v>
      </c>
      <c r="D767" s="446">
        <v>3655.77</v>
      </c>
      <c r="E767" s="446">
        <v>4448.12</v>
      </c>
      <c r="F767" s="439">
        <v>4375</v>
      </c>
      <c r="G767" s="439">
        <v>4375</v>
      </c>
      <c r="H767" s="437" t="s">
        <v>956</v>
      </c>
      <c r="I767" s="437" t="s">
        <v>3078</v>
      </c>
      <c r="J767" s="440">
        <v>40663</v>
      </c>
    </row>
    <row r="768" spans="1:10" ht="15">
      <c r="A768" s="441"/>
      <c r="B768" s="437" t="s">
        <v>3079</v>
      </c>
      <c r="C768" s="437" t="s">
        <v>3077</v>
      </c>
      <c r="D768" s="442"/>
      <c r="E768" s="442"/>
      <c r="F768" s="439">
        <v>2155.77</v>
      </c>
      <c r="G768" s="439">
        <v>4311.54</v>
      </c>
      <c r="H768" s="437" t="s">
        <v>956</v>
      </c>
      <c r="I768" s="437" t="s">
        <v>3080</v>
      </c>
      <c r="J768" s="440">
        <v>40155</v>
      </c>
    </row>
    <row r="769" spans="1:10" ht="30">
      <c r="A769" s="441"/>
      <c r="B769" s="437" t="s">
        <v>3081</v>
      </c>
      <c r="C769" s="437" t="s">
        <v>3077</v>
      </c>
      <c r="D769" s="442"/>
      <c r="E769" s="442"/>
      <c r="F769" s="439">
        <v>765.94</v>
      </c>
      <c r="G769" s="439">
        <v>146.24</v>
      </c>
      <c r="H769" s="437" t="s">
        <v>956</v>
      </c>
      <c r="I769" s="437" t="s">
        <v>3082</v>
      </c>
      <c r="J769" s="440">
        <v>40482</v>
      </c>
    </row>
    <row r="770" spans="1:10" ht="15">
      <c r="A770" s="443"/>
      <c r="B770" s="437" t="s">
        <v>3083</v>
      </c>
      <c r="C770" s="437" t="s">
        <v>3084</v>
      </c>
      <c r="D770" s="444"/>
      <c r="E770" s="444"/>
      <c r="F770" s="439">
        <v>1500</v>
      </c>
      <c r="G770" s="439">
        <v>1500</v>
      </c>
      <c r="H770" s="437" t="s">
        <v>956</v>
      </c>
      <c r="I770" s="437" t="s">
        <v>3080</v>
      </c>
      <c r="J770" s="440">
        <v>40051</v>
      </c>
    </row>
    <row r="771" spans="1:10" ht="45">
      <c r="A771" s="445" t="s">
        <v>3085</v>
      </c>
      <c r="B771" s="437" t="s">
        <v>3086</v>
      </c>
      <c r="C771" s="437" t="s">
        <v>3087</v>
      </c>
      <c r="D771" s="446">
        <v>583.01</v>
      </c>
      <c r="E771" s="446">
        <v>709.36</v>
      </c>
      <c r="F771" s="439">
        <v>2000</v>
      </c>
      <c r="G771" s="439">
        <v>709.36</v>
      </c>
      <c r="H771" s="437" t="s">
        <v>956</v>
      </c>
      <c r="I771" s="437" t="s">
        <v>3088</v>
      </c>
      <c r="J771" s="440">
        <v>40633</v>
      </c>
    </row>
    <row r="772" spans="1:10" ht="30">
      <c r="A772" s="443"/>
      <c r="B772" s="437" t="s">
        <v>3089</v>
      </c>
      <c r="C772" s="437" t="s">
        <v>3090</v>
      </c>
      <c r="D772" s="444"/>
      <c r="E772" s="444"/>
      <c r="F772" s="439">
        <v>583.01</v>
      </c>
      <c r="G772" s="439">
        <v>583.01</v>
      </c>
      <c r="H772" s="437" t="s">
        <v>956</v>
      </c>
      <c r="I772" s="437" t="s">
        <v>1036</v>
      </c>
      <c r="J772" s="440">
        <v>40105</v>
      </c>
    </row>
    <row r="773" spans="1:10" ht="60">
      <c r="A773" s="445" t="s">
        <v>3091</v>
      </c>
      <c r="B773" s="437" t="s">
        <v>3092</v>
      </c>
      <c r="C773" s="437" t="s">
        <v>3093</v>
      </c>
      <c r="D773" s="446">
        <v>87896.76</v>
      </c>
      <c r="E773" s="446">
        <v>105524.6</v>
      </c>
      <c r="F773" s="439">
        <v>50000</v>
      </c>
      <c r="G773" s="439">
        <v>48485.919999999998</v>
      </c>
      <c r="H773" s="437" t="s">
        <v>956</v>
      </c>
      <c r="I773" s="437" t="s">
        <v>727</v>
      </c>
      <c r="J773" s="440">
        <v>40049</v>
      </c>
    </row>
    <row r="774" spans="1:10" ht="30">
      <c r="A774" s="441"/>
      <c r="B774" s="437" t="s">
        <v>3094</v>
      </c>
      <c r="C774" s="437" t="s">
        <v>3095</v>
      </c>
      <c r="D774" s="442"/>
      <c r="E774" s="442"/>
      <c r="F774" s="439">
        <v>90947.95</v>
      </c>
      <c r="G774" s="439">
        <v>90947.95</v>
      </c>
      <c r="H774" s="437" t="s">
        <v>956</v>
      </c>
      <c r="I774" s="437" t="s">
        <v>1498</v>
      </c>
      <c r="J774" s="440">
        <v>40435</v>
      </c>
    </row>
    <row r="775" spans="1:10" ht="15">
      <c r="A775" s="441"/>
      <c r="B775" s="437" t="s">
        <v>3096</v>
      </c>
      <c r="C775" s="437" t="s">
        <v>3097</v>
      </c>
      <c r="D775" s="442"/>
      <c r="E775" s="442"/>
      <c r="F775" s="439">
        <v>22577.06</v>
      </c>
      <c r="G775" s="439">
        <v>14576.65</v>
      </c>
      <c r="H775" s="437" t="s">
        <v>956</v>
      </c>
      <c r="I775" s="437" t="s">
        <v>1540</v>
      </c>
      <c r="J775" s="440">
        <v>40430</v>
      </c>
    </row>
    <row r="776" spans="1:10" ht="30">
      <c r="A776" s="441"/>
      <c r="B776" s="437" t="s">
        <v>3098</v>
      </c>
      <c r="C776" s="437" t="s">
        <v>3099</v>
      </c>
      <c r="D776" s="442"/>
      <c r="E776" s="442"/>
      <c r="F776" s="439">
        <v>30000</v>
      </c>
      <c r="G776" s="439">
        <v>29192.04</v>
      </c>
      <c r="H776" s="437" t="s">
        <v>956</v>
      </c>
      <c r="I776" s="437" t="s">
        <v>727</v>
      </c>
      <c r="J776" s="440">
        <v>40052</v>
      </c>
    </row>
    <row r="777" spans="1:10" ht="30">
      <c r="A777" s="443"/>
      <c r="B777" s="437" t="s">
        <v>3100</v>
      </c>
      <c r="C777" s="437" t="s">
        <v>3101</v>
      </c>
      <c r="D777" s="444"/>
      <c r="E777" s="444"/>
      <c r="F777" s="439">
        <v>15000</v>
      </c>
      <c r="G777" s="439">
        <v>10218.799999999999</v>
      </c>
      <c r="H777" s="437" t="s">
        <v>956</v>
      </c>
      <c r="I777" s="437" t="s">
        <v>3102</v>
      </c>
      <c r="J777" s="440">
        <v>40141</v>
      </c>
    </row>
    <row r="778" spans="1:10" ht="90">
      <c r="A778" s="445" t="s">
        <v>3103</v>
      </c>
      <c r="B778" s="437" t="s">
        <v>3104</v>
      </c>
      <c r="C778" s="437" t="s">
        <v>3105</v>
      </c>
      <c r="D778" s="446">
        <v>144.61000000000001</v>
      </c>
      <c r="E778" s="446">
        <v>175.95</v>
      </c>
      <c r="F778" s="439">
        <v>189.14</v>
      </c>
      <c r="G778" s="439">
        <v>144.61000000000001</v>
      </c>
      <c r="H778" s="437" t="s">
        <v>956</v>
      </c>
      <c r="I778" s="437" t="s">
        <v>3106</v>
      </c>
      <c r="J778" s="440">
        <v>40359</v>
      </c>
    </row>
    <row r="779" spans="1:10" ht="60">
      <c r="A779" s="441"/>
      <c r="B779" s="437" t="s">
        <v>3107</v>
      </c>
      <c r="C779" s="437" t="s">
        <v>3108</v>
      </c>
      <c r="D779" s="442"/>
      <c r="E779" s="442"/>
      <c r="F779" s="439">
        <v>216</v>
      </c>
      <c r="G779" s="439">
        <v>175.95</v>
      </c>
      <c r="H779" s="437" t="s">
        <v>956</v>
      </c>
      <c r="I779" s="437" t="s">
        <v>3109</v>
      </c>
      <c r="J779" s="440">
        <v>40724</v>
      </c>
    </row>
    <row r="780" spans="1:10" ht="90">
      <c r="A780" s="443"/>
      <c r="B780" s="437" t="s">
        <v>3110</v>
      </c>
      <c r="C780" s="437" t="s">
        <v>3111</v>
      </c>
      <c r="D780" s="444"/>
      <c r="E780" s="444"/>
      <c r="F780" s="439">
        <v>0</v>
      </c>
      <c r="G780" s="439">
        <v>0</v>
      </c>
      <c r="H780" s="437" t="s">
        <v>1038</v>
      </c>
      <c r="I780" s="437" t="s">
        <v>3106</v>
      </c>
      <c r="J780" s="440">
        <v>40724</v>
      </c>
    </row>
    <row r="781" spans="1:10" ht="30">
      <c r="A781" s="445" t="s">
        <v>3112</v>
      </c>
      <c r="B781" s="437" t="s">
        <v>3113</v>
      </c>
      <c r="C781" s="437" t="s">
        <v>3114</v>
      </c>
      <c r="D781" s="446">
        <v>28376.97</v>
      </c>
      <c r="E781" s="446">
        <v>34527.370000000003</v>
      </c>
      <c r="F781" s="439">
        <v>281068.79999999999</v>
      </c>
      <c r="G781" s="439">
        <v>21592.71</v>
      </c>
      <c r="H781" s="437" t="s">
        <v>956</v>
      </c>
      <c r="I781" s="437" t="s">
        <v>3115</v>
      </c>
      <c r="J781" s="440">
        <v>40724</v>
      </c>
    </row>
    <row r="782" spans="1:10" ht="45">
      <c r="A782" s="443"/>
      <c r="B782" s="437" t="s">
        <v>3116</v>
      </c>
      <c r="C782" s="437" t="s">
        <v>3117</v>
      </c>
      <c r="D782" s="444"/>
      <c r="E782" s="444"/>
      <c r="F782" s="439">
        <v>1088500</v>
      </c>
      <c r="G782" s="439">
        <v>41311.629999999997</v>
      </c>
      <c r="H782" s="437" t="s">
        <v>1083</v>
      </c>
      <c r="I782" s="437" t="s">
        <v>3118</v>
      </c>
      <c r="J782" s="440">
        <v>41090</v>
      </c>
    </row>
    <row r="783" spans="1:10" ht="30">
      <c r="A783" s="437" t="s">
        <v>3119</v>
      </c>
      <c r="B783" s="437" t="s">
        <v>3120</v>
      </c>
      <c r="C783" s="437" t="s">
        <v>3121</v>
      </c>
      <c r="D783" s="439">
        <v>2965.67</v>
      </c>
      <c r="E783" s="439">
        <v>3608.45</v>
      </c>
      <c r="F783" s="439">
        <v>6574.12</v>
      </c>
      <c r="G783" s="439">
        <v>6574.12</v>
      </c>
      <c r="H783" s="437" t="s">
        <v>956</v>
      </c>
      <c r="I783" s="437" t="s">
        <v>3122</v>
      </c>
      <c r="J783" s="440">
        <v>40714</v>
      </c>
    </row>
    <row r="784" spans="1:10" ht="15">
      <c r="A784" s="437" t="s">
        <v>3123</v>
      </c>
      <c r="B784" s="437" t="s">
        <v>3124</v>
      </c>
      <c r="C784" s="437" t="s">
        <v>3125</v>
      </c>
      <c r="D784" s="439">
        <v>657.09</v>
      </c>
      <c r="E784" s="439">
        <v>799.51</v>
      </c>
      <c r="F784" s="439">
        <v>700</v>
      </c>
      <c r="G784" s="439">
        <v>657.09</v>
      </c>
      <c r="H784" s="437" t="s">
        <v>956</v>
      </c>
      <c r="I784" s="437" t="s">
        <v>727</v>
      </c>
      <c r="J784" s="440">
        <v>40086</v>
      </c>
    </row>
    <row r="785" spans="1:10" ht="30">
      <c r="A785" s="437" t="s">
        <v>3126</v>
      </c>
      <c r="B785" s="437" t="s">
        <v>3127</v>
      </c>
      <c r="C785" s="437" t="s">
        <v>3128</v>
      </c>
      <c r="D785" s="439">
        <v>3529.1</v>
      </c>
      <c r="E785" s="439">
        <v>4294</v>
      </c>
      <c r="F785" s="439">
        <v>20000</v>
      </c>
      <c r="G785" s="439">
        <v>7823.1</v>
      </c>
      <c r="H785" s="437" t="s">
        <v>956</v>
      </c>
      <c r="I785" s="437" t="s">
        <v>1428</v>
      </c>
      <c r="J785" s="440">
        <v>40724</v>
      </c>
    </row>
    <row r="786" spans="1:10" ht="45">
      <c r="A786" s="445" t="s">
        <v>3129</v>
      </c>
      <c r="B786" s="437" t="s">
        <v>3130</v>
      </c>
      <c r="C786" s="437" t="s">
        <v>3131</v>
      </c>
      <c r="D786" s="446">
        <v>814.12</v>
      </c>
      <c r="E786" s="446">
        <v>990.57</v>
      </c>
      <c r="F786" s="439">
        <v>72884.58</v>
      </c>
      <c r="G786" s="439">
        <v>814.12</v>
      </c>
      <c r="H786" s="437" t="s">
        <v>956</v>
      </c>
      <c r="I786" s="437" t="s">
        <v>3132</v>
      </c>
      <c r="J786" s="440">
        <v>40059</v>
      </c>
    </row>
    <row r="787" spans="1:10" ht="45">
      <c r="A787" s="443"/>
      <c r="B787" s="437" t="s">
        <v>3133</v>
      </c>
      <c r="C787" s="437" t="s">
        <v>3131</v>
      </c>
      <c r="D787" s="444"/>
      <c r="E787" s="444"/>
      <c r="F787" s="439">
        <v>72884.58</v>
      </c>
      <c r="G787" s="439">
        <v>814.12</v>
      </c>
      <c r="H787" s="437" t="s">
        <v>956</v>
      </c>
      <c r="I787" s="437" t="s">
        <v>3134</v>
      </c>
      <c r="J787" s="440">
        <v>40059</v>
      </c>
    </row>
    <row r="788" spans="1:10" ht="45">
      <c r="A788" s="437" t="s">
        <v>3135</v>
      </c>
      <c r="B788" s="437" t="s">
        <v>2007</v>
      </c>
      <c r="C788" s="437" t="s">
        <v>3136</v>
      </c>
      <c r="D788" s="439">
        <v>6420.52</v>
      </c>
      <c r="E788" s="439">
        <v>7812.1</v>
      </c>
      <c r="F788" s="439">
        <v>0</v>
      </c>
      <c r="G788" s="439">
        <v>0</v>
      </c>
      <c r="H788" s="437" t="s">
        <v>1038</v>
      </c>
      <c r="I788" s="437" t="s">
        <v>3137</v>
      </c>
      <c r="J788" s="440">
        <v>40268</v>
      </c>
    </row>
    <row r="789" spans="1:10" ht="15">
      <c r="A789" s="445" t="s">
        <v>3138</v>
      </c>
      <c r="B789" s="437" t="s">
        <v>3139</v>
      </c>
      <c r="C789" s="437" t="s">
        <v>3140</v>
      </c>
      <c r="D789" s="446">
        <v>942.9</v>
      </c>
      <c r="E789" s="446">
        <v>1147.27</v>
      </c>
      <c r="F789" s="439">
        <v>30615</v>
      </c>
      <c r="G789" s="439">
        <v>942.9</v>
      </c>
      <c r="H789" s="437" t="s">
        <v>956</v>
      </c>
      <c r="I789" s="437" t="s">
        <v>3141</v>
      </c>
      <c r="J789" s="440">
        <v>40090</v>
      </c>
    </row>
    <row r="790" spans="1:10" ht="30">
      <c r="A790" s="443"/>
      <c r="B790" s="437" t="s">
        <v>3142</v>
      </c>
      <c r="C790" s="437" t="s">
        <v>3143</v>
      </c>
      <c r="D790" s="444"/>
      <c r="E790" s="444"/>
      <c r="F790" s="439">
        <v>42000</v>
      </c>
      <c r="G790" s="439">
        <v>1147</v>
      </c>
      <c r="H790" s="437" t="s">
        <v>956</v>
      </c>
      <c r="I790" s="437" t="s">
        <v>3144</v>
      </c>
      <c r="J790" s="440">
        <v>40473</v>
      </c>
    </row>
    <row r="791" spans="1:10" ht="30">
      <c r="A791" s="445" t="s">
        <v>3145</v>
      </c>
      <c r="B791" s="437" t="s">
        <v>3146</v>
      </c>
      <c r="C791" s="437" t="s">
        <v>3147</v>
      </c>
      <c r="D791" s="446">
        <v>2974.41</v>
      </c>
      <c r="E791" s="446">
        <v>3619.08</v>
      </c>
      <c r="F791" s="439">
        <v>16501.87</v>
      </c>
      <c r="G791" s="439">
        <v>3619.08</v>
      </c>
      <c r="H791" s="437" t="s">
        <v>956</v>
      </c>
      <c r="I791" s="437" t="s">
        <v>3148</v>
      </c>
      <c r="J791" s="440">
        <v>40877</v>
      </c>
    </row>
    <row r="792" spans="1:10" ht="15">
      <c r="A792" s="443"/>
      <c r="B792" s="437" t="s">
        <v>3149</v>
      </c>
      <c r="C792" s="437" t="s">
        <v>3150</v>
      </c>
      <c r="D792" s="444"/>
      <c r="E792" s="444"/>
      <c r="F792" s="439">
        <v>5000</v>
      </c>
      <c r="G792" s="439">
        <v>2974.41</v>
      </c>
      <c r="H792" s="437" t="s">
        <v>956</v>
      </c>
      <c r="I792" s="437" t="s">
        <v>3151</v>
      </c>
      <c r="J792" s="440">
        <v>40352</v>
      </c>
    </row>
    <row r="793" spans="1:10" ht="90">
      <c r="A793" s="445" t="s">
        <v>3152</v>
      </c>
      <c r="B793" s="437" t="s">
        <v>3153</v>
      </c>
      <c r="C793" s="437" t="s">
        <v>3154</v>
      </c>
      <c r="D793" s="446">
        <v>2935.1</v>
      </c>
      <c r="E793" s="446">
        <v>3571.25</v>
      </c>
      <c r="F793" s="439">
        <v>3195</v>
      </c>
      <c r="G793" s="439">
        <v>2935.1</v>
      </c>
      <c r="H793" s="437" t="s">
        <v>956</v>
      </c>
      <c r="I793" s="437" t="s">
        <v>3155</v>
      </c>
      <c r="J793" s="440">
        <v>40097</v>
      </c>
    </row>
    <row r="794" spans="1:10" ht="150">
      <c r="A794" s="443"/>
      <c r="B794" s="437" t="s">
        <v>3156</v>
      </c>
      <c r="C794" s="437" t="s">
        <v>3157</v>
      </c>
      <c r="D794" s="444"/>
      <c r="E794" s="444"/>
      <c r="F794" s="439">
        <v>66033.899999999994</v>
      </c>
      <c r="G794" s="439">
        <v>3571.25</v>
      </c>
      <c r="H794" s="437" t="s">
        <v>956</v>
      </c>
      <c r="I794" s="437" t="s">
        <v>3158</v>
      </c>
      <c r="J794" s="440">
        <v>40389</v>
      </c>
    </row>
    <row r="795" spans="1:10" ht="15">
      <c r="A795" s="445" t="s">
        <v>3159</v>
      </c>
      <c r="B795" s="437" t="s">
        <v>3160</v>
      </c>
      <c r="C795" s="437" t="s">
        <v>3161</v>
      </c>
      <c r="D795" s="446">
        <v>500.08</v>
      </c>
      <c r="E795" s="446">
        <v>608.47</v>
      </c>
      <c r="F795" s="439">
        <v>1108.55</v>
      </c>
      <c r="G795" s="439">
        <v>0</v>
      </c>
      <c r="H795" s="437" t="s">
        <v>956</v>
      </c>
      <c r="I795" s="437" t="s">
        <v>3162</v>
      </c>
      <c r="J795" s="440">
        <v>40755</v>
      </c>
    </row>
    <row r="796" spans="1:10" ht="45">
      <c r="A796" s="443"/>
      <c r="B796" s="437" t="s">
        <v>3163</v>
      </c>
      <c r="C796" s="437" t="s">
        <v>3164</v>
      </c>
      <c r="D796" s="444"/>
      <c r="E796" s="444"/>
      <c r="F796" s="439">
        <v>290</v>
      </c>
      <c r="G796" s="439">
        <v>290</v>
      </c>
      <c r="H796" s="437" t="s">
        <v>956</v>
      </c>
      <c r="I796" s="437" t="s">
        <v>727</v>
      </c>
      <c r="J796" s="440">
        <v>40021</v>
      </c>
    </row>
    <row r="797" spans="1:10" ht="15">
      <c r="A797" s="437" t="s">
        <v>3165</v>
      </c>
      <c r="B797" s="437" t="s">
        <v>3166</v>
      </c>
      <c r="C797" s="437" t="s">
        <v>2078</v>
      </c>
      <c r="D797" s="439">
        <v>79810.22</v>
      </c>
      <c r="E797" s="439">
        <v>98114.67</v>
      </c>
      <c r="F797" s="439">
        <v>681300</v>
      </c>
      <c r="G797" s="439">
        <v>177924.89</v>
      </c>
      <c r="H797" s="437" t="s">
        <v>956</v>
      </c>
      <c r="I797" s="437" t="s">
        <v>1498</v>
      </c>
      <c r="J797" s="440">
        <v>40560</v>
      </c>
    </row>
    <row r="798" spans="1:10" ht="30">
      <c r="A798" s="445" t="s">
        <v>3167</v>
      </c>
      <c r="B798" s="437" t="s">
        <v>3168</v>
      </c>
      <c r="C798" s="437" t="s">
        <v>3169</v>
      </c>
      <c r="D798" s="446">
        <v>3865.42</v>
      </c>
      <c r="E798" s="446">
        <v>4703.2</v>
      </c>
      <c r="F798" s="439">
        <v>24000</v>
      </c>
      <c r="G798" s="439">
        <v>4703.2</v>
      </c>
      <c r="H798" s="437" t="s">
        <v>956</v>
      </c>
      <c r="I798" s="437" t="s">
        <v>3170</v>
      </c>
      <c r="J798" s="440">
        <v>40343</v>
      </c>
    </row>
    <row r="799" spans="1:10" ht="45">
      <c r="A799" s="443"/>
      <c r="B799" s="437" t="s">
        <v>3171</v>
      </c>
      <c r="C799" s="437" t="s">
        <v>3172</v>
      </c>
      <c r="D799" s="444"/>
      <c r="E799" s="444"/>
      <c r="F799" s="439">
        <v>97013.03</v>
      </c>
      <c r="G799" s="439">
        <v>3865.42</v>
      </c>
      <c r="H799" s="437" t="s">
        <v>956</v>
      </c>
      <c r="I799" s="437" t="s">
        <v>3173</v>
      </c>
      <c r="J799" s="440">
        <v>40084</v>
      </c>
    </row>
    <row r="800" spans="1:10" ht="45">
      <c r="A800" s="445" t="s">
        <v>3174</v>
      </c>
      <c r="B800" s="437" t="s">
        <v>3175</v>
      </c>
      <c r="C800" s="437" t="s">
        <v>3176</v>
      </c>
      <c r="D800" s="446">
        <v>9246.43</v>
      </c>
      <c r="E800" s="446">
        <v>11250.49</v>
      </c>
      <c r="F800" s="439">
        <v>10300</v>
      </c>
      <c r="G800" s="439">
        <v>9246.43</v>
      </c>
      <c r="H800" s="437" t="s">
        <v>956</v>
      </c>
      <c r="I800" s="437" t="s">
        <v>3177</v>
      </c>
      <c r="J800" s="440">
        <v>40085</v>
      </c>
    </row>
    <row r="801" spans="1:10" ht="75">
      <c r="A801" s="443"/>
      <c r="B801" s="437" t="s">
        <v>3178</v>
      </c>
      <c r="C801" s="437" t="s">
        <v>3179</v>
      </c>
      <c r="D801" s="444"/>
      <c r="E801" s="444"/>
      <c r="F801" s="439">
        <v>310000</v>
      </c>
      <c r="G801" s="439">
        <v>11250</v>
      </c>
      <c r="H801" s="437" t="s">
        <v>960</v>
      </c>
      <c r="I801" s="437" t="s">
        <v>3180</v>
      </c>
      <c r="J801" s="440">
        <v>40756</v>
      </c>
    </row>
    <row r="802" spans="1:10" ht="60">
      <c r="A802" s="445" t="s">
        <v>3181</v>
      </c>
      <c r="B802" s="437" t="s">
        <v>3182</v>
      </c>
      <c r="C802" s="437" t="s">
        <v>3183</v>
      </c>
      <c r="D802" s="446">
        <v>8560.7000000000007</v>
      </c>
      <c r="E802" s="446">
        <v>10416.14</v>
      </c>
      <c r="F802" s="439">
        <v>38500</v>
      </c>
      <c r="G802" s="439">
        <v>8560.7000000000007</v>
      </c>
      <c r="H802" s="437" t="s">
        <v>960</v>
      </c>
      <c r="I802" s="437" t="s">
        <v>3184</v>
      </c>
      <c r="J802" s="440">
        <v>40072</v>
      </c>
    </row>
    <row r="803" spans="1:10" ht="45">
      <c r="A803" s="443"/>
      <c r="B803" s="437" t="s">
        <v>3185</v>
      </c>
      <c r="C803" s="437" t="s">
        <v>3186</v>
      </c>
      <c r="D803" s="444"/>
      <c r="E803" s="444"/>
      <c r="F803" s="439">
        <v>23172</v>
      </c>
      <c r="G803" s="439">
        <v>10416.14</v>
      </c>
      <c r="H803" s="437" t="s">
        <v>956</v>
      </c>
      <c r="I803" s="437" t="s">
        <v>3187</v>
      </c>
      <c r="J803" s="440">
        <v>40396</v>
      </c>
    </row>
    <row r="804" spans="1:10" ht="45">
      <c r="A804" s="437" t="s">
        <v>3188</v>
      </c>
      <c r="B804" s="437" t="s">
        <v>3189</v>
      </c>
      <c r="C804" s="437" t="s">
        <v>3188</v>
      </c>
      <c r="D804" s="439">
        <v>19445.009999999998</v>
      </c>
      <c r="E804" s="439">
        <v>23659.51</v>
      </c>
      <c r="F804" s="439">
        <v>273611.57</v>
      </c>
      <c r="G804" s="439">
        <v>43104.52</v>
      </c>
      <c r="H804" s="437" t="s">
        <v>956</v>
      </c>
      <c r="I804" s="437" t="s">
        <v>3190</v>
      </c>
      <c r="J804" s="440">
        <v>40518</v>
      </c>
    </row>
    <row r="805" spans="1:10" ht="30">
      <c r="A805" s="445" t="s">
        <v>3191</v>
      </c>
      <c r="B805" s="437" t="s">
        <v>3192</v>
      </c>
      <c r="C805" s="437" t="s">
        <v>3193</v>
      </c>
      <c r="D805" s="446">
        <v>76004.399999999994</v>
      </c>
      <c r="E805" s="446">
        <v>90020.42</v>
      </c>
      <c r="F805" s="439">
        <v>90020.42</v>
      </c>
      <c r="G805" s="439">
        <v>90020.42</v>
      </c>
      <c r="H805" s="437" t="s">
        <v>956</v>
      </c>
      <c r="I805" s="437" t="s">
        <v>3194</v>
      </c>
      <c r="J805" s="440">
        <v>40724</v>
      </c>
    </row>
    <row r="806" spans="1:10" ht="30">
      <c r="A806" s="443"/>
      <c r="B806" s="437" t="s">
        <v>3192</v>
      </c>
      <c r="C806" s="437" t="s">
        <v>3195</v>
      </c>
      <c r="D806" s="444"/>
      <c r="E806" s="444"/>
      <c r="F806" s="439">
        <v>76004.399999999994</v>
      </c>
      <c r="G806" s="439">
        <v>76004.100000000006</v>
      </c>
      <c r="H806" s="437" t="s">
        <v>956</v>
      </c>
      <c r="I806" s="437" t="s">
        <v>3196</v>
      </c>
      <c r="J806" s="440">
        <v>40724</v>
      </c>
    </row>
    <row r="807" spans="1:10" ht="30">
      <c r="A807" s="437" t="s">
        <v>3197</v>
      </c>
      <c r="B807" s="437" t="s">
        <v>3198</v>
      </c>
      <c r="C807" s="437" t="s">
        <v>3199</v>
      </c>
      <c r="D807" s="439">
        <v>2371.66</v>
      </c>
      <c r="E807" s="439">
        <v>2885.69</v>
      </c>
      <c r="F807" s="439">
        <v>8700</v>
      </c>
      <c r="G807" s="439">
        <v>2371.66</v>
      </c>
      <c r="H807" s="437" t="s">
        <v>956</v>
      </c>
      <c r="I807" s="437" t="s">
        <v>727</v>
      </c>
      <c r="J807" s="440">
        <v>40067</v>
      </c>
    </row>
    <row r="808" spans="1:10" ht="135">
      <c r="A808" s="437" t="s">
        <v>3200</v>
      </c>
      <c r="B808" s="437" t="s">
        <v>3201</v>
      </c>
      <c r="C808" s="437" t="s">
        <v>3202</v>
      </c>
      <c r="D808" s="439">
        <v>12972.08</v>
      </c>
      <c r="E808" s="439">
        <v>15783.64</v>
      </c>
      <c r="F808" s="439">
        <v>24750</v>
      </c>
      <c r="G808" s="439">
        <v>0</v>
      </c>
      <c r="H808" s="437" t="s">
        <v>1038</v>
      </c>
      <c r="I808" s="437" t="s">
        <v>3203</v>
      </c>
      <c r="J808" s="440">
        <v>40118</v>
      </c>
    </row>
    <row r="809" spans="1:10" ht="30">
      <c r="A809" s="437" t="s">
        <v>3204</v>
      </c>
      <c r="B809" s="437" t="s">
        <v>3205</v>
      </c>
      <c r="C809" s="437" t="s">
        <v>3206</v>
      </c>
      <c r="D809" s="439">
        <v>69345.88</v>
      </c>
      <c r="E809" s="439">
        <v>84326.43</v>
      </c>
      <c r="F809" s="439">
        <v>101115.31</v>
      </c>
      <c r="G809" s="439">
        <v>69345.88</v>
      </c>
      <c r="H809" s="437" t="s">
        <v>956</v>
      </c>
      <c r="I809" s="437" t="s">
        <v>727</v>
      </c>
      <c r="J809" s="440">
        <v>40079</v>
      </c>
    </row>
    <row r="810" spans="1:10" ht="150">
      <c r="A810" s="445" t="s">
        <v>3207</v>
      </c>
      <c r="B810" s="437" t="s">
        <v>3208</v>
      </c>
      <c r="C810" s="437" t="s">
        <v>3209</v>
      </c>
      <c r="D810" s="446">
        <v>10264.1</v>
      </c>
      <c r="E810" s="446">
        <v>12488.74</v>
      </c>
      <c r="F810" s="439">
        <v>74161.37</v>
      </c>
      <c r="G810" s="439">
        <v>12488.74</v>
      </c>
      <c r="H810" s="437" t="s">
        <v>956</v>
      </c>
      <c r="I810" s="437" t="s">
        <v>1314</v>
      </c>
      <c r="J810" s="440">
        <v>40724</v>
      </c>
    </row>
    <row r="811" spans="1:10" ht="60">
      <c r="A811" s="443"/>
      <c r="B811" s="437" t="s">
        <v>3210</v>
      </c>
      <c r="C811" s="437" t="s">
        <v>3211</v>
      </c>
      <c r="D811" s="444"/>
      <c r="E811" s="444"/>
      <c r="F811" s="439">
        <v>262622</v>
      </c>
      <c r="G811" s="439">
        <v>10264.1</v>
      </c>
      <c r="H811" s="437" t="s">
        <v>956</v>
      </c>
      <c r="I811" s="437" t="s">
        <v>3212</v>
      </c>
      <c r="J811" s="440">
        <v>40093</v>
      </c>
    </row>
    <row r="812" spans="1:10" ht="30">
      <c r="A812" s="445" t="s">
        <v>438</v>
      </c>
      <c r="B812" s="437" t="s">
        <v>3213</v>
      </c>
      <c r="C812" s="437" t="s">
        <v>3214</v>
      </c>
      <c r="D812" s="439">
        <v>26477.01</v>
      </c>
      <c r="E812" s="439">
        <v>32215.63</v>
      </c>
      <c r="F812" s="439">
        <v>32215.63</v>
      </c>
      <c r="G812" s="439">
        <v>32215.63</v>
      </c>
      <c r="H812" s="437" t="s">
        <v>956</v>
      </c>
      <c r="I812" s="437" t="s">
        <v>3215</v>
      </c>
      <c r="J812" s="440">
        <v>40452</v>
      </c>
    </row>
    <row r="813" spans="1:10" ht="165">
      <c r="A813" s="443"/>
      <c r="B813" s="437" t="s">
        <v>3216</v>
      </c>
      <c r="C813" s="437" t="s">
        <v>3217</v>
      </c>
      <c r="D813" s="439">
        <v>26477.01</v>
      </c>
      <c r="E813" s="439">
        <v>32215.63</v>
      </c>
      <c r="F813" s="439">
        <v>68601.600000000006</v>
      </c>
      <c r="G813" s="439">
        <v>26477.01</v>
      </c>
      <c r="H813" s="437" t="s">
        <v>956</v>
      </c>
      <c r="I813" s="437" t="s">
        <v>3218</v>
      </c>
      <c r="J813" s="440">
        <v>40080</v>
      </c>
    </row>
    <row r="814" spans="1:10" ht="30">
      <c r="A814" s="445" t="s">
        <v>3219</v>
      </c>
      <c r="B814" s="437" t="s">
        <v>3220</v>
      </c>
      <c r="C814" s="437" t="s">
        <v>3221</v>
      </c>
      <c r="D814" s="446">
        <v>61877.25</v>
      </c>
      <c r="E814" s="446">
        <v>75288.479999999996</v>
      </c>
      <c r="F814" s="439">
        <v>61877.25</v>
      </c>
      <c r="G814" s="439">
        <v>10656.62</v>
      </c>
      <c r="H814" s="437" t="s">
        <v>956</v>
      </c>
      <c r="I814" s="437" t="s">
        <v>1050</v>
      </c>
      <c r="J814" s="440">
        <v>40359</v>
      </c>
    </row>
    <row r="815" spans="1:10" ht="30">
      <c r="A815" s="441"/>
      <c r="B815" s="437" t="s">
        <v>3222</v>
      </c>
      <c r="C815" s="437" t="s">
        <v>3223</v>
      </c>
      <c r="D815" s="442"/>
      <c r="E815" s="442"/>
      <c r="F815" s="439">
        <v>70973</v>
      </c>
      <c r="G815" s="439">
        <v>81137.14</v>
      </c>
      <c r="H815" s="437" t="s">
        <v>956</v>
      </c>
      <c r="I815" s="437" t="s">
        <v>1050</v>
      </c>
      <c r="J815" s="440">
        <v>40613</v>
      </c>
    </row>
    <row r="816" spans="1:10" ht="30">
      <c r="A816" s="441"/>
      <c r="B816" s="437" t="s">
        <v>3224</v>
      </c>
      <c r="C816" s="437" t="s">
        <v>3223</v>
      </c>
      <c r="D816" s="442"/>
      <c r="E816" s="442"/>
      <c r="F816" s="439">
        <v>61877.25</v>
      </c>
      <c r="G816" s="439">
        <v>24182.89</v>
      </c>
      <c r="H816" s="437" t="s">
        <v>956</v>
      </c>
      <c r="I816" s="437" t="s">
        <v>1050</v>
      </c>
      <c r="J816" s="440">
        <v>40396</v>
      </c>
    </row>
    <row r="817" spans="1:10" ht="15">
      <c r="A817" s="441"/>
      <c r="B817" s="437" t="s">
        <v>3225</v>
      </c>
      <c r="C817" s="437" t="s">
        <v>3223</v>
      </c>
      <c r="D817" s="442"/>
      <c r="E817" s="442"/>
      <c r="F817" s="439">
        <v>9854.75</v>
      </c>
      <c r="G817" s="439">
        <v>0</v>
      </c>
      <c r="H817" s="437" t="s">
        <v>956</v>
      </c>
      <c r="I817" s="437" t="s">
        <v>1050</v>
      </c>
      <c r="J817" s="440">
        <v>40529</v>
      </c>
    </row>
    <row r="818" spans="1:10" ht="30">
      <c r="A818" s="441"/>
      <c r="B818" s="437" t="s">
        <v>3226</v>
      </c>
      <c r="C818" s="437" t="s">
        <v>3223</v>
      </c>
      <c r="D818" s="442"/>
      <c r="E818" s="442"/>
      <c r="F818" s="439">
        <v>135105.41</v>
      </c>
      <c r="G818" s="439">
        <v>21189.08</v>
      </c>
      <c r="H818" s="437" t="s">
        <v>956</v>
      </c>
      <c r="I818" s="437" t="s">
        <v>2605</v>
      </c>
      <c r="J818" s="440">
        <v>40877</v>
      </c>
    </row>
    <row r="819" spans="1:10" ht="15">
      <c r="A819" s="443"/>
      <c r="B819" s="437" t="s">
        <v>3227</v>
      </c>
      <c r="C819" s="437" t="s">
        <v>3223</v>
      </c>
      <c r="D819" s="444"/>
      <c r="E819" s="444"/>
      <c r="F819" s="439">
        <v>31353.22</v>
      </c>
      <c r="G819" s="439">
        <v>0</v>
      </c>
      <c r="H819" s="437" t="s">
        <v>956</v>
      </c>
      <c r="I819" s="437" t="s">
        <v>1050</v>
      </c>
      <c r="J819" s="440">
        <v>40694</v>
      </c>
    </row>
    <row r="820" spans="1:10" ht="30">
      <c r="A820" s="437" t="s">
        <v>3228</v>
      </c>
      <c r="B820" s="437" t="s">
        <v>3229</v>
      </c>
      <c r="C820" s="437" t="s">
        <v>3230</v>
      </c>
      <c r="D820" s="439">
        <v>759.53</v>
      </c>
      <c r="E820" s="439">
        <v>924.16</v>
      </c>
      <c r="F820" s="439">
        <v>15000</v>
      </c>
      <c r="G820" s="439">
        <v>1683.69</v>
      </c>
      <c r="H820" s="437" t="s">
        <v>956</v>
      </c>
      <c r="I820" s="437" t="s">
        <v>3231</v>
      </c>
      <c r="J820" s="440">
        <v>40480</v>
      </c>
    </row>
    <row r="821" spans="1:10" ht="195">
      <c r="A821" s="445" t="s">
        <v>3232</v>
      </c>
      <c r="B821" s="437" t="s">
        <v>3233</v>
      </c>
      <c r="C821" s="437" t="s">
        <v>3234</v>
      </c>
      <c r="D821" s="446">
        <v>276401.34000000003</v>
      </c>
      <c r="E821" s="446">
        <v>336308.39</v>
      </c>
      <c r="F821" s="439">
        <v>245848.6</v>
      </c>
      <c r="G821" s="439">
        <v>246725.63</v>
      </c>
      <c r="H821" s="437" t="s">
        <v>956</v>
      </c>
      <c r="I821" s="437" t="s">
        <v>3235</v>
      </c>
      <c r="J821" s="440">
        <v>40086</v>
      </c>
    </row>
    <row r="822" spans="1:10" ht="180">
      <c r="A822" s="443"/>
      <c r="B822" s="437" t="s">
        <v>3236</v>
      </c>
      <c r="C822" s="437" t="s">
        <v>3237</v>
      </c>
      <c r="D822" s="444"/>
      <c r="E822" s="444"/>
      <c r="F822" s="439">
        <v>2200100.9700000002</v>
      </c>
      <c r="G822" s="439">
        <v>365984.1</v>
      </c>
      <c r="H822" s="437" t="s">
        <v>956</v>
      </c>
      <c r="I822" s="437" t="s">
        <v>3238</v>
      </c>
      <c r="J822" s="440">
        <v>40998</v>
      </c>
    </row>
    <row r="823" spans="1:10" ht="15">
      <c r="A823" s="445" t="s">
        <v>3239</v>
      </c>
      <c r="B823" s="437" t="s">
        <v>3240</v>
      </c>
      <c r="C823" s="437" t="s">
        <v>3239</v>
      </c>
      <c r="D823" s="446">
        <v>107329.33</v>
      </c>
      <c r="E823" s="446">
        <v>129510.59</v>
      </c>
      <c r="F823" s="439">
        <v>226756.83</v>
      </c>
      <c r="G823" s="439">
        <v>45953.120000000003</v>
      </c>
      <c r="H823" s="437" t="s">
        <v>956</v>
      </c>
      <c r="I823" s="437" t="s">
        <v>3241</v>
      </c>
      <c r="J823" s="440">
        <v>40862</v>
      </c>
    </row>
    <row r="824" spans="1:10" ht="30">
      <c r="A824" s="441"/>
      <c r="B824" s="437" t="s">
        <v>3242</v>
      </c>
      <c r="C824" s="437" t="s">
        <v>3239</v>
      </c>
      <c r="D824" s="442"/>
      <c r="E824" s="442"/>
      <c r="F824" s="439">
        <v>40812.92</v>
      </c>
      <c r="G824" s="439">
        <v>39000</v>
      </c>
      <c r="H824" s="437" t="s">
        <v>956</v>
      </c>
      <c r="I824" s="437" t="s">
        <v>3243</v>
      </c>
      <c r="J824" s="440">
        <v>40830</v>
      </c>
    </row>
    <row r="825" spans="1:10" ht="60">
      <c r="A825" s="443"/>
      <c r="B825" s="437" t="s">
        <v>3244</v>
      </c>
      <c r="C825" s="437" t="s">
        <v>3245</v>
      </c>
      <c r="D825" s="444"/>
      <c r="E825" s="444"/>
      <c r="F825" s="439">
        <v>150000</v>
      </c>
      <c r="G825" s="439">
        <v>151886.79999999999</v>
      </c>
      <c r="H825" s="437" t="s">
        <v>956</v>
      </c>
      <c r="I825" s="437" t="s">
        <v>970</v>
      </c>
      <c r="J825" s="440">
        <v>40695</v>
      </c>
    </row>
    <row r="826" spans="1:10" ht="15">
      <c r="A826" s="445" t="s">
        <v>3246</v>
      </c>
      <c r="B826" s="437" t="s">
        <v>3247</v>
      </c>
      <c r="C826" s="437" t="s">
        <v>3248</v>
      </c>
      <c r="D826" s="446">
        <v>22681.48</v>
      </c>
      <c r="E826" s="446">
        <v>27597.45</v>
      </c>
      <c r="F826" s="439">
        <v>50.25</v>
      </c>
      <c r="G826" s="439">
        <v>50.25</v>
      </c>
      <c r="H826" s="437" t="s">
        <v>956</v>
      </c>
      <c r="I826" s="437" t="s">
        <v>999</v>
      </c>
      <c r="J826" s="440">
        <v>40497</v>
      </c>
    </row>
    <row r="827" spans="1:10" ht="15">
      <c r="A827" s="441"/>
      <c r="B827" s="437" t="s">
        <v>3249</v>
      </c>
      <c r="C827" s="437" t="s">
        <v>3248</v>
      </c>
      <c r="D827" s="442"/>
      <c r="E827" s="442"/>
      <c r="F827" s="439">
        <v>4340</v>
      </c>
      <c r="G827" s="439">
        <v>4340</v>
      </c>
      <c r="H827" s="437" t="s">
        <v>956</v>
      </c>
      <c r="I827" s="437" t="s">
        <v>999</v>
      </c>
      <c r="J827" s="440">
        <v>40532</v>
      </c>
    </row>
    <row r="828" spans="1:10" ht="15">
      <c r="A828" s="441"/>
      <c r="B828" s="437" t="s">
        <v>3250</v>
      </c>
      <c r="C828" s="437" t="s">
        <v>3248</v>
      </c>
      <c r="D828" s="442"/>
      <c r="E828" s="442"/>
      <c r="F828" s="439">
        <v>5270</v>
      </c>
      <c r="G828" s="439">
        <v>5270</v>
      </c>
      <c r="H828" s="437" t="s">
        <v>956</v>
      </c>
      <c r="I828" s="437" t="s">
        <v>999</v>
      </c>
      <c r="J828" s="440">
        <v>40532</v>
      </c>
    </row>
    <row r="829" spans="1:10" ht="15">
      <c r="A829" s="441"/>
      <c r="B829" s="437" t="s">
        <v>3251</v>
      </c>
      <c r="C829" s="437" t="s">
        <v>3252</v>
      </c>
      <c r="D829" s="442"/>
      <c r="E829" s="442"/>
      <c r="F829" s="439">
        <v>11.36</v>
      </c>
      <c r="G829" s="439">
        <v>11.36</v>
      </c>
      <c r="H829" s="437" t="s">
        <v>956</v>
      </c>
      <c r="I829" s="437" t="s">
        <v>999</v>
      </c>
      <c r="J829" s="440">
        <v>40406</v>
      </c>
    </row>
    <row r="830" spans="1:10" ht="15">
      <c r="A830" s="441"/>
      <c r="B830" s="437" t="s">
        <v>3253</v>
      </c>
      <c r="C830" s="437" t="s">
        <v>3248</v>
      </c>
      <c r="D830" s="442"/>
      <c r="E830" s="442"/>
      <c r="F830" s="439">
        <v>96</v>
      </c>
      <c r="G830" s="439">
        <v>96</v>
      </c>
      <c r="H830" s="437" t="s">
        <v>956</v>
      </c>
      <c r="I830" s="437" t="s">
        <v>999</v>
      </c>
      <c r="J830" s="440">
        <v>40441</v>
      </c>
    </row>
    <row r="831" spans="1:10" ht="15">
      <c r="A831" s="441"/>
      <c r="B831" s="437" t="s">
        <v>3254</v>
      </c>
      <c r="C831" s="437" t="s">
        <v>3255</v>
      </c>
      <c r="D831" s="442"/>
      <c r="E831" s="442"/>
      <c r="F831" s="439">
        <v>1760</v>
      </c>
      <c r="G831" s="439">
        <v>3520</v>
      </c>
      <c r="H831" s="437" t="s">
        <v>956</v>
      </c>
      <c r="I831" s="437" t="s">
        <v>2793</v>
      </c>
      <c r="J831" s="440">
        <v>40350</v>
      </c>
    </row>
    <row r="832" spans="1:10" ht="15">
      <c r="A832" s="441"/>
      <c r="B832" s="437" t="s">
        <v>3256</v>
      </c>
      <c r="C832" s="437" t="s">
        <v>3255</v>
      </c>
      <c r="D832" s="442"/>
      <c r="E832" s="442"/>
      <c r="F832" s="439">
        <v>100</v>
      </c>
      <c r="G832" s="439">
        <v>100</v>
      </c>
      <c r="H832" s="437" t="s">
        <v>956</v>
      </c>
      <c r="I832" s="437" t="s">
        <v>2650</v>
      </c>
      <c r="J832" s="440">
        <v>40315</v>
      </c>
    </row>
    <row r="833" spans="1:10" ht="15">
      <c r="A833" s="441"/>
      <c r="B833" s="437" t="s">
        <v>3257</v>
      </c>
      <c r="C833" s="437" t="s">
        <v>3248</v>
      </c>
      <c r="D833" s="442"/>
      <c r="E833" s="442"/>
      <c r="F833" s="439">
        <v>48.58</v>
      </c>
      <c r="G833" s="439">
        <v>48.58</v>
      </c>
      <c r="H833" s="437" t="s">
        <v>956</v>
      </c>
      <c r="I833" s="437" t="s">
        <v>999</v>
      </c>
      <c r="J833" s="440">
        <v>40406</v>
      </c>
    </row>
    <row r="834" spans="1:10" ht="15">
      <c r="A834" s="441"/>
      <c r="B834" s="437" t="s">
        <v>3258</v>
      </c>
      <c r="C834" s="437" t="s">
        <v>3248</v>
      </c>
      <c r="D834" s="442"/>
      <c r="E834" s="442"/>
      <c r="F834" s="439">
        <v>11.36</v>
      </c>
      <c r="G834" s="439">
        <v>11.36</v>
      </c>
      <c r="H834" s="437" t="s">
        <v>956</v>
      </c>
      <c r="I834" s="437" t="s">
        <v>999</v>
      </c>
      <c r="J834" s="440">
        <v>40441</v>
      </c>
    </row>
    <row r="835" spans="1:10" ht="15">
      <c r="A835" s="441"/>
      <c r="B835" s="437" t="s">
        <v>3259</v>
      </c>
      <c r="C835" s="437" t="s">
        <v>3248</v>
      </c>
      <c r="D835" s="442"/>
      <c r="E835" s="442"/>
      <c r="F835" s="439">
        <v>14.02</v>
      </c>
      <c r="G835" s="439">
        <v>14.02</v>
      </c>
      <c r="H835" s="437" t="s">
        <v>956</v>
      </c>
      <c r="I835" s="437" t="s">
        <v>999</v>
      </c>
      <c r="J835" s="440">
        <v>40441</v>
      </c>
    </row>
    <row r="836" spans="1:10" ht="30">
      <c r="A836" s="441"/>
      <c r="B836" s="437" t="s">
        <v>3260</v>
      </c>
      <c r="C836" s="437" t="s">
        <v>3261</v>
      </c>
      <c r="D836" s="442"/>
      <c r="E836" s="442"/>
      <c r="F836" s="439">
        <v>80000</v>
      </c>
      <c r="G836" s="439">
        <v>37633.339999999997</v>
      </c>
      <c r="H836" s="437" t="s">
        <v>956</v>
      </c>
      <c r="I836" s="437" t="s">
        <v>3262</v>
      </c>
      <c r="J836" s="440">
        <v>40816</v>
      </c>
    </row>
    <row r="837" spans="1:10" ht="15">
      <c r="A837" s="441"/>
      <c r="B837" s="437" t="s">
        <v>3263</v>
      </c>
      <c r="C837" s="437" t="s">
        <v>3255</v>
      </c>
      <c r="D837" s="442"/>
      <c r="E837" s="442"/>
      <c r="F837" s="439">
        <v>1500</v>
      </c>
      <c r="G837" s="439">
        <v>3000</v>
      </c>
      <c r="H837" s="437" t="s">
        <v>956</v>
      </c>
      <c r="I837" s="437" t="s">
        <v>3264</v>
      </c>
      <c r="J837" s="440">
        <v>40714</v>
      </c>
    </row>
    <row r="838" spans="1:10" ht="15">
      <c r="A838" s="441"/>
      <c r="B838" s="437" t="s">
        <v>3265</v>
      </c>
      <c r="C838" s="437" t="s">
        <v>3255</v>
      </c>
      <c r="D838" s="442"/>
      <c r="E838" s="442"/>
      <c r="F838" s="439">
        <v>1820</v>
      </c>
      <c r="G838" s="439">
        <v>1820</v>
      </c>
      <c r="H838" s="437" t="s">
        <v>956</v>
      </c>
      <c r="I838" s="437" t="s">
        <v>1029</v>
      </c>
      <c r="J838" s="440">
        <v>40350</v>
      </c>
    </row>
    <row r="839" spans="1:10" ht="15">
      <c r="A839" s="441"/>
      <c r="B839" s="437" t="s">
        <v>3266</v>
      </c>
      <c r="C839" s="437" t="s">
        <v>3255</v>
      </c>
      <c r="D839" s="442"/>
      <c r="E839" s="442"/>
      <c r="F839" s="439">
        <v>500</v>
      </c>
      <c r="G839" s="439">
        <v>500</v>
      </c>
      <c r="H839" s="437" t="s">
        <v>956</v>
      </c>
      <c r="I839" s="437" t="s">
        <v>2650</v>
      </c>
      <c r="J839" s="440">
        <v>40315</v>
      </c>
    </row>
    <row r="840" spans="1:10" ht="15">
      <c r="A840" s="441"/>
      <c r="B840" s="437" t="s">
        <v>3267</v>
      </c>
      <c r="C840" s="437" t="s">
        <v>3255</v>
      </c>
      <c r="D840" s="442"/>
      <c r="E840" s="442"/>
      <c r="F840" s="439">
        <v>81.11</v>
      </c>
      <c r="G840" s="439">
        <v>81.11</v>
      </c>
      <c r="H840" s="437" t="s">
        <v>956</v>
      </c>
      <c r="I840" s="437" t="s">
        <v>2650</v>
      </c>
      <c r="J840" s="440">
        <v>40252</v>
      </c>
    </row>
    <row r="841" spans="1:10" ht="15">
      <c r="A841" s="441"/>
      <c r="B841" s="437" t="s">
        <v>3268</v>
      </c>
      <c r="C841" s="437" t="s">
        <v>3261</v>
      </c>
      <c r="D841" s="442"/>
      <c r="E841" s="442"/>
      <c r="F841" s="439">
        <v>327.01</v>
      </c>
      <c r="G841" s="439">
        <v>327.01</v>
      </c>
      <c r="H841" s="437" t="s">
        <v>956</v>
      </c>
      <c r="I841" s="437" t="s">
        <v>2650</v>
      </c>
      <c r="J841" s="440">
        <v>40178</v>
      </c>
    </row>
    <row r="842" spans="1:10" ht="15">
      <c r="A842" s="441"/>
      <c r="B842" s="437" t="s">
        <v>3269</v>
      </c>
      <c r="C842" s="437" t="s">
        <v>3252</v>
      </c>
      <c r="D842" s="442"/>
      <c r="E842" s="442"/>
      <c r="F842" s="439">
        <v>423.02</v>
      </c>
      <c r="G842" s="439">
        <v>423.02</v>
      </c>
      <c r="H842" s="437" t="s">
        <v>956</v>
      </c>
      <c r="I842" s="437" t="s">
        <v>999</v>
      </c>
      <c r="J842" s="440">
        <v>40406</v>
      </c>
    </row>
    <row r="843" spans="1:10" ht="15">
      <c r="A843" s="441"/>
      <c r="B843" s="437" t="s">
        <v>3270</v>
      </c>
      <c r="C843" s="437" t="s">
        <v>3248</v>
      </c>
      <c r="D843" s="442"/>
      <c r="E843" s="442"/>
      <c r="F843" s="439">
        <v>350.44</v>
      </c>
      <c r="G843" s="439">
        <v>350.44</v>
      </c>
      <c r="H843" s="437" t="s">
        <v>956</v>
      </c>
      <c r="I843" s="437" t="s">
        <v>999</v>
      </c>
      <c r="J843" s="440">
        <v>40469</v>
      </c>
    </row>
    <row r="844" spans="1:10" ht="15">
      <c r="A844" s="441"/>
      <c r="B844" s="437" t="s">
        <v>3271</v>
      </c>
      <c r="C844" s="437" t="s">
        <v>3248</v>
      </c>
      <c r="D844" s="442"/>
      <c r="E844" s="442"/>
      <c r="F844" s="439">
        <v>545</v>
      </c>
      <c r="G844" s="439">
        <v>545</v>
      </c>
      <c r="H844" s="437" t="s">
        <v>956</v>
      </c>
      <c r="I844" s="437" t="s">
        <v>999</v>
      </c>
      <c r="J844" s="440">
        <v>40441</v>
      </c>
    </row>
    <row r="845" spans="1:10" ht="15">
      <c r="A845" s="441"/>
      <c r="B845" s="437" t="s">
        <v>3272</v>
      </c>
      <c r="C845" s="437" t="s">
        <v>3255</v>
      </c>
      <c r="D845" s="442"/>
      <c r="E845" s="442"/>
      <c r="F845" s="439">
        <v>226.58</v>
      </c>
      <c r="G845" s="439">
        <v>226.58</v>
      </c>
      <c r="H845" s="437" t="s">
        <v>956</v>
      </c>
      <c r="I845" s="437" t="s">
        <v>2650</v>
      </c>
      <c r="J845" s="440">
        <v>40315</v>
      </c>
    </row>
    <row r="846" spans="1:10" ht="15">
      <c r="A846" s="441"/>
      <c r="B846" s="437" t="s">
        <v>3273</v>
      </c>
      <c r="C846" s="437" t="s">
        <v>3255</v>
      </c>
      <c r="D846" s="442"/>
      <c r="E846" s="442"/>
      <c r="F846" s="439">
        <v>393.99</v>
      </c>
      <c r="G846" s="439">
        <v>787.98</v>
      </c>
      <c r="H846" s="437" t="s">
        <v>956</v>
      </c>
      <c r="I846" s="437" t="s">
        <v>3274</v>
      </c>
      <c r="J846" s="440">
        <v>40651</v>
      </c>
    </row>
    <row r="847" spans="1:10" ht="15">
      <c r="A847" s="441"/>
      <c r="B847" s="437" t="s">
        <v>3275</v>
      </c>
      <c r="C847" s="437" t="s">
        <v>3255</v>
      </c>
      <c r="D847" s="442"/>
      <c r="E847" s="442"/>
      <c r="F847" s="439">
        <v>962.06</v>
      </c>
      <c r="G847" s="439">
        <v>962.06</v>
      </c>
      <c r="H847" s="437" t="s">
        <v>956</v>
      </c>
      <c r="I847" s="437" t="s">
        <v>2793</v>
      </c>
      <c r="J847" s="440">
        <v>40350</v>
      </c>
    </row>
    <row r="848" spans="1:10" ht="15">
      <c r="A848" s="441"/>
      <c r="B848" s="437" t="s">
        <v>3276</v>
      </c>
      <c r="C848" s="437" t="s">
        <v>3255</v>
      </c>
      <c r="D848" s="442"/>
      <c r="E848" s="442"/>
      <c r="F848" s="439">
        <v>434.13</v>
      </c>
      <c r="G848" s="439">
        <v>868.26</v>
      </c>
      <c r="H848" s="437" t="s">
        <v>956</v>
      </c>
      <c r="I848" s="437" t="s">
        <v>3274</v>
      </c>
      <c r="J848" s="440">
        <v>40651</v>
      </c>
    </row>
    <row r="849" spans="1:10" ht="15">
      <c r="A849" s="441"/>
      <c r="B849" s="437" t="s">
        <v>3277</v>
      </c>
      <c r="C849" s="437" t="s">
        <v>3252</v>
      </c>
      <c r="D849" s="442"/>
      <c r="E849" s="442"/>
      <c r="F849" s="439">
        <v>118.83</v>
      </c>
      <c r="G849" s="439">
        <v>237.66</v>
      </c>
      <c r="H849" s="437" t="s">
        <v>956</v>
      </c>
      <c r="I849" s="437" t="s">
        <v>999</v>
      </c>
      <c r="J849" s="440">
        <v>40623</v>
      </c>
    </row>
    <row r="850" spans="1:10" ht="15">
      <c r="A850" s="441"/>
      <c r="B850" s="437" t="s">
        <v>3278</v>
      </c>
      <c r="C850" s="437" t="s">
        <v>3248</v>
      </c>
      <c r="D850" s="442"/>
      <c r="E850" s="442"/>
      <c r="F850" s="439">
        <v>3819.9</v>
      </c>
      <c r="G850" s="439">
        <v>3819.9</v>
      </c>
      <c r="H850" s="437" t="s">
        <v>956</v>
      </c>
      <c r="I850" s="437" t="s">
        <v>999</v>
      </c>
      <c r="J850" s="440">
        <v>40469</v>
      </c>
    </row>
    <row r="851" spans="1:10" ht="15">
      <c r="A851" s="441"/>
      <c r="B851" s="437" t="s">
        <v>3279</v>
      </c>
      <c r="C851" s="437" t="s">
        <v>3261</v>
      </c>
      <c r="D851" s="442"/>
      <c r="E851" s="442"/>
      <c r="F851" s="439">
        <v>536.47</v>
      </c>
      <c r="G851" s="439">
        <v>1072.94</v>
      </c>
      <c r="H851" s="437" t="s">
        <v>956</v>
      </c>
      <c r="I851" s="437" t="s">
        <v>2650</v>
      </c>
      <c r="J851" s="440">
        <v>40742</v>
      </c>
    </row>
    <row r="852" spans="1:10" ht="15">
      <c r="A852" s="441"/>
      <c r="B852" s="437" t="s">
        <v>3280</v>
      </c>
      <c r="C852" s="437" t="s">
        <v>3281</v>
      </c>
      <c r="D852" s="442"/>
      <c r="E852" s="442"/>
      <c r="F852" s="439">
        <v>2799.9</v>
      </c>
      <c r="G852" s="439">
        <v>2799.9</v>
      </c>
      <c r="H852" s="437" t="s">
        <v>956</v>
      </c>
      <c r="I852" s="437" t="s">
        <v>999</v>
      </c>
      <c r="J852" s="440">
        <v>40378</v>
      </c>
    </row>
    <row r="853" spans="1:10" ht="30">
      <c r="A853" s="441"/>
      <c r="B853" s="437" t="s">
        <v>3282</v>
      </c>
      <c r="C853" s="437" t="s">
        <v>3261</v>
      </c>
      <c r="D853" s="442"/>
      <c r="E853" s="442"/>
      <c r="F853" s="439">
        <v>2356.9499999999998</v>
      </c>
      <c r="G853" s="439">
        <v>2356.9499999999998</v>
      </c>
      <c r="H853" s="437" t="s">
        <v>956</v>
      </c>
      <c r="I853" s="437" t="s">
        <v>3283</v>
      </c>
      <c r="J853" s="440">
        <v>40225</v>
      </c>
    </row>
    <row r="854" spans="1:10" ht="15">
      <c r="A854" s="441"/>
      <c r="B854" s="437" t="s">
        <v>3284</v>
      </c>
      <c r="C854" s="437" t="s">
        <v>3261</v>
      </c>
      <c r="D854" s="442"/>
      <c r="E854" s="442"/>
      <c r="F854" s="439">
        <v>1806.3</v>
      </c>
      <c r="G854" s="439">
        <v>3612.6</v>
      </c>
      <c r="H854" s="437" t="s">
        <v>956</v>
      </c>
      <c r="I854" s="437" t="s">
        <v>999</v>
      </c>
      <c r="J854" s="440">
        <v>40574</v>
      </c>
    </row>
    <row r="855" spans="1:10" ht="15">
      <c r="A855" s="441"/>
      <c r="B855" s="437" t="s">
        <v>3285</v>
      </c>
      <c r="C855" s="437" t="s">
        <v>3255</v>
      </c>
      <c r="D855" s="442"/>
      <c r="E855" s="442"/>
      <c r="F855" s="439">
        <v>106.2</v>
      </c>
      <c r="G855" s="439">
        <v>106.2</v>
      </c>
      <c r="H855" s="437" t="s">
        <v>956</v>
      </c>
      <c r="I855" s="437" t="s">
        <v>2650</v>
      </c>
      <c r="J855" s="440">
        <v>40315</v>
      </c>
    </row>
    <row r="856" spans="1:10" ht="15">
      <c r="A856" s="441"/>
      <c r="B856" s="437" t="s">
        <v>3286</v>
      </c>
      <c r="C856" s="437" t="s">
        <v>3281</v>
      </c>
      <c r="D856" s="442"/>
      <c r="E856" s="442"/>
      <c r="F856" s="439">
        <v>37.6</v>
      </c>
      <c r="G856" s="439">
        <v>37.6</v>
      </c>
      <c r="H856" s="437" t="s">
        <v>956</v>
      </c>
      <c r="I856" s="437" t="s">
        <v>999</v>
      </c>
      <c r="J856" s="440">
        <v>40532</v>
      </c>
    </row>
    <row r="857" spans="1:10" ht="15">
      <c r="A857" s="441"/>
      <c r="B857" s="437" t="s">
        <v>3287</v>
      </c>
      <c r="C857" s="437" t="s">
        <v>3248</v>
      </c>
      <c r="D857" s="442"/>
      <c r="E857" s="442"/>
      <c r="F857" s="439">
        <v>37.6</v>
      </c>
      <c r="G857" s="439">
        <v>37.6</v>
      </c>
      <c r="H857" s="437" t="s">
        <v>956</v>
      </c>
      <c r="I857" s="437" t="s">
        <v>999</v>
      </c>
      <c r="J857" s="440">
        <v>40532</v>
      </c>
    </row>
    <row r="858" spans="1:10" ht="15">
      <c r="A858" s="441"/>
      <c r="B858" s="437" t="s">
        <v>3288</v>
      </c>
      <c r="C858" s="437" t="s">
        <v>3248</v>
      </c>
      <c r="D858" s="442"/>
      <c r="E858" s="442"/>
      <c r="F858" s="439">
        <v>36</v>
      </c>
      <c r="G858" s="439">
        <v>36</v>
      </c>
      <c r="H858" s="437" t="s">
        <v>956</v>
      </c>
      <c r="I858" s="437" t="s">
        <v>999</v>
      </c>
      <c r="J858" s="440">
        <v>40406</v>
      </c>
    </row>
    <row r="859" spans="1:10" ht="15">
      <c r="A859" s="441"/>
      <c r="B859" s="437" t="s">
        <v>3289</v>
      </c>
      <c r="C859" s="437" t="s">
        <v>3248</v>
      </c>
      <c r="D859" s="442"/>
      <c r="E859" s="442"/>
      <c r="F859" s="439">
        <v>87.2</v>
      </c>
      <c r="G859" s="439">
        <v>87.2</v>
      </c>
      <c r="H859" s="437" t="s">
        <v>956</v>
      </c>
      <c r="I859" s="437" t="s">
        <v>999</v>
      </c>
      <c r="J859" s="440">
        <v>40441</v>
      </c>
    </row>
    <row r="860" spans="1:10" ht="15">
      <c r="A860" s="441"/>
      <c r="B860" s="437" t="s">
        <v>3290</v>
      </c>
      <c r="C860" s="437" t="s">
        <v>3281</v>
      </c>
      <c r="D860" s="442"/>
      <c r="E860" s="442"/>
      <c r="F860" s="439">
        <v>100</v>
      </c>
      <c r="G860" s="439">
        <v>100</v>
      </c>
      <c r="H860" s="437" t="s">
        <v>956</v>
      </c>
      <c r="I860" s="437" t="s">
        <v>999</v>
      </c>
      <c r="J860" s="440">
        <v>40378</v>
      </c>
    </row>
    <row r="861" spans="1:10" ht="15">
      <c r="A861" s="441"/>
      <c r="B861" s="437" t="s">
        <v>3291</v>
      </c>
      <c r="C861" s="437" t="s">
        <v>3255</v>
      </c>
      <c r="D861" s="442"/>
      <c r="E861" s="442"/>
      <c r="F861" s="439">
        <v>245</v>
      </c>
      <c r="G861" s="439">
        <v>245</v>
      </c>
      <c r="H861" s="437" t="s">
        <v>956</v>
      </c>
      <c r="I861" s="437" t="s">
        <v>2650</v>
      </c>
      <c r="J861" s="440">
        <v>40288</v>
      </c>
    </row>
    <row r="862" spans="1:10" ht="15">
      <c r="A862" s="441"/>
      <c r="B862" s="437" t="s">
        <v>3292</v>
      </c>
      <c r="C862" s="437" t="s">
        <v>3261</v>
      </c>
      <c r="D862" s="442"/>
      <c r="E862" s="442"/>
      <c r="F862" s="439">
        <v>49.4</v>
      </c>
      <c r="G862" s="439">
        <v>98.8</v>
      </c>
      <c r="H862" s="437" t="s">
        <v>956</v>
      </c>
      <c r="I862" s="437" t="s">
        <v>999</v>
      </c>
      <c r="J862" s="440">
        <v>40595</v>
      </c>
    </row>
    <row r="863" spans="1:10" ht="15">
      <c r="A863" s="443"/>
      <c r="B863" s="437" t="s">
        <v>3293</v>
      </c>
      <c r="C863" s="437" t="s">
        <v>3255</v>
      </c>
      <c r="D863" s="444"/>
      <c r="E863" s="444"/>
      <c r="F863" s="439">
        <v>60</v>
      </c>
      <c r="G863" s="439">
        <v>60</v>
      </c>
      <c r="H863" s="437" t="s">
        <v>956</v>
      </c>
      <c r="I863" s="437" t="s">
        <v>2650</v>
      </c>
      <c r="J863" s="440">
        <v>40315</v>
      </c>
    </row>
    <row r="864" spans="1:10" ht="30">
      <c r="A864" s="445" t="s">
        <v>3294</v>
      </c>
      <c r="B864" s="437" t="s">
        <v>3295</v>
      </c>
      <c r="C864" s="437" t="s">
        <v>3296</v>
      </c>
      <c r="D864" s="446">
        <v>2555.11</v>
      </c>
      <c r="E864" s="446">
        <v>3108.9</v>
      </c>
      <c r="F864" s="439">
        <v>3108.9</v>
      </c>
      <c r="G864" s="439">
        <v>3108.9</v>
      </c>
      <c r="H864" s="437" t="s">
        <v>956</v>
      </c>
      <c r="I864" s="437" t="s">
        <v>3297</v>
      </c>
      <c r="J864" s="440">
        <v>40372</v>
      </c>
    </row>
    <row r="865" spans="1:10" ht="15">
      <c r="A865" s="443"/>
      <c r="B865" s="437" t="s">
        <v>3298</v>
      </c>
      <c r="C865" s="437" t="s">
        <v>3299</v>
      </c>
      <c r="D865" s="444"/>
      <c r="E865" s="444"/>
      <c r="F865" s="439">
        <v>27466.92</v>
      </c>
      <c r="G865" s="439">
        <v>2555.11</v>
      </c>
      <c r="H865" s="437" t="s">
        <v>956</v>
      </c>
      <c r="I865" s="437" t="s">
        <v>727</v>
      </c>
      <c r="J865" s="440">
        <v>40021</v>
      </c>
    </row>
    <row r="866" spans="1:10" ht="75">
      <c r="A866" s="445" t="s">
        <v>3300</v>
      </c>
      <c r="B866" s="437" t="s">
        <v>3301</v>
      </c>
      <c r="C866" s="437" t="s">
        <v>3302</v>
      </c>
      <c r="D866" s="446">
        <v>1022.05</v>
      </c>
      <c r="E866" s="446">
        <v>1243.56</v>
      </c>
      <c r="F866" s="439">
        <v>1499.04</v>
      </c>
      <c r="G866" s="439">
        <v>1243.56</v>
      </c>
      <c r="H866" s="437" t="s">
        <v>956</v>
      </c>
      <c r="I866" s="437" t="s">
        <v>1299</v>
      </c>
      <c r="J866" s="440">
        <v>40457</v>
      </c>
    </row>
    <row r="867" spans="1:10" ht="60">
      <c r="A867" s="443"/>
      <c r="B867" s="437" t="s">
        <v>3303</v>
      </c>
      <c r="C867" s="437" t="s">
        <v>3304</v>
      </c>
      <c r="D867" s="444"/>
      <c r="E867" s="444"/>
      <c r="F867" s="439">
        <v>5873.4</v>
      </c>
      <c r="G867" s="439">
        <v>1022.05</v>
      </c>
      <c r="H867" s="437" t="s">
        <v>956</v>
      </c>
      <c r="I867" s="437" t="s">
        <v>3305</v>
      </c>
      <c r="J867" s="440">
        <v>40304</v>
      </c>
    </row>
    <row r="868" spans="1:10" ht="45">
      <c r="A868" s="445" t="s">
        <v>3306</v>
      </c>
      <c r="B868" s="437" t="s">
        <v>3307</v>
      </c>
      <c r="C868" s="437" t="s">
        <v>3308</v>
      </c>
      <c r="D868" s="446">
        <v>111074.84</v>
      </c>
      <c r="E868" s="446">
        <v>133665.19</v>
      </c>
      <c r="F868" s="439">
        <v>102049.85</v>
      </c>
      <c r="G868" s="439">
        <v>0</v>
      </c>
      <c r="H868" s="437" t="s">
        <v>956</v>
      </c>
      <c r="I868" s="437" t="s">
        <v>3309</v>
      </c>
      <c r="J868" s="440">
        <v>40132</v>
      </c>
    </row>
    <row r="869" spans="1:10" ht="60">
      <c r="A869" s="441"/>
      <c r="B869" s="437" t="s">
        <v>3310</v>
      </c>
      <c r="C869" s="437" t="s">
        <v>3311</v>
      </c>
      <c r="D869" s="442"/>
      <c r="E869" s="442"/>
      <c r="F869" s="439">
        <v>33879.5</v>
      </c>
      <c r="G869" s="439">
        <v>0</v>
      </c>
      <c r="H869" s="437" t="s">
        <v>956</v>
      </c>
      <c r="I869" s="437" t="s">
        <v>3312</v>
      </c>
      <c r="J869" s="440">
        <v>40132</v>
      </c>
    </row>
    <row r="870" spans="1:10" ht="45">
      <c r="A870" s="443"/>
      <c r="B870" s="437" t="s">
        <v>3313</v>
      </c>
      <c r="C870" s="437" t="s">
        <v>3314</v>
      </c>
      <c r="D870" s="444"/>
      <c r="E870" s="444"/>
      <c r="F870" s="439">
        <v>364850.14</v>
      </c>
      <c r="G870" s="439">
        <v>108810.68</v>
      </c>
      <c r="H870" s="437" t="s">
        <v>956</v>
      </c>
      <c r="I870" s="437" t="s">
        <v>1050</v>
      </c>
      <c r="J870" s="440">
        <v>40451</v>
      </c>
    </row>
    <row r="871" spans="1:10" ht="15">
      <c r="A871" s="437" t="s">
        <v>3315</v>
      </c>
      <c r="B871" s="437" t="s">
        <v>3316</v>
      </c>
      <c r="C871" s="437" t="s">
        <v>3317</v>
      </c>
      <c r="D871" s="439">
        <v>252.26</v>
      </c>
      <c r="E871" s="439">
        <v>306.94</v>
      </c>
      <c r="F871" s="439">
        <v>252.26</v>
      </c>
      <c r="G871" s="439">
        <v>252.26</v>
      </c>
      <c r="H871" s="437" t="s">
        <v>956</v>
      </c>
      <c r="I871" s="437" t="s">
        <v>3318</v>
      </c>
      <c r="J871" s="440">
        <v>40028</v>
      </c>
    </row>
    <row r="872" spans="1:10" ht="15">
      <c r="A872" s="445" t="s">
        <v>3319</v>
      </c>
      <c r="B872" s="437" t="s">
        <v>3320</v>
      </c>
      <c r="C872" s="437" t="s">
        <v>1467</v>
      </c>
      <c r="D872" s="446">
        <v>3620.83</v>
      </c>
      <c r="E872" s="446">
        <v>4405.6000000000004</v>
      </c>
      <c r="F872" s="439">
        <v>6632.43</v>
      </c>
      <c r="G872" s="439">
        <v>800</v>
      </c>
      <c r="H872" s="437" t="s">
        <v>1083</v>
      </c>
      <c r="I872" s="437" t="s">
        <v>1299</v>
      </c>
      <c r="J872" s="440">
        <v>41089</v>
      </c>
    </row>
    <row r="873" spans="1:10" ht="15">
      <c r="A873" s="443"/>
      <c r="B873" s="437" t="s">
        <v>3321</v>
      </c>
      <c r="C873" s="437" t="s">
        <v>1207</v>
      </c>
      <c r="D873" s="444"/>
      <c r="E873" s="444"/>
      <c r="F873" s="439">
        <v>1394</v>
      </c>
      <c r="G873" s="439">
        <v>1394</v>
      </c>
      <c r="H873" s="437" t="s">
        <v>956</v>
      </c>
      <c r="I873" s="437" t="s">
        <v>1222</v>
      </c>
      <c r="J873" s="440">
        <v>40087</v>
      </c>
    </row>
    <row r="874" spans="1:10" ht="30">
      <c r="A874" s="445" t="s">
        <v>3322</v>
      </c>
      <c r="B874" s="437" t="s">
        <v>3323</v>
      </c>
      <c r="C874" s="437" t="s">
        <v>3324</v>
      </c>
      <c r="D874" s="446">
        <v>149817.39000000001</v>
      </c>
      <c r="E874" s="446">
        <v>179033.58</v>
      </c>
      <c r="F874" s="439">
        <v>250000</v>
      </c>
      <c r="G874" s="439">
        <v>149500</v>
      </c>
      <c r="H874" s="437" t="s">
        <v>956</v>
      </c>
      <c r="I874" s="437" t="s">
        <v>3325</v>
      </c>
      <c r="J874" s="440">
        <v>40724</v>
      </c>
    </row>
    <row r="875" spans="1:10" ht="30">
      <c r="A875" s="443"/>
      <c r="B875" s="437" t="s">
        <v>3326</v>
      </c>
      <c r="C875" s="437" t="s">
        <v>3327</v>
      </c>
      <c r="D875" s="444"/>
      <c r="E875" s="444"/>
      <c r="F875" s="439">
        <v>400000</v>
      </c>
      <c r="G875" s="439">
        <v>179350.97</v>
      </c>
      <c r="H875" s="437" t="s">
        <v>956</v>
      </c>
      <c r="I875" s="437" t="s">
        <v>2561</v>
      </c>
      <c r="J875" s="440">
        <v>40816</v>
      </c>
    </row>
    <row r="876" spans="1:10" ht="45">
      <c r="A876" s="437" t="s">
        <v>2873</v>
      </c>
      <c r="B876" s="437" t="s">
        <v>3328</v>
      </c>
      <c r="C876" s="437" t="s">
        <v>3329</v>
      </c>
      <c r="D876" s="439">
        <v>20204.990000000002</v>
      </c>
      <c r="E876" s="439">
        <v>24584.21</v>
      </c>
      <c r="F876" s="439">
        <v>110000</v>
      </c>
      <c r="G876" s="439">
        <v>44789.2</v>
      </c>
      <c r="H876" s="437" t="s">
        <v>956</v>
      </c>
      <c r="I876" s="437" t="s">
        <v>3330</v>
      </c>
      <c r="J876" s="440">
        <v>40753</v>
      </c>
    </row>
    <row r="877" spans="1:10" ht="45">
      <c r="A877" s="437" t="s">
        <v>3331</v>
      </c>
      <c r="B877" s="437" t="s">
        <v>3332</v>
      </c>
      <c r="C877" s="437" t="s">
        <v>3333</v>
      </c>
      <c r="D877" s="439">
        <v>79055.95</v>
      </c>
      <c r="E877" s="439">
        <v>95538.31</v>
      </c>
      <c r="F877" s="439">
        <v>85743</v>
      </c>
      <c r="G877" s="439">
        <v>79055.95</v>
      </c>
      <c r="H877" s="437" t="s">
        <v>956</v>
      </c>
      <c r="I877" s="437" t="s">
        <v>3334</v>
      </c>
      <c r="J877" s="440">
        <v>40065</v>
      </c>
    </row>
    <row r="878" spans="1:10" ht="120">
      <c r="A878" s="445" t="s">
        <v>3335</v>
      </c>
      <c r="B878" s="437" t="s">
        <v>3336</v>
      </c>
      <c r="C878" s="437" t="s">
        <v>3337</v>
      </c>
      <c r="D878" s="446">
        <v>9661.36</v>
      </c>
      <c r="E878" s="446">
        <v>11755.35</v>
      </c>
      <c r="F878" s="439">
        <v>314363.89</v>
      </c>
      <c r="G878" s="439">
        <v>11755.35</v>
      </c>
      <c r="H878" s="437" t="s">
        <v>960</v>
      </c>
      <c r="I878" s="437" t="s">
        <v>3338</v>
      </c>
      <c r="J878" s="440">
        <v>40481</v>
      </c>
    </row>
    <row r="879" spans="1:10" ht="60">
      <c r="A879" s="443"/>
      <c r="B879" s="437" t="s">
        <v>3339</v>
      </c>
      <c r="C879" s="437" t="s">
        <v>3340</v>
      </c>
      <c r="D879" s="444"/>
      <c r="E879" s="444"/>
      <c r="F879" s="439">
        <v>9661.36</v>
      </c>
      <c r="G879" s="439">
        <v>9661.36</v>
      </c>
      <c r="H879" s="437" t="s">
        <v>956</v>
      </c>
      <c r="I879" s="437" t="s">
        <v>727</v>
      </c>
      <c r="J879" s="440">
        <v>40031</v>
      </c>
    </row>
    <row r="880" spans="1:10" ht="45">
      <c r="A880" s="437" t="s">
        <v>3341</v>
      </c>
      <c r="B880" s="437" t="s">
        <v>3342</v>
      </c>
      <c r="C880" s="437" t="s">
        <v>3343</v>
      </c>
      <c r="D880" s="439">
        <v>5411.58</v>
      </c>
      <c r="E880" s="439">
        <v>6584.49</v>
      </c>
      <c r="F880" s="439">
        <v>92256.24</v>
      </c>
      <c r="G880" s="439">
        <v>11996.07</v>
      </c>
      <c r="H880" s="437" t="s">
        <v>956</v>
      </c>
      <c r="I880" s="437" t="s">
        <v>3344</v>
      </c>
      <c r="J880" s="440">
        <v>40207</v>
      </c>
    </row>
    <row r="881" spans="1:10" ht="30">
      <c r="A881" s="437" t="s">
        <v>3345</v>
      </c>
      <c r="B881" s="437" t="s">
        <v>3346</v>
      </c>
      <c r="C881" s="437" t="s">
        <v>3347</v>
      </c>
      <c r="D881" s="439">
        <v>158011.88</v>
      </c>
      <c r="E881" s="439">
        <v>192238.26</v>
      </c>
      <c r="F881" s="439">
        <v>615000</v>
      </c>
      <c r="G881" s="439">
        <v>350250.14</v>
      </c>
      <c r="H881" s="437" t="s">
        <v>956</v>
      </c>
      <c r="I881" s="437" t="s">
        <v>3348</v>
      </c>
      <c r="J881" s="440">
        <v>40667</v>
      </c>
    </row>
    <row r="882" spans="1:10" ht="45">
      <c r="A882" s="445" t="s">
        <v>3349</v>
      </c>
      <c r="B882" s="437" t="s">
        <v>3350</v>
      </c>
      <c r="C882" s="437" t="s">
        <v>3351</v>
      </c>
      <c r="D882" s="446">
        <v>59383.29</v>
      </c>
      <c r="E882" s="446">
        <v>72253.98</v>
      </c>
      <c r="F882" s="439">
        <v>125000</v>
      </c>
      <c r="G882" s="439">
        <v>93782.85</v>
      </c>
      <c r="H882" s="437" t="s">
        <v>956</v>
      </c>
      <c r="I882" s="437" t="s">
        <v>1222</v>
      </c>
      <c r="J882" s="440">
        <v>40513</v>
      </c>
    </row>
    <row r="883" spans="1:10" ht="90">
      <c r="A883" s="443"/>
      <c r="B883" s="437" t="s">
        <v>3352</v>
      </c>
      <c r="C883" s="437" t="s">
        <v>3353</v>
      </c>
      <c r="D883" s="444"/>
      <c r="E883" s="444"/>
      <c r="F883" s="439">
        <v>274900</v>
      </c>
      <c r="G883" s="439">
        <v>37854.42</v>
      </c>
      <c r="H883" s="437" t="s">
        <v>956</v>
      </c>
      <c r="I883" s="437" t="s">
        <v>3354</v>
      </c>
      <c r="J883" s="440">
        <v>40480</v>
      </c>
    </row>
    <row r="884" spans="1:10" ht="60">
      <c r="A884" s="437" t="s">
        <v>3355</v>
      </c>
      <c r="B884" s="437" t="s">
        <v>3356</v>
      </c>
      <c r="C884" s="437" t="s">
        <v>3357</v>
      </c>
      <c r="D884" s="439">
        <v>562.17999999999995</v>
      </c>
      <c r="E884" s="439">
        <v>684.03</v>
      </c>
      <c r="F884" s="439">
        <v>438.02</v>
      </c>
      <c r="G884" s="439">
        <v>438.02</v>
      </c>
      <c r="H884" s="437" t="s">
        <v>956</v>
      </c>
      <c r="I884" s="437" t="s">
        <v>2320</v>
      </c>
      <c r="J884" s="440">
        <v>40066</v>
      </c>
    </row>
    <row r="885" spans="1:10" ht="30">
      <c r="A885" s="445" t="s">
        <v>3358</v>
      </c>
      <c r="B885" s="437" t="s">
        <v>3359</v>
      </c>
      <c r="C885" s="437" t="s">
        <v>3360</v>
      </c>
      <c r="D885" s="446">
        <v>177.42</v>
      </c>
      <c r="E885" s="446">
        <v>215.87</v>
      </c>
      <c r="F885" s="439">
        <v>177.42</v>
      </c>
      <c r="G885" s="439">
        <v>177.42</v>
      </c>
      <c r="H885" s="437" t="s">
        <v>956</v>
      </c>
      <c r="I885" s="437" t="s">
        <v>727</v>
      </c>
      <c r="J885" s="440">
        <v>40085</v>
      </c>
    </row>
    <row r="886" spans="1:10" ht="15">
      <c r="A886" s="441"/>
      <c r="B886" s="437" t="s">
        <v>3361</v>
      </c>
      <c r="C886" s="437" t="s">
        <v>3362</v>
      </c>
      <c r="D886" s="442"/>
      <c r="E886" s="442"/>
      <c r="F886" s="439">
        <v>215.87</v>
      </c>
      <c r="G886" s="439">
        <v>96</v>
      </c>
      <c r="H886" s="437" t="s">
        <v>956</v>
      </c>
      <c r="I886" s="437" t="s">
        <v>3363</v>
      </c>
      <c r="J886" s="440">
        <v>40633</v>
      </c>
    </row>
    <row r="887" spans="1:10" ht="15">
      <c r="A887" s="443"/>
      <c r="B887" s="437" t="s">
        <v>3364</v>
      </c>
      <c r="C887" s="437" t="s">
        <v>3365</v>
      </c>
      <c r="D887" s="444"/>
      <c r="E887" s="444"/>
      <c r="F887" s="439">
        <v>23.87</v>
      </c>
      <c r="G887" s="439">
        <v>23.87</v>
      </c>
      <c r="H887" s="437" t="s">
        <v>956</v>
      </c>
      <c r="I887" s="437" t="s">
        <v>1377</v>
      </c>
      <c r="J887" s="440">
        <v>40999</v>
      </c>
    </row>
    <row r="888" spans="1:10" ht="60">
      <c r="A888" s="437" t="s">
        <v>3366</v>
      </c>
      <c r="B888" s="437" t="s">
        <v>3367</v>
      </c>
      <c r="C888" s="437" t="s">
        <v>3368</v>
      </c>
      <c r="D888" s="439">
        <v>102243.07</v>
      </c>
      <c r="E888" s="439">
        <v>122856.81</v>
      </c>
      <c r="F888" s="439">
        <v>647955.88</v>
      </c>
      <c r="G888" s="439">
        <v>225099.88</v>
      </c>
      <c r="H888" s="437" t="s">
        <v>956</v>
      </c>
      <c r="I888" s="437" t="s">
        <v>1498</v>
      </c>
      <c r="J888" s="440">
        <v>40846</v>
      </c>
    </row>
    <row r="889" spans="1:10" ht="30">
      <c r="A889" s="437" t="s">
        <v>3369</v>
      </c>
      <c r="B889" s="437" t="s">
        <v>3370</v>
      </c>
      <c r="C889" s="437" t="s">
        <v>1082</v>
      </c>
      <c r="D889" s="439">
        <v>10015.14</v>
      </c>
      <c r="E889" s="439">
        <v>12185.82</v>
      </c>
      <c r="F889" s="439">
        <v>0</v>
      </c>
      <c r="G889" s="439">
        <v>0</v>
      </c>
      <c r="H889" s="437" t="s">
        <v>1038</v>
      </c>
      <c r="I889" s="437" t="s">
        <v>1082</v>
      </c>
      <c r="J889" s="440">
        <v>40178</v>
      </c>
    </row>
    <row r="890" spans="1:10" ht="30">
      <c r="A890" s="445" t="s">
        <v>3371</v>
      </c>
      <c r="B890" s="437" t="s">
        <v>3372</v>
      </c>
      <c r="C890" s="437" t="s">
        <v>3373</v>
      </c>
      <c r="D890" s="446">
        <v>529.36</v>
      </c>
      <c r="E890" s="446">
        <v>644.1</v>
      </c>
      <c r="F890" s="439">
        <v>529.36</v>
      </c>
      <c r="G890" s="439">
        <v>529.36</v>
      </c>
      <c r="H890" s="437" t="s">
        <v>956</v>
      </c>
      <c r="I890" s="437" t="s">
        <v>727</v>
      </c>
      <c r="J890" s="440">
        <v>40055</v>
      </c>
    </row>
    <row r="891" spans="1:10" ht="30">
      <c r="A891" s="443"/>
      <c r="B891" s="437" t="s">
        <v>3374</v>
      </c>
      <c r="C891" s="437" t="s">
        <v>3375</v>
      </c>
      <c r="D891" s="444"/>
      <c r="E891" s="444"/>
      <c r="F891" s="439">
        <v>0</v>
      </c>
      <c r="G891" s="439">
        <v>0</v>
      </c>
      <c r="H891" s="437" t="s">
        <v>1038</v>
      </c>
      <c r="I891" s="437" t="s">
        <v>999</v>
      </c>
      <c r="J891" s="440">
        <v>40724</v>
      </c>
    </row>
    <row r="892" spans="1:10" ht="60">
      <c r="A892" s="445" t="s">
        <v>3376</v>
      </c>
      <c r="B892" s="437" t="s">
        <v>3377</v>
      </c>
      <c r="C892" s="437" t="s">
        <v>3378</v>
      </c>
      <c r="D892" s="446">
        <v>3227.73</v>
      </c>
      <c r="E892" s="446">
        <v>3927.31</v>
      </c>
      <c r="F892" s="439">
        <v>4700</v>
      </c>
      <c r="G892" s="439">
        <v>7079.63</v>
      </c>
      <c r="H892" s="437" t="s">
        <v>956</v>
      </c>
      <c r="I892" s="437" t="s">
        <v>3379</v>
      </c>
      <c r="J892" s="440">
        <v>40653</v>
      </c>
    </row>
    <row r="893" spans="1:10" ht="15">
      <c r="A893" s="441"/>
      <c r="B893" s="437" t="s">
        <v>3380</v>
      </c>
      <c r="C893" s="437" t="s">
        <v>3381</v>
      </c>
      <c r="D893" s="442"/>
      <c r="E893" s="442"/>
      <c r="F893" s="439">
        <v>0</v>
      </c>
      <c r="G893" s="439">
        <v>0</v>
      </c>
      <c r="H893" s="437" t="s">
        <v>1038</v>
      </c>
      <c r="I893" s="437" t="s">
        <v>1606</v>
      </c>
      <c r="J893" s="440">
        <v>40534</v>
      </c>
    </row>
    <row r="894" spans="1:10" ht="30">
      <c r="A894" s="443"/>
      <c r="B894" s="437" t="s">
        <v>3382</v>
      </c>
      <c r="C894" s="437" t="s">
        <v>3383</v>
      </c>
      <c r="D894" s="444"/>
      <c r="E894" s="444"/>
      <c r="F894" s="439">
        <v>2463.1999999999998</v>
      </c>
      <c r="G894" s="439">
        <v>2463.1999999999998</v>
      </c>
      <c r="H894" s="437" t="s">
        <v>956</v>
      </c>
      <c r="I894" s="437" t="s">
        <v>999</v>
      </c>
      <c r="J894" s="440">
        <v>40418</v>
      </c>
    </row>
    <row r="895" spans="1:10" ht="30">
      <c r="A895" s="437" t="s">
        <v>3384</v>
      </c>
      <c r="B895" s="437" t="s">
        <v>3385</v>
      </c>
      <c r="C895" s="437" t="s">
        <v>3386</v>
      </c>
      <c r="D895" s="439">
        <v>1166</v>
      </c>
      <c r="E895" s="439">
        <v>1418.71</v>
      </c>
      <c r="F895" s="439">
        <v>2647.94</v>
      </c>
      <c r="G895" s="439">
        <v>2584.71</v>
      </c>
      <c r="H895" s="437" t="s">
        <v>956</v>
      </c>
      <c r="I895" s="437" t="s">
        <v>3387</v>
      </c>
      <c r="J895" s="440">
        <v>40438</v>
      </c>
    </row>
    <row r="896" spans="1:10" ht="15">
      <c r="A896" s="437" t="s">
        <v>3388</v>
      </c>
      <c r="B896" s="437" t="s">
        <v>3389</v>
      </c>
      <c r="C896" s="437" t="s">
        <v>3390</v>
      </c>
      <c r="D896" s="439">
        <v>849.35</v>
      </c>
      <c r="E896" s="439">
        <v>1033.45</v>
      </c>
      <c r="F896" s="439">
        <v>0</v>
      </c>
      <c r="G896" s="439">
        <v>0</v>
      </c>
      <c r="H896" s="437" t="s">
        <v>1038</v>
      </c>
      <c r="I896" s="437" t="s">
        <v>1050</v>
      </c>
      <c r="J896" s="440">
        <v>40359</v>
      </c>
    </row>
    <row r="897" spans="1:10" ht="150">
      <c r="A897" s="437" t="s">
        <v>3391</v>
      </c>
      <c r="B897" s="437" t="s">
        <v>3392</v>
      </c>
      <c r="C897" s="437" t="s">
        <v>3393</v>
      </c>
      <c r="D897" s="439">
        <v>1002.87</v>
      </c>
      <c r="E897" s="439">
        <v>1220.23</v>
      </c>
      <c r="F897" s="439">
        <v>20697</v>
      </c>
      <c r="G897" s="439">
        <v>2223.1</v>
      </c>
      <c r="H897" s="437" t="s">
        <v>956</v>
      </c>
      <c r="I897" s="437" t="s">
        <v>1002</v>
      </c>
      <c r="J897" s="440">
        <v>40415</v>
      </c>
    </row>
    <row r="898" spans="1:10" ht="30">
      <c r="A898" s="445" t="s">
        <v>3394</v>
      </c>
      <c r="B898" s="437" t="s">
        <v>3395</v>
      </c>
      <c r="C898" s="437" t="s">
        <v>3396</v>
      </c>
      <c r="D898" s="446">
        <v>49909.74</v>
      </c>
      <c r="E898" s="446">
        <v>60727.15</v>
      </c>
      <c r="F898" s="439">
        <v>820</v>
      </c>
      <c r="G898" s="439">
        <v>0</v>
      </c>
      <c r="H898" s="437" t="s">
        <v>956</v>
      </c>
      <c r="I898" s="437" t="s">
        <v>999</v>
      </c>
      <c r="J898" s="440">
        <v>40414</v>
      </c>
    </row>
    <row r="899" spans="1:10" ht="45">
      <c r="A899" s="441"/>
      <c r="B899" s="437" t="s">
        <v>3397</v>
      </c>
      <c r="C899" s="437" t="s">
        <v>3398</v>
      </c>
      <c r="D899" s="442"/>
      <c r="E899" s="442"/>
      <c r="F899" s="439">
        <v>60096.44</v>
      </c>
      <c r="G899" s="439">
        <v>60096.44</v>
      </c>
      <c r="H899" s="437" t="s">
        <v>956</v>
      </c>
      <c r="I899" s="437" t="s">
        <v>3399</v>
      </c>
      <c r="J899" s="440">
        <v>40480</v>
      </c>
    </row>
    <row r="900" spans="1:10" ht="30">
      <c r="A900" s="443"/>
      <c r="B900" s="437" t="s">
        <v>3400</v>
      </c>
      <c r="C900" s="437" t="s">
        <v>3401</v>
      </c>
      <c r="D900" s="444"/>
      <c r="E900" s="444"/>
      <c r="F900" s="439">
        <v>69411.679999999993</v>
      </c>
      <c r="G900" s="439">
        <v>49909.74</v>
      </c>
      <c r="H900" s="437" t="s">
        <v>956</v>
      </c>
      <c r="I900" s="437" t="s">
        <v>3402</v>
      </c>
      <c r="J900" s="440">
        <v>40091</v>
      </c>
    </row>
    <row r="901" spans="1:10" ht="30">
      <c r="A901" s="445" t="s">
        <v>3403</v>
      </c>
      <c r="B901" s="437" t="s">
        <v>3404</v>
      </c>
      <c r="C901" s="437" t="s">
        <v>3405</v>
      </c>
      <c r="D901" s="446">
        <v>90702.52</v>
      </c>
      <c r="E901" s="446">
        <v>109867.95</v>
      </c>
      <c r="F901" s="439">
        <v>137430</v>
      </c>
      <c r="G901" s="439">
        <v>109867.95</v>
      </c>
      <c r="H901" s="437" t="s">
        <v>956</v>
      </c>
      <c r="I901" s="437" t="s">
        <v>3406</v>
      </c>
      <c r="J901" s="440">
        <v>40543</v>
      </c>
    </row>
    <row r="902" spans="1:10" ht="30">
      <c r="A902" s="443"/>
      <c r="B902" s="437" t="s">
        <v>3404</v>
      </c>
      <c r="C902" s="437" t="s">
        <v>3407</v>
      </c>
      <c r="D902" s="444"/>
      <c r="E902" s="444"/>
      <c r="F902" s="439">
        <v>163000</v>
      </c>
      <c r="G902" s="439">
        <v>90702.52</v>
      </c>
      <c r="H902" s="437" t="s">
        <v>956</v>
      </c>
      <c r="I902" s="437" t="s">
        <v>2611</v>
      </c>
      <c r="J902" s="440">
        <v>40209</v>
      </c>
    </row>
    <row r="903" spans="1:10" ht="30">
      <c r="A903" s="445" t="s">
        <v>3408</v>
      </c>
      <c r="B903" s="437" t="s">
        <v>3409</v>
      </c>
      <c r="C903" s="437" t="s">
        <v>3410</v>
      </c>
      <c r="D903" s="446">
        <v>423.67</v>
      </c>
      <c r="E903" s="446">
        <v>515.49</v>
      </c>
      <c r="F903" s="439">
        <v>22841.58</v>
      </c>
      <c r="G903" s="439">
        <v>423.67</v>
      </c>
      <c r="H903" s="437" t="s">
        <v>956</v>
      </c>
      <c r="I903" s="437" t="s">
        <v>3387</v>
      </c>
      <c r="J903" s="440">
        <v>40398</v>
      </c>
    </row>
    <row r="904" spans="1:10" ht="15">
      <c r="A904" s="443"/>
      <c r="B904" s="437" t="s">
        <v>3411</v>
      </c>
      <c r="C904" s="437" t="s">
        <v>3408</v>
      </c>
      <c r="D904" s="444"/>
      <c r="E904" s="444"/>
      <c r="F904" s="439">
        <v>2115</v>
      </c>
      <c r="G904" s="439">
        <v>515.49</v>
      </c>
      <c r="H904" s="437" t="s">
        <v>956</v>
      </c>
      <c r="I904" s="437" t="s">
        <v>3412</v>
      </c>
      <c r="J904" s="440">
        <v>40543</v>
      </c>
    </row>
    <row r="905" spans="1:10" ht="60">
      <c r="A905" s="445" t="s">
        <v>3413</v>
      </c>
      <c r="B905" s="437" t="s">
        <v>3414</v>
      </c>
      <c r="C905" s="437" t="s">
        <v>3415</v>
      </c>
      <c r="D905" s="446">
        <v>4655.97</v>
      </c>
      <c r="E905" s="446">
        <v>5665.1</v>
      </c>
      <c r="F905" s="439">
        <v>24977.9</v>
      </c>
      <c r="G905" s="439">
        <v>4655.97</v>
      </c>
      <c r="H905" s="437" t="s">
        <v>956</v>
      </c>
      <c r="I905" s="437" t="s">
        <v>1002</v>
      </c>
      <c r="J905" s="440">
        <v>40001</v>
      </c>
    </row>
    <row r="906" spans="1:10" ht="30">
      <c r="A906" s="443"/>
      <c r="B906" s="437" t="s">
        <v>3416</v>
      </c>
      <c r="C906" s="437" t="s">
        <v>3417</v>
      </c>
      <c r="D906" s="444"/>
      <c r="E906" s="444"/>
      <c r="F906" s="439">
        <v>35112.75</v>
      </c>
      <c r="G906" s="439">
        <v>5665.1</v>
      </c>
      <c r="H906" s="437" t="s">
        <v>956</v>
      </c>
      <c r="I906" s="437" t="s">
        <v>1002</v>
      </c>
      <c r="J906" s="440">
        <v>40438</v>
      </c>
    </row>
    <row r="907" spans="1:10" ht="165">
      <c r="A907" s="445" t="s">
        <v>3418</v>
      </c>
      <c r="B907" s="437" t="s">
        <v>3419</v>
      </c>
      <c r="C907" s="437" t="s">
        <v>3420</v>
      </c>
      <c r="D907" s="446">
        <v>4476.8999999999996</v>
      </c>
      <c r="E907" s="446">
        <v>5447.21</v>
      </c>
      <c r="F907" s="439">
        <v>29719.599999999999</v>
      </c>
      <c r="G907" s="439">
        <v>4476.8999999999996</v>
      </c>
      <c r="H907" s="437" t="s">
        <v>956</v>
      </c>
      <c r="I907" s="437" t="s">
        <v>1002</v>
      </c>
      <c r="J907" s="440">
        <v>39953</v>
      </c>
    </row>
    <row r="908" spans="1:10" ht="15">
      <c r="A908" s="441"/>
      <c r="B908" s="437" t="s">
        <v>3421</v>
      </c>
      <c r="C908" s="437" t="s">
        <v>3422</v>
      </c>
      <c r="D908" s="442"/>
      <c r="E908" s="442"/>
      <c r="F908" s="439">
        <v>385315</v>
      </c>
      <c r="G908" s="439">
        <v>0</v>
      </c>
      <c r="H908" s="437" t="s">
        <v>960</v>
      </c>
      <c r="I908" s="437" t="s">
        <v>3423</v>
      </c>
      <c r="J908" s="440">
        <v>40847</v>
      </c>
    </row>
    <row r="909" spans="1:10" ht="165">
      <c r="A909" s="441"/>
      <c r="B909" s="437" t="s">
        <v>3424</v>
      </c>
      <c r="C909" s="437" t="s">
        <v>3425</v>
      </c>
      <c r="D909" s="442"/>
      <c r="E909" s="442"/>
      <c r="F909" s="439">
        <v>31284.799999999999</v>
      </c>
      <c r="G909" s="439">
        <v>0</v>
      </c>
      <c r="H909" s="437" t="s">
        <v>956</v>
      </c>
      <c r="I909" s="437" t="s">
        <v>3426</v>
      </c>
      <c r="J909" s="440">
        <v>40315</v>
      </c>
    </row>
    <row r="910" spans="1:10" ht="165">
      <c r="A910" s="443"/>
      <c r="B910" s="437" t="s">
        <v>3424</v>
      </c>
      <c r="C910" s="437" t="s">
        <v>3427</v>
      </c>
      <c r="D910" s="444"/>
      <c r="E910" s="444"/>
      <c r="F910" s="439">
        <v>31284.799999999999</v>
      </c>
      <c r="G910" s="439">
        <v>5447.21</v>
      </c>
      <c r="H910" s="437" t="s">
        <v>956</v>
      </c>
      <c r="I910" s="437" t="s">
        <v>3428</v>
      </c>
      <c r="J910" s="440">
        <v>40995</v>
      </c>
    </row>
    <row r="911" spans="1:10" ht="45">
      <c r="A911" s="445" t="s">
        <v>3429</v>
      </c>
      <c r="B911" s="437" t="s">
        <v>3430</v>
      </c>
      <c r="C911" s="437" t="s">
        <v>3431</v>
      </c>
      <c r="D911" s="446">
        <v>888.3</v>
      </c>
      <c r="E911" s="446">
        <v>1080.82</v>
      </c>
      <c r="F911" s="439">
        <v>9408.0499999999993</v>
      </c>
      <c r="G911" s="439">
        <v>291.75</v>
      </c>
      <c r="H911" s="437" t="s">
        <v>956</v>
      </c>
      <c r="I911" s="437" t="s">
        <v>3432</v>
      </c>
      <c r="J911" s="440">
        <v>40014</v>
      </c>
    </row>
    <row r="912" spans="1:10" ht="15">
      <c r="A912" s="441"/>
      <c r="B912" s="437" t="s">
        <v>3433</v>
      </c>
      <c r="C912" s="437" t="s">
        <v>3434</v>
      </c>
      <c r="D912" s="442"/>
      <c r="E912" s="442"/>
      <c r="F912" s="439">
        <v>10168</v>
      </c>
      <c r="G912" s="439">
        <v>1080.82</v>
      </c>
      <c r="H912" s="437" t="s">
        <v>956</v>
      </c>
      <c r="I912" s="437" t="s">
        <v>3432</v>
      </c>
      <c r="J912" s="440">
        <v>40441</v>
      </c>
    </row>
    <row r="913" spans="1:10" ht="15">
      <c r="A913" s="441"/>
      <c r="B913" s="437" t="s">
        <v>3435</v>
      </c>
      <c r="C913" s="437" t="s">
        <v>3436</v>
      </c>
      <c r="D913" s="442"/>
      <c r="E913" s="442"/>
      <c r="F913" s="439">
        <v>320.55</v>
      </c>
      <c r="G913" s="439">
        <v>320.55</v>
      </c>
      <c r="H913" s="437" t="s">
        <v>956</v>
      </c>
      <c r="I913" s="437" t="s">
        <v>2320</v>
      </c>
      <c r="J913" s="440">
        <v>40009</v>
      </c>
    </row>
    <row r="914" spans="1:10" ht="15">
      <c r="A914" s="443"/>
      <c r="B914" s="437" t="s">
        <v>3437</v>
      </c>
      <c r="C914" s="437" t="s">
        <v>3438</v>
      </c>
      <c r="D914" s="444"/>
      <c r="E914" s="444"/>
      <c r="F914" s="439">
        <v>276</v>
      </c>
      <c r="G914" s="439">
        <v>276</v>
      </c>
      <c r="H914" s="437" t="s">
        <v>956</v>
      </c>
      <c r="I914" s="437" t="s">
        <v>2320</v>
      </c>
      <c r="J914" s="440">
        <v>40028</v>
      </c>
    </row>
    <row r="915" spans="1:10" ht="15">
      <c r="A915" s="437" t="s">
        <v>3439</v>
      </c>
      <c r="B915" s="437" t="s">
        <v>3440</v>
      </c>
      <c r="C915" s="437" t="s">
        <v>3441</v>
      </c>
      <c r="D915" s="439">
        <v>1352.83</v>
      </c>
      <c r="E915" s="439">
        <v>1646.05</v>
      </c>
      <c r="F915" s="439">
        <v>0</v>
      </c>
      <c r="G915" s="439">
        <v>0</v>
      </c>
      <c r="H915" s="437" t="s">
        <v>956</v>
      </c>
      <c r="I915" s="437" t="s">
        <v>1050</v>
      </c>
      <c r="J915" s="440">
        <v>40120</v>
      </c>
    </row>
    <row r="916" spans="1:10" ht="45">
      <c r="A916" s="445" t="s">
        <v>3442</v>
      </c>
      <c r="B916" s="437" t="s">
        <v>3443</v>
      </c>
      <c r="C916" s="437" t="s">
        <v>3444</v>
      </c>
      <c r="D916" s="446">
        <v>5437.79</v>
      </c>
      <c r="E916" s="446">
        <v>6616.37</v>
      </c>
      <c r="F916" s="439">
        <v>3937</v>
      </c>
      <c r="G916" s="439">
        <v>3937</v>
      </c>
      <c r="H916" s="437" t="s">
        <v>956</v>
      </c>
      <c r="I916" s="437" t="s">
        <v>3445</v>
      </c>
      <c r="J916" s="440">
        <v>40308</v>
      </c>
    </row>
    <row r="917" spans="1:10" ht="45">
      <c r="A917" s="441"/>
      <c r="B917" s="437" t="s">
        <v>3446</v>
      </c>
      <c r="C917" s="437" t="s">
        <v>3447</v>
      </c>
      <c r="D917" s="442"/>
      <c r="E917" s="442"/>
      <c r="F917" s="439">
        <v>1500</v>
      </c>
      <c r="G917" s="439">
        <v>1500</v>
      </c>
      <c r="H917" s="437" t="s">
        <v>956</v>
      </c>
      <c r="I917" s="437" t="s">
        <v>3448</v>
      </c>
      <c r="J917" s="440">
        <v>40148</v>
      </c>
    </row>
    <row r="918" spans="1:10" ht="30">
      <c r="A918" s="441"/>
      <c r="B918" s="437" t="s">
        <v>3449</v>
      </c>
      <c r="C918" s="437" t="s">
        <v>3450</v>
      </c>
      <c r="D918" s="442"/>
      <c r="E918" s="442"/>
      <c r="F918" s="439">
        <v>7083</v>
      </c>
      <c r="G918" s="439">
        <v>2209</v>
      </c>
      <c r="H918" s="437" t="s">
        <v>956</v>
      </c>
      <c r="I918" s="437" t="s">
        <v>3451</v>
      </c>
      <c r="J918" s="440">
        <v>41068</v>
      </c>
    </row>
    <row r="919" spans="1:10" ht="45">
      <c r="A919" s="441"/>
      <c r="B919" s="437" t="s">
        <v>3452</v>
      </c>
      <c r="C919" s="437" t="s">
        <v>3453</v>
      </c>
      <c r="D919" s="442"/>
      <c r="E919" s="442"/>
      <c r="F919" s="439">
        <v>4407</v>
      </c>
      <c r="G919" s="439">
        <v>4407</v>
      </c>
      <c r="H919" s="437" t="s">
        <v>956</v>
      </c>
      <c r="I919" s="437" t="s">
        <v>3454</v>
      </c>
      <c r="J919" s="440">
        <v>40862</v>
      </c>
    </row>
    <row r="920" spans="1:10" ht="30">
      <c r="A920" s="441"/>
      <c r="B920" s="437" t="s">
        <v>1206</v>
      </c>
      <c r="C920" s="437" t="s">
        <v>1206</v>
      </c>
      <c r="D920" s="442"/>
      <c r="E920" s="442"/>
      <c r="F920" s="439">
        <v>0</v>
      </c>
      <c r="G920" s="439">
        <v>0</v>
      </c>
      <c r="H920" s="437" t="s">
        <v>1038</v>
      </c>
      <c r="I920" s="437" t="s">
        <v>1050</v>
      </c>
      <c r="J920" s="440">
        <v>40092</v>
      </c>
    </row>
    <row r="921" spans="1:10" ht="60">
      <c r="A921" s="443"/>
      <c r="B921" s="437" t="s">
        <v>3455</v>
      </c>
      <c r="C921" s="437" t="s">
        <v>3442</v>
      </c>
      <c r="D921" s="444"/>
      <c r="E921" s="444"/>
      <c r="F921" s="439">
        <v>0</v>
      </c>
      <c r="G921" s="439">
        <v>0</v>
      </c>
      <c r="H921" s="437" t="s">
        <v>1038</v>
      </c>
      <c r="I921" s="437" t="s">
        <v>3456</v>
      </c>
      <c r="J921" s="440">
        <v>40795</v>
      </c>
    </row>
    <row r="922" spans="1:10" ht="45">
      <c r="A922" s="437" t="s">
        <v>3457</v>
      </c>
      <c r="B922" s="437" t="s">
        <v>3458</v>
      </c>
      <c r="C922" s="437" t="s">
        <v>3459</v>
      </c>
      <c r="D922" s="439">
        <v>973.29</v>
      </c>
      <c r="E922" s="439">
        <v>1184.24</v>
      </c>
      <c r="F922" s="439">
        <v>1184.24</v>
      </c>
      <c r="G922" s="439">
        <v>1184.24</v>
      </c>
      <c r="H922" s="437" t="s">
        <v>956</v>
      </c>
      <c r="I922" s="437" t="s">
        <v>1137</v>
      </c>
      <c r="J922" s="440">
        <v>40693</v>
      </c>
    </row>
    <row r="923" spans="1:10" ht="60">
      <c r="A923" s="437" t="s">
        <v>3460</v>
      </c>
      <c r="B923" s="437" t="s">
        <v>3461</v>
      </c>
      <c r="C923" s="437" t="s">
        <v>3462</v>
      </c>
      <c r="D923" s="439">
        <v>2590.0500000000002</v>
      </c>
      <c r="E923" s="439">
        <v>3151.41</v>
      </c>
      <c r="F923" s="439">
        <v>46706</v>
      </c>
      <c r="G923" s="439">
        <v>5741</v>
      </c>
      <c r="H923" s="437" t="s">
        <v>956</v>
      </c>
      <c r="I923" s="437" t="s">
        <v>3463</v>
      </c>
      <c r="J923" s="440">
        <v>40402</v>
      </c>
    </row>
    <row r="924" spans="1:10" ht="30">
      <c r="A924" s="445" t="s">
        <v>3464</v>
      </c>
      <c r="B924" s="437" t="s">
        <v>3465</v>
      </c>
      <c r="C924" s="437" t="s">
        <v>3466</v>
      </c>
      <c r="D924" s="446">
        <v>154.88</v>
      </c>
      <c r="E924" s="446">
        <v>188.45</v>
      </c>
      <c r="F924" s="439">
        <v>155</v>
      </c>
      <c r="G924" s="439">
        <v>155</v>
      </c>
      <c r="H924" s="437" t="s">
        <v>956</v>
      </c>
      <c r="I924" s="437" t="s">
        <v>1299</v>
      </c>
      <c r="J924" s="440">
        <v>40055</v>
      </c>
    </row>
    <row r="925" spans="1:10" ht="30">
      <c r="A925" s="443"/>
      <c r="B925" s="437" t="s">
        <v>3467</v>
      </c>
      <c r="C925" s="437" t="s">
        <v>3468</v>
      </c>
      <c r="D925" s="444"/>
      <c r="E925" s="444"/>
      <c r="F925" s="439">
        <v>188</v>
      </c>
      <c r="G925" s="439">
        <v>188</v>
      </c>
      <c r="H925" s="437" t="s">
        <v>956</v>
      </c>
      <c r="I925" s="437" t="s">
        <v>1299</v>
      </c>
      <c r="J925" s="440">
        <v>40375</v>
      </c>
    </row>
    <row r="926" spans="1:10" ht="15">
      <c r="A926" s="445" t="s">
        <v>3469</v>
      </c>
      <c r="B926" s="437" t="s">
        <v>3470</v>
      </c>
      <c r="C926" s="437" t="s">
        <v>3471</v>
      </c>
      <c r="D926" s="446">
        <v>33766.71</v>
      </c>
      <c r="E926" s="446">
        <v>41085.29</v>
      </c>
      <c r="F926" s="439">
        <v>83882.100000000006</v>
      </c>
      <c r="G926" s="439">
        <v>23443.9</v>
      </c>
      <c r="H926" s="437" t="s">
        <v>956</v>
      </c>
      <c r="I926" s="437" t="s">
        <v>1299</v>
      </c>
      <c r="J926" s="440">
        <v>40420</v>
      </c>
    </row>
    <row r="927" spans="1:10" ht="15">
      <c r="A927" s="441"/>
      <c r="B927" s="437" t="s">
        <v>3472</v>
      </c>
      <c r="C927" s="437" t="s">
        <v>3473</v>
      </c>
      <c r="D927" s="442"/>
      <c r="E927" s="442"/>
      <c r="F927" s="439">
        <v>0</v>
      </c>
      <c r="G927" s="439">
        <v>0</v>
      </c>
      <c r="H927" s="437" t="s">
        <v>1038</v>
      </c>
      <c r="I927" s="437" t="s">
        <v>1299</v>
      </c>
      <c r="J927" s="440">
        <v>40178</v>
      </c>
    </row>
    <row r="928" spans="1:10" ht="15">
      <c r="A928" s="443"/>
      <c r="B928" s="437" t="s">
        <v>3472</v>
      </c>
      <c r="C928" s="437" t="s">
        <v>3473</v>
      </c>
      <c r="D928" s="444"/>
      <c r="E928" s="444"/>
      <c r="F928" s="439">
        <v>75000</v>
      </c>
      <c r="G928" s="439">
        <v>0</v>
      </c>
      <c r="H928" s="437" t="s">
        <v>1038</v>
      </c>
      <c r="I928" s="437" t="s">
        <v>1299</v>
      </c>
      <c r="J928" s="440">
        <v>40178</v>
      </c>
    </row>
    <row r="929" spans="1:10" ht="165">
      <c r="A929" s="445" t="s">
        <v>3474</v>
      </c>
      <c r="B929" s="437" t="s">
        <v>3475</v>
      </c>
      <c r="C929" s="437" t="s">
        <v>3476</v>
      </c>
      <c r="D929" s="446">
        <v>168590.58</v>
      </c>
      <c r="E929" s="446">
        <v>207849.15</v>
      </c>
      <c r="F929" s="439">
        <v>302860</v>
      </c>
      <c r="G929" s="439">
        <v>207849.15</v>
      </c>
      <c r="H929" s="437" t="s">
        <v>956</v>
      </c>
      <c r="I929" s="437" t="s">
        <v>3325</v>
      </c>
      <c r="J929" s="440">
        <v>40431</v>
      </c>
    </row>
    <row r="930" spans="1:10" ht="120">
      <c r="A930" s="443"/>
      <c r="B930" s="437" t="s">
        <v>3477</v>
      </c>
      <c r="C930" s="437" t="s">
        <v>3478</v>
      </c>
      <c r="D930" s="444"/>
      <c r="E930" s="444"/>
      <c r="F930" s="439">
        <v>240017.06</v>
      </c>
      <c r="G930" s="439">
        <v>168590.58</v>
      </c>
      <c r="H930" s="437" t="s">
        <v>956</v>
      </c>
      <c r="I930" s="437" t="s">
        <v>3325</v>
      </c>
      <c r="J930" s="440">
        <v>40059</v>
      </c>
    </row>
    <row r="931" spans="1:10" ht="30">
      <c r="A931" s="437" t="s">
        <v>3479</v>
      </c>
      <c r="B931" s="437" t="s">
        <v>3480</v>
      </c>
      <c r="C931" s="437" t="s">
        <v>3481</v>
      </c>
      <c r="D931" s="439">
        <v>10137.44</v>
      </c>
      <c r="E931" s="439">
        <v>12334.62</v>
      </c>
      <c r="F931" s="439">
        <v>162905</v>
      </c>
      <c r="G931" s="439">
        <v>22425</v>
      </c>
      <c r="H931" s="437" t="s">
        <v>960</v>
      </c>
      <c r="I931" s="437" t="s">
        <v>1034</v>
      </c>
      <c r="J931" s="440">
        <v>40451</v>
      </c>
    </row>
    <row r="932" spans="1:10" ht="30">
      <c r="A932" s="437" t="s">
        <v>3482</v>
      </c>
      <c r="B932" s="437" t="s">
        <v>2842</v>
      </c>
      <c r="C932" s="437" t="s">
        <v>3483</v>
      </c>
      <c r="D932" s="439">
        <v>1293.68</v>
      </c>
      <c r="E932" s="439">
        <v>1574.07</v>
      </c>
      <c r="F932" s="439">
        <v>1293.68</v>
      </c>
      <c r="G932" s="439">
        <v>1293.68</v>
      </c>
      <c r="H932" s="437" t="s">
        <v>956</v>
      </c>
      <c r="I932" s="437" t="s">
        <v>3484</v>
      </c>
      <c r="J932" s="440">
        <v>40235</v>
      </c>
    </row>
    <row r="933" spans="1:10" ht="30">
      <c r="A933" s="437" t="s">
        <v>3485</v>
      </c>
      <c r="B933" s="437" t="s">
        <v>3486</v>
      </c>
      <c r="C933" s="437" t="s">
        <v>3487</v>
      </c>
      <c r="D933" s="439">
        <v>1007.94</v>
      </c>
      <c r="E933" s="439">
        <v>1226.4000000000001</v>
      </c>
      <c r="F933" s="439">
        <v>14035.95</v>
      </c>
      <c r="G933" s="439">
        <v>2234.34</v>
      </c>
      <c r="H933" s="437" t="s">
        <v>956</v>
      </c>
      <c r="I933" s="437" t="s">
        <v>3488</v>
      </c>
      <c r="J933" s="440">
        <v>40374</v>
      </c>
    </row>
    <row r="934" spans="1:10" ht="30">
      <c r="A934" s="437" t="s">
        <v>1664</v>
      </c>
      <c r="B934" s="437" t="s">
        <v>3489</v>
      </c>
      <c r="C934" s="437" t="s">
        <v>3490</v>
      </c>
      <c r="D934" s="439">
        <v>7979.79</v>
      </c>
      <c r="E934" s="439">
        <v>9709.33</v>
      </c>
      <c r="F934" s="439">
        <v>60000</v>
      </c>
      <c r="G934" s="439">
        <v>17689.12</v>
      </c>
      <c r="H934" s="437" t="s">
        <v>956</v>
      </c>
      <c r="I934" s="437" t="s">
        <v>1002</v>
      </c>
      <c r="J934" s="440">
        <v>40786</v>
      </c>
    </row>
    <row r="935" spans="1:10" ht="90">
      <c r="A935" s="437" t="s">
        <v>3491</v>
      </c>
      <c r="B935" s="437" t="s">
        <v>3492</v>
      </c>
      <c r="C935" s="437" t="s">
        <v>3493</v>
      </c>
      <c r="D935" s="439">
        <v>9346.8799999999992</v>
      </c>
      <c r="E935" s="439">
        <v>11372.72</v>
      </c>
      <c r="F935" s="439">
        <v>36922.58</v>
      </c>
      <c r="G935" s="439">
        <v>20719.599999999999</v>
      </c>
      <c r="H935" s="437" t="s">
        <v>956</v>
      </c>
      <c r="I935" s="437" t="s">
        <v>3494</v>
      </c>
      <c r="J935" s="440">
        <v>40463</v>
      </c>
    </row>
    <row r="936" spans="1:10" ht="120">
      <c r="A936" s="445" t="s">
        <v>3495</v>
      </c>
      <c r="B936" s="437" t="s">
        <v>3496</v>
      </c>
      <c r="C936" s="437" t="s">
        <v>3497</v>
      </c>
      <c r="D936" s="446">
        <v>4468.16</v>
      </c>
      <c r="E936" s="446">
        <v>5436.59</v>
      </c>
      <c r="F936" s="439">
        <v>34671.800000000003</v>
      </c>
      <c r="G936" s="439">
        <v>5436.59</v>
      </c>
      <c r="H936" s="437" t="s">
        <v>956</v>
      </c>
      <c r="I936" s="437" t="s">
        <v>3498</v>
      </c>
      <c r="J936" s="440">
        <v>40382</v>
      </c>
    </row>
    <row r="937" spans="1:10" ht="135">
      <c r="A937" s="443"/>
      <c r="B937" s="437" t="s">
        <v>3499</v>
      </c>
      <c r="C937" s="437" t="s">
        <v>3500</v>
      </c>
      <c r="D937" s="444"/>
      <c r="E937" s="444"/>
      <c r="F937" s="439">
        <v>15785.28</v>
      </c>
      <c r="G937" s="439">
        <v>4468.16</v>
      </c>
      <c r="H937" s="437" t="s">
        <v>956</v>
      </c>
      <c r="I937" s="437" t="s">
        <v>2222</v>
      </c>
      <c r="J937" s="440">
        <v>40178</v>
      </c>
    </row>
    <row r="938" spans="1:10" ht="30">
      <c r="A938" s="437" t="s">
        <v>3501</v>
      </c>
      <c r="B938" s="437" t="s">
        <v>3502</v>
      </c>
      <c r="C938" s="437" t="s">
        <v>3503</v>
      </c>
      <c r="D938" s="439">
        <v>5752.26</v>
      </c>
      <c r="E938" s="439">
        <v>6999.01</v>
      </c>
      <c r="F938" s="439">
        <v>130000</v>
      </c>
      <c r="G938" s="439">
        <v>0</v>
      </c>
      <c r="H938" s="437" t="s">
        <v>1038</v>
      </c>
      <c r="I938" s="437" t="s">
        <v>3504</v>
      </c>
      <c r="J938" s="440">
        <v>40421</v>
      </c>
    </row>
    <row r="939" spans="1:10" ht="30">
      <c r="A939" s="445" t="s">
        <v>3505</v>
      </c>
      <c r="B939" s="437" t="s">
        <v>3506</v>
      </c>
      <c r="C939" s="437" t="s">
        <v>3507</v>
      </c>
      <c r="D939" s="446">
        <v>2113.9699999999998</v>
      </c>
      <c r="E939" s="439">
        <v>2572.15</v>
      </c>
      <c r="F939" s="439">
        <v>6262.5</v>
      </c>
      <c r="G939" s="439">
        <v>2113.9699999999998</v>
      </c>
      <c r="H939" s="437" t="s">
        <v>956</v>
      </c>
      <c r="I939" s="437" t="s">
        <v>3508</v>
      </c>
      <c r="J939" s="440">
        <v>40305</v>
      </c>
    </row>
    <row r="940" spans="1:10" ht="45">
      <c r="A940" s="443"/>
      <c r="B940" s="437" t="s">
        <v>3509</v>
      </c>
      <c r="C940" s="437" t="s">
        <v>3510</v>
      </c>
      <c r="D940" s="444"/>
      <c r="E940" s="439">
        <v>2572.15</v>
      </c>
      <c r="F940" s="439">
        <v>7980</v>
      </c>
      <c r="G940" s="439">
        <v>2572.15</v>
      </c>
      <c r="H940" s="437" t="s">
        <v>956</v>
      </c>
      <c r="I940" s="437" t="s">
        <v>3511</v>
      </c>
      <c r="J940" s="440">
        <v>40673</v>
      </c>
    </row>
    <row r="941" spans="1:10" ht="105">
      <c r="A941" s="445" t="s">
        <v>3512</v>
      </c>
      <c r="B941" s="437" t="s">
        <v>3513</v>
      </c>
      <c r="C941" s="437" t="s">
        <v>3514</v>
      </c>
      <c r="D941" s="446">
        <v>861.53</v>
      </c>
      <c r="E941" s="446">
        <v>1048.26</v>
      </c>
      <c r="F941" s="439">
        <v>861.53</v>
      </c>
      <c r="G941" s="439">
        <v>861.53</v>
      </c>
      <c r="H941" s="437" t="s">
        <v>956</v>
      </c>
      <c r="I941" s="437" t="s">
        <v>727</v>
      </c>
      <c r="J941" s="440">
        <v>40036</v>
      </c>
    </row>
    <row r="942" spans="1:10" ht="30">
      <c r="A942" s="443"/>
      <c r="B942" s="437" t="s">
        <v>3515</v>
      </c>
      <c r="C942" s="437" t="s">
        <v>3516</v>
      </c>
      <c r="D942" s="444"/>
      <c r="E942" s="444"/>
      <c r="F942" s="439">
        <v>1048.26</v>
      </c>
      <c r="G942" s="439">
        <v>1048.26</v>
      </c>
      <c r="H942" s="437" t="s">
        <v>956</v>
      </c>
      <c r="I942" s="437" t="s">
        <v>3517</v>
      </c>
      <c r="J942" s="440">
        <v>40449</v>
      </c>
    </row>
    <row r="943" spans="1:10" ht="15">
      <c r="A943" s="437" t="s">
        <v>3518</v>
      </c>
      <c r="B943" s="437" t="s">
        <v>3519</v>
      </c>
      <c r="C943" s="437" t="s">
        <v>3520</v>
      </c>
      <c r="D943" s="439">
        <v>872.17</v>
      </c>
      <c r="E943" s="439">
        <v>1061.21</v>
      </c>
      <c r="F943" s="439">
        <v>7500</v>
      </c>
      <c r="G943" s="439">
        <v>0</v>
      </c>
      <c r="H943" s="437" t="s">
        <v>1038</v>
      </c>
      <c r="I943" s="437" t="s">
        <v>1050</v>
      </c>
      <c r="J943" s="440">
        <v>40999</v>
      </c>
    </row>
    <row r="944" spans="1:10" ht="15">
      <c r="A944" s="437" t="s">
        <v>3521</v>
      </c>
      <c r="B944" s="437" t="s">
        <v>3522</v>
      </c>
      <c r="C944" s="437" t="s">
        <v>3523</v>
      </c>
      <c r="D944" s="439">
        <v>10674.67</v>
      </c>
      <c r="E944" s="439">
        <v>12988.29</v>
      </c>
      <c r="F944" s="439">
        <v>26336.75</v>
      </c>
      <c r="G944" s="439">
        <v>23662.959999999999</v>
      </c>
      <c r="H944" s="437" t="s">
        <v>956</v>
      </c>
      <c r="I944" s="437" t="s">
        <v>1002</v>
      </c>
      <c r="J944" s="440">
        <v>40672</v>
      </c>
    </row>
    <row r="945" spans="1:10" ht="30">
      <c r="A945" s="445" t="s">
        <v>3524</v>
      </c>
      <c r="B945" s="437" t="s">
        <v>3525</v>
      </c>
      <c r="C945" s="437" t="s">
        <v>3526</v>
      </c>
      <c r="D945" s="446">
        <v>2196.9499999999998</v>
      </c>
      <c r="E945" s="446">
        <v>2673.12</v>
      </c>
      <c r="F945" s="439">
        <v>2168.42</v>
      </c>
      <c r="G945" s="439">
        <v>858.67</v>
      </c>
      <c r="H945" s="437" t="s">
        <v>956</v>
      </c>
      <c r="I945" s="437" t="s">
        <v>3527</v>
      </c>
      <c r="J945" s="440">
        <v>40714</v>
      </c>
    </row>
    <row r="946" spans="1:10" ht="30">
      <c r="A946" s="443"/>
      <c r="B946" s="437" t="s">
        <v>3528</v>
      </c>
      <c r="C946" s="437" t="s">
        <v>3529</v>
      </c>
      <c r="D946" s="444"/>
      <c r="E946" s="444"/>
      <c r="F946" s="439">
        <v>5172.8999999999996</v>
      </c>
      <c r="G946" s="439">
        <v>4011.4</v>
      </c>
      <c r="H946" s="437" t="s">
        <v>956</v>
      </c>
      <c r="I946" s="437" t="s">
        <v>3530</v>
      </c>
      <c r="J946" s="440">
        <v>40359</v>
      </c>
    </row>
    <row r="947" spans="1:10" ht="30">
      <c r="A947" s="437" t="s">
        <v>3531</v>
      </c>
      <c r="B947" s="437" t="s">
        <v>3532</v>
      </c>
      <c r="C947" s="437" t="s">
        <v>3533</v>
      </c>
      <c r="D947" s="439">
        <v>4420.1099999999997</v>
      </c>
      <c r="E947" s="439">
        <v>5378.13</v>
      </c>
      <c r="F947" s="439">
        <v>48760</v>
      </c>
      <c r="G947" s="439">
        <v>4420.1099999999997</v>
      </c>
      <c r="H947" s="437" t="s">
        <v>956</v>
      </c>
      <c r="I947" s="437" t="s">
        <v>3534</v>
      </c>
      <c r="J947" s="440">
        <v>40116</v>
      </c>
    </row>
    <row r="948" spans="1:10" ht="30">
      <c r="A948" s="445" t="s">
        <v>3535</v>
      </c>
      <c r="B948" s="437" t="s">
        <v>3536</v>
      </c>
      <c r="C948" s="437" t="s">
        <v>3537</v>
      </c>
      <c r="D948" s="446">
        <v>3441.75</v>
      </c>
      <c r="E948" s="446">
        <v>4187.71</v>
      </c>
      <c r="F948" s="439">
        <v>2905.94</v>
      </c>
      <c r="G948" s="439">
        <v>2905.94</v>
      </c>
      <c r="H948" s="437" t="s">
        <v>956</v>
      </c>
      <c r="I948" s="437" t="s">
        <v>1050</v>
      </c>
      <c r="J948" s="440">
        <v>40700</v>
      </c>
    </row>
    <row r="949" spans="1:10" ht="15">
      <c r="A949" s="441"/>
      <c r="B949" s="437" t="s">
        <v>3538</v>
      </c>
      <c r="C949" s="437" t="s">
        <v>3539</v>
      </c>
      <c r="D949" s="442"/>
      <c r="E949" s="442"/>
      <c r="F949" s="439">
        <v>600</v>
      </c>
      <c r="G949" s="439">
        <v>210.8</v>
      </c>
      <c r="H949" s="437" t="s">
        <v>956</v>
      </c>
      <c r="I949" s="437" t="s">
        <v>1050</v>
      </c>
      <c r="J949" s="440">
        <v>40921</v>
      </c>
    </row>
    <row r="950" spans="1:10" ht="45">
      <c r="A950" s="441"/>
      <c r="B950" s="437" t="s">
        <v>3540</v>
      </c>
      <c r="C950" s="437" t="s">
        <v>3541</v>
      </c>
      <c r="D950" s="442"/>
      <c r="E950" s="442"/>
      <c r="F950" s="439">
        <v>0</v>
      </c>
      <c r="G950" s="439">
        <v>0</v>
      </c>
      <c r="H950" s="437" t="s">
        <v>1038</v>
      </c>
      <c r="I950" s="437" t="s">
        <v>970</v>
      </c>
      <c r="J950" s="440">
        <v>40878</v>
      </c>
    </row>
    <row r="951" spans="1:10" ht="15">
      <c r="A951" s="441"/>
      <c r="B951" s="437" t="s">
        <v>3542</v>
      </c>
      <c r="C951" s="437" t="s">
        <v>3543</v>
      </c>
      <c r="D951" s="442"/>
      <c r="E951" s="442"/>
      <c r="F951" s="439">
        <v>0</v>
      </c>
      <c r="G951" s="439">
        <v>0</v>
      </c>
      <c r="H951" s="437" t="s">
        <v>1038</v>
      </c>
      <c r="I951" s="437" t="s">
        <v>1036</v>
      </c>
      <c r="J951" s="440">
        <v>40157</v>
      </c>
    </row>
    <row r="952" spans="1:10" ht="30">
      <c r="A952" s="441"/>
      <c r="B952" s="437" t="s">
        <v>3544</v>
      </c>
      <c r="C952" s="437" t="s">
        <v>3545</v>
      </c>
      <c r="D952" s="442"/>
      <c r="E952" s="442"/>
      <c r="F952" s="439">
        <v>3683.1</v>
      </c>
      <c r="G952" s="439">
        <v>7217</v>
      </c>
      <c r="H952" s="437" t="s">
        <v>956</v>
      </c>
      <c r="I952" s="437" t="s">
        <v>1050</v>
      </c>
      <c r="J952" s="440">
        <v>40485</v>
      </c>
    </row>
    <row r="953" spans="1:10" ht="15">
      <c r="A953" s="443"/>
      <c r="B953" s="437" t="s">
        <v>3546</v>
      </c>
      <c r="C953" s="437" t="s">
        <v>3547</v>
      </c>
      <c r="D953" s="444"/>
      <c r="E953" s="444"/>
      <c r="F953" s="439">
        <v>0</v>
      </c>
      <c r="G953" s="439">
        <v>0</v>
      </c>
      <c r="H953" s="437" t="s">
        <v>1038</v>
      </c>
      <c r="I953" s="437" t="s">
        <v>1005</v>
      </c>
      <c r="J953" s="440">
        <v>40177</v>
      </c>
    </row>
    <row r="954" spans="1:10" ht="15">
      <c r="A954" s="445" t="s">
        <v>3548</v>
      </c>
      <c r="B954" s="437" t="s">
        <v>3549</v>
      </c>
      <c r="C954" s="437" t="s">
        <v>1133</v>
      </c>
      <c r="D954" s="446">
        <v>611.82000000000005</v>
      </c>
      <c r="E954" s="439">
        <v>744.42</v>
      </c>
      <c r="F954" s="439">
        <v>811</v>
      </c>
      <c r="G954" s="439">
        <v>744.42</v>
      </c>
      <c r="H954" s="437" t="s">
        <v>956</v>
      </c>
      <c r="I954" s="437" t="s">
        <v>1299</v>
      </c>
      <c r="J954" s="440">
        <v>40451</v>
      </c>
    </row>
    <row r="955" spans="1:10" ht="60">
      <c r="A955" s="443"/>
      <c r="B955" s="437" t="s">
        <v>3550</v>
      </c>
      <c r="C955" s="437" t="s">
        <v>3551</v>
      </c>
      <c r="D955" s="444"/>
      <c r="E955" s="439">
        <v>744.42</v>
      </c>
      <c r="F955" s="439">
        <v>14260</v>
      </c>
      <c r="G955" s="439">
        <v>611.82000000000005</v>
      </c>
      <c r="H955" s="437" t="s">
        <v>956</v>
      </c>
      <c r="I955" s="437" t="s">
        <v>3552</v>
      </c>
      <c r="J955" s="440">
        <v>40073</v>
      </c>
    </row>
    <row r="956" spans="1:10" ht="60">
      <c r="A956" s="445" t="s">
        <v>3553</v>
      </c>
      <c r="B956" s="437" t="s">
        <v>3554</v>
      </c>
      <c r="C956" s="437" t="s">
        <v>3555</v>
      </c>
      <c r="D956" s="446">
        <v>2336.7199999999998</v>
      </c>
      <c r="E956" s="446">
        <v>2843.18</v>
      </c>
      <c r="F956" s="439">
        <v>9132</v>
      </c>
      <c r="G956" s="439">
        <v>2843.18</v>
      </c>
      <c r="H956" s="437" t="s">
        <v>956</v>
      </c>
      <c r="I956" s="437" t="s">
        <v>3556</v>
      </c>
      <c r="J956" s="440">
        <v>40416</v>
      </c>
    </row>
    <row r="957" spans="1:10" ht="15">
      <c r="A957" s="443"/>
      <c r="B957" s="437" t="s">
        <v>3557</v>
      </c>
      <c r="C957" s="437" t="s">
        <v>2239</v>
      </c>
      <c r="D957" s="444"/>
      <c r="E957" s="444"/>
      <c r="F957" s="439">
        <v>6000</v>
      </c>
      <c r="G957" s="439">
        <v>2336.7199999999998</v>
      </c>
      <c r="H957" s="437" t="s">
        <v>956</v>
      </c>
      <c r="I957" s="437" t="s">
        <v>3558</v>
      </c>
      <c r="J957" s="440">
        <v>40329</v>
      </c>
    </row>
    <row r="958" spans="1:10" ht="30">
      <c r="A958" s="445" t="s">
        <v>3559</v>
      </c>
      <c r="B958" s="437" t="s">
        <v>3560</v>
      </c>
      <c r="C958" s="437" t="s">
        <v>3561</v>
      </c>
      <c r="D958" s="446">
        <v>930.37</v>
      </c>
      <c r="E958" s="446">
        <v>1132.02</v>
      </c>
      <c r="F958" s="439">
        <v>1309.81</v>
      </c>
      <c r="G958" s="439">
        <v>1132.02</v>
      </c>
      <c r="H958" s="437" t="s">
        <v>956</v>
      </c>
      <c r="I958" s="437" t="s">
        <v>3562</v>
      </c>
      <c r="J958" s="440">
        <v>40512</v>
      </c>
    </row>
    <row r="959" spans="1:10" ht="90">
      <c r="A959" s="443"/>
      <c r="B959" s="437" t="s">
        <v>3563</v>
      </c>
      <c r="C959" s="437" t="s">
        <v>3564</v>
      </c>
      <c r="D959" s="444"/>
      <c r="E959" s="444"/>
      <c r="F959" s="439">
        <v>1600</v>
      </c>
      <c r="G959" s="439">
        <v>930.37</v>
      </c>
      <c r="H959" s="437" t="s">
        <v>956</v>
      </c>
      <c r="I959" s="437" t="s">
        <v>3565</v>
      </c>
      <c r="J959" s="440">
        <v>40115</v>
      </c>
    </row>
    <row r="960" spans="1:10" ht="15">
      <c r="A960" s="437" t="s">
        <v>3566</v>
      </c>
      <c r="B960" s="437" t="s">
        <v>3567</v>
      </c>
      <c r="C960" s="437" t="s">
        <v>3568</v>
      </c>
      <c r="D960" s="439">
        <v>6446.73</v>
      </c>
      <c r="E960" s="439">
        <v>7843.99</v>
      </c>
      <c r="F960" s="439">
        <v>24971.33</v>
      </c>
      <c r="G960" s="439">
        <v>6446.73</v>
      </c>
      <c r="H960" s="437" t="s">
        <v>956</v>
      </c>
      <c r="I960" s="437" t="s">
        <v>3569</v>
      </c>
      <c r="J960" s="440">
        <v>40025</v>
      </c>
    </row>
    <row r="961" spans="1:10" ht="30">
      <c r="A961" s="437" t="s">
        <v>3570</v>
      </c>
      <c r="B961" s="437" t="s">
        <v>3571</v>
      </c>
      <c r="C961" s="437" t="s">
        <v>3572</v>
      </c>
      <c r="D961" s="439">
        <v>1704.65</v>
      </c>
      <c r="E961" s="439">
        <v>2074.12</v>
      </c>
      <c r="F961" s="439">
        <v>1704.65</v>
      </c>
      <c r="G961" s="439">
        <v>1704.65</v>
      </c>
      <c r="H961" s="437" t="s">
        <v>956</v>
      </c>
      <c r="I961" s="437" t="s">
        <v>3573</v>
      </c>
      <c r="J961" s="440">
        <v>40108</v>
      </c>
    </row>
    <row r="962" spans="1:10" ht="15">
      <c r="A962" s="445" t="s">
        <v>3574</v>
      </c>
      <c r="B962" s="437" t="s">
        <v>3575</v>
      </c>
      <c r="C962" s="437" t="s">
        <v>3576</v>
      </c>
      <c r="D962" s="446">
        <v>3044.29</v>
      </c>
      <c r="E962" s="446">
        <v>3704.11</v>
      </c>
      <c r="F962" s="439">
        <v>29050.05</v>
      </c>
      <c r="G962" s="439">
        <v>3704.11</v>
      </c>
      <c r="H962" s="437" t="s">
        <v>956</v>
      </c>
      <c r="I962" s="437" t="s">
        <v>3577</v>
      </c>
      <c r="J962" s="440">
        <v>40543</v>
      </c>
    </row>
    <row r="963" spans="1:10" ht="30">
      <c r="A963" s="443"/>
      <c r="B963" s="437" t="s">
        <v>3578</v>
      </c>
      <c r="C963" s="437" t="s">
        <v>3579</v>
      </c>
      <c r="D963" s="444"/>
      <c r="E963" s="444"/>
      <c r="F963" s="439">
        <v>3987.5</v>
      </c>
      <c r="G963" s="439">
        <v>3044.29</v>
      </c>
      <c r="H963" s="437" t="s">
        <v>956</v>
      </c>
      <c r="I963" s="437" t="s">
        <v>727</v>
      </c>
      <c r="J963" s="440">
        <v>40045</v>
      </c>
    </row>
    <row r="964" spans="1:10" ht="15">
      <c r="A964" s="437" t="s">
        <v>3580</v>
      </c>
      <c r="B964" s="437" t="s">
        <v>3581</v>
      </c>
      <c r="C964" s="437" t="s">
        <v>1631</v>
      </c>
      <c r="D964" s="439">
        <v>12526.57</v>
      </c>
      <c r="E964" s="439">
        <v>15241.57</v>
      </c>
      <c r="F964" s="439">
        <v>75000</v>
      </c>
      <c r="G964" s="439">
        <v>12526.57</v>
      </c>
      <c r="H964" s="437" t="s">
        <v>956</v>
      </c>
      <c r="I964" s="437" t="s">
        <v>727</v>
      </c>
      <c r="J964" s="440">
        <v>40086</v>
      </c>
    </row>
    <row r="965" spans="1:10" ht="15">
      <c r="A965" s="437" t="s">
        <v>3582</v>
      </c>
      <c r="B965" s="437" t="s">
        <v>3583</v>
      </c>
      <c r="C965" s="437" t="s">
        <v>3584</v>
      </c>
      <c r="D965" s="439">
        <v>3856.68</v>
      </c>
      <c r="E965" s="439">
        <v>4692.58</v>
      </c>
      <c r="F965" s="439">
        <v>2107.87</v>
      </c>
      <c r="G965" s="439">
        <v>2107.87</v>
      </c>
      <c r="H965" s="437" t="s">
        <v>956</v>
      </c>
      <c r="I965" s="437" t="s">
        <v>3585</v>
      </c>
      <c r="J965" s="440">
        <v>40119</v>
      </c>
    </row>
    <row r="966" spans="1:10" ht="45">
      <c r="A966" s="445" t="s">
        <v>3586</v>
      </c>
      <c r="B966" s="437" t="s">
        <v>3587</v>
      </c>
      <c r="C966" s="437" t="s">
        <v>3588</v>
      </c>
      <c r="D966" s="446">
        <v>40344.47</v>
      </c>
      <c r="E966" s="446">
        <v>49088.71</v>
      </c>
      <c r="F966" s="439">
        <v>112046.24</v>
      </c>
      <c r="G966" s="439">
        <v>89433.18</v>
      </c>
      <c r="H966" s="437" t="s">
        <v>956</v>
      </c>
      <c r="I966" s="437" t="s">
        <v>3589</v>
      </c>
      <c r="J966" s="440">
        <v>40367</v>
      </c>
    </row>
    <row r="967" spans="1:10" ht="15">
      <c r="A967" s="443"/>
      <c r="B967" s="437" t="s">
        <v>3590</v>
      </c>
      <c r="C967" s="437" t="s">
        <v>1208</v>
      </c>
      <c r="D967" s="444"/>
      <c r="E967" s="444"/>
      <c r="F967" s="439">
        <v>0</v>
      </c>
      <c r="G967" s="439">
        <v>0</v>
      </c>
      <c r="H967" s="437" t="s">
        <v>1038</v>
      </c>
      <c r="I967" s="437" t="s">
        <v>3591</v>
      </c>
      <c r="J967" s="440">
        <v>40359</v>
      </c>
    </row>
    <row r="968" spans="1:10" ht="30">
      <c r="A968" s="437" t="s">
        <v>3592</v>
      </c>
      <c r="B968" s="437" t="s">
        <v>3593</v>
      </c>
      <c r="C968" s="437" t="s">
        <v>3594</v>
      </c>
      <c r="D968" s="439">
        <v>21.19</v>
      </c>
      <c r="E968" s="439">
        <v>25.78</v>
      </c>
      <c r="F968" s="439">
        <v>300</v>
      </c>
      <c r="G968" s="439">
        <v>0</v>
      </c>
      <c r="H968" s="437" t="s">
        <v>1083</v>
      </c>
      <c r="I968" s="437" t="s">
        <v>3595</v>
      </c>
      <c r="J968" s="440">
        <v>40480</v>
      </c>
    </row>
    <row r="969" spans="1:10" ht="105">
      <c r="A969" s="437" t="s">
        <v>3596</v>
      </c>
      <c r="B969" s="437" t="s">
        <v>3597</v>
      </c>
      <c r="C969" s="437" t="s">
        <v>3598</v>
      </c>
      <c r="D969" s="439">
        <v>494.76</v>
      </c>
      <c r="E969" s="439">
        <v>601.99</v>
      </c>
      <c r="F969" s="439">
        <v>4175</v>
      </c>
      <c r="G969" s="439">
        <v>494.76</v>
      </c>
      <c r="H969" s="437" t="s">
        <v>956</v>
      </c>
      <c r="I969" s="437" t="s">
        <v>1428</v>
      </c>
      <c r="J969" s="440">
        <v>40093</v>
      </c>
    </row>
    <row r="970" spans="1:10" ht="30">
      <c r="A970" s="445" t="s">
        <v>3599</v>
      </c>
      <c r="B970" s="437" t="s">
        <v>3600</v>
      </c>
      <c r="C970" s="437" t="s">
        <v>3601</v>
      </c>
      <c r="D970" s="446">
        <v>105562.34</v>
      </c>
      <c r="E970" s="446">
        <v>128268.11</v>
      </c>
      <c r="F970" s="439">
        <v>216300.15</v>
      </c>
      <c r="G970" s="439">
        <v>128268.11</v>
      </c>
      <c r="H970" s="437" t="s">
        <v>956</v>
      </c>
      <c r="I970" s="437" t="s">
        <v>1050</v>
      </c>
      <c r="J970" s="440">
        <v>40470</v>
      </c>
    </row>
    <row r="971" spans="1:10" ht="30">
      <c r="A971" s="443"/>
      <c r="B971" s="437" t="s">
        <v>3602</v>
      </c>
      <c r="C971" s="437" t="s">
        <v>3603</v>
      </c>
      <c r="D971" s="444"/>
      <c r="E971" s="444"/>
      <c r="F971" s="439">
        <v>193479.27</v>
      </c>
      <c r="G971" s="439">
        <v>105562.34</v>
      </c>
      <c r="H971" s="437" t="s">
        <v>956</v>
      </c>
      <c r="I971" s="437" t="s">
        <v>727</v>
      </c>
      <c r="J971" s="440">
        <v>40066</v>
      </c>
    </row>
    <row r="972" spans="1:10" ht="45">
      <c r="A972" s="437" t="s">
        <v>3604</v>
      </c>
      <c r="B972" s="437" t="s">
        <v>3605</v>
      </c>
      <c r="C972" s="437" t="s">
        <v>3606</v>
      </c>
      <c r="D972" s="439">
        <v>1812.33</v>
      </c>
      <c r="E972" s="439">
        <v>2205.14</v>
      </c>
      <c r="F972" s="439">
        <v>4000</v>
      </c>
      <c r="G972" s="439">
        <v>211.36</v>
      </c>
      <c r="H972" s="437" t="s">
        <v>1083</v>
      </c>
      <c r="I972" s="437" t="s">
        <v>1034</v>
      </c>
      <c r="J972" s="440">
        <v>40847</v>
      </c>
    </row>
    <row r="973" spans="1:10" ht="45">
      <c r="A973" s="445" t="s">
        <v>3607</v>
      </c>
      <c r="B973" s="437" t="s">
        <v>3608</v>
      </c>
      <c r="C973" s="437" t="s">
        <v>3609</v>
      </c>
      <c r="D973" s="446">
        <v>895.48</v>
      </c>
      <c r="E973" s="446">
        <v>1089.56</v>
      </c>
      <c r="F973" s="439">
        <v>220</v>
      </c>
      <c r="G973" s="439">
        <v>0</v>
      </c>
      <c r="H973" s="437" t="s">
        <v>956</v>
      </c>
      <c r="I973" s="437" t="s">
        <v>3610</v>
      </c>
      <c r="J973" s="440">
        <v>40130</v>
      </c>
    </row>
    <row r="974" spans="1:10" ht="30">
      <c r="A974" s="441"/>
      <c r="B974" s="437" t="s">
        <v>3611</v>
      </c>
      <c r="C974" s="437" t="s">
        <v>3612</v>
      </c>
      <c r="D974" s="442"/>
      <c r="E974" s="442"/>
      <c r="F974" s="439">
        <v>2101.75</v>
      </c>
      <c r="G974" s="439">
        <v>15.48</v>
      </c>
      <c r="H974" s="437" t="s">
        <v>956</v>
      </c>
      <c r="I974" s="437" t="s">
        <v>3610</v>
      </c>
      <c r="J974" s="440">
        <v>40130</v>
      </c>
    </row>
    <row r="975" spans="1:10" ht="45">
      <c r="A975" s="441"/>
      <c r="B975" s="437" t="s">
        <v>3613</v>
      </c>
      <c r="C975" s="437" t="s">
        <v>3614</v>
      </c>
      <c r="D975" s="442"/>
      <c r="E975" s="442"/>
      <c r="F975" s="439">
        <v>220</v>
      </c>
      <c r="G975" s="439">
        <v>220</v>
      </c>
      <c r="H975" s="437" t="s">
        <v>956</v>
      </c>
      <c r="I975" s="437" t="s">
        <v>3610</v>
      </c>
      <c r="J975" s="440">
        <v>40130</v>
      </c>
    </row>
    <row r="976" spans="1:10" ht="15">
      <c r="A976" s="441"/>
      <c r="B976" s="437" t="s">
        <v>3615</v>
      </c>
      <c r="C976" s="437" t="s">
        <v>3616</v>
      </c>
      <c r="D976" s="442"/>
      <c r="E976" s="442"/>
      <c r="F976" s="439">
        <v>1100</v>
      </c>
      <c r="G976" s="439">
        <v>0</v>
      </c>
      <c r="H976" s="437" t="s">
        <v>956</v>
      </c>
      <c r="I976" s="437" t="s">
        <v>3610</v>
      </c>
      <c r="J976" s="440">
        <v>40130</v>
      </c>
    </row>
    <row r="977" spans="1:10" ht="60">
      <c r="A977" s="441"/>
      <c r="B977" s="437" t="s">
        <v>3617</v>
      </c>
      <c r="C977" s="437" t="s">
        <v>3618</v>
      </c>
      <c r="D977" s="442"/>
      <c r="E977" s="442"/>
      <c r="F977" s="439">
        <v>440</v>
      </c>
      <c r="G977" s="439">
        <v>0</v>
      </c>
      <c r="H977" s="437" t="s">
        <v>956</v>
      </c>
      <c r="I977" s="437" t="s">
        <v>3619</v>
      </c>
      <c r="J977" s="440">
        <v>40130</v>
      </c>
    </row>
    <row r="978" spans="1:10" ht="30">
      <c r="A978" s="441"/>
      <c r="B978" s="437" t="s">
        <v>3620</v>
      </c>
      <c r="C978" s="437" t="s">
        <v>3621</v>
      </c>
      <c r="D978" s="442"/>
      <c r="E978" s="442"/>
      <c r="F978" s="439">
        <v>660</v>
      </c>
      <c r="G978" s="439">
        <v>660</v>
      </c>
      <c r="H978" s="437" t="s">
        <v>956</v>
      </c>
      <c r="I978" s="437" t="s">
        <v>3610</v>
      </c>
      <c r="J978" s="440">
        <v>40130</v>
      </c>
    </row>
    <row r="979" spans="1:10" ht="60">
      <c r="A979" s="441"/>
      <c r="B979" s="437" t="s">
        <v>3622</v>
      </c>
      <c r="C979" s="437" t="s">
        <v>3623</v>
      </c>
      <c r="D979" s="442"/>
      <c r="E979" s="442"/>
      <c r="F979" s="439">
        <v>5332.8</v>
      </c>
      <c r="G979" s="439">
        <v>0</v>
      </c>
      <c r="H979" s="437" t="s">
        <v>1038</v>
      </c>
      <c r="I979" s="437" t="s">
        <v>3624</v>
      </c>
      <c r="J979" s="440">
        <v>40724</v>
      </c>
    </row>
    <row r="980" spans="1:10" ht="15">
      <c r="A980" s="441"/>
      <c r="B980" s="437" t="s">
        <v>3625</v>
      </c>
      <c r="C980" s="437" t="s">
        <v>3626</v>
      </c>
      <c r="D980" s="442"/>
      <c r="E980" s="442"/>
      <c r="F980" s="439">
        <v>0</v>
      </c>
      <c r="G980" s="439">
        <v>0</v>
      </c>
      <c r="H980" s="437" t="s">
        <v>1038</v>
      </c>
      <c r="I980" s="437" t="s">
        <v>3627</v>
      </c>
      <c r="J980" s="440">
        <v>40724</v>
      </c>
    </row>
    <row r="981" spans="1:10" ht="45">
      <c r="A981" s="443"/>
      <c r="B981" s="437" t="s">
        <v>3625</v>
      </c>
      <c r="C981" s="437" t="s">
        <v>3628</v>
      </c>
      <c r="D981" s="444"/>
      <c r="E981" s="444"/>
      <c r="F981" s="439">
        <v>0</v>
      </c>
      <c r="G981" s="439">
        <v>0</v>
      </c>
      <c r="H981" s="437" t="s">
        <v>1038</v>
      </c>
      <c r="I981" s="437" t="s">
        <v>3629</v>
      </c>
      <c r="J981" s="440">
        <v>40714</v>
      </c>
    </row>
    <row r="982" spans="1:10" ht="30">
      <c r="A982" s="437" t="s">
        <v>3630</v>
      </c>
      <c r="B982" s="437" t="s">
        <v>3631</v>
      </c>
      <c r="C982" s="437" t="s">
        <v>1207</v>
      </c>
      <c r="D982" s="439">
        <v>6119.15</v>
      </c>
      <c r="E982" s="439">
        <v>7445.41</v>
      </c>
      <c r="F982" s="439">
        <v>184000</v>
      </c>
      <c r="G982" s="439">
        <v>13564.56</v>
      </c>
      <c r="H982" s="437" t="s">
        <v>956</v>
      </c>
      <c r="I982" s="437" t="s">
        <v>3632</v>
      </c>
      <c r="J982" s="440">
        <v>40359</v>
      </c>
    </row>
    <row r="983" spans="1:10" ht="30">
      <c r="A983" s="445" t="s">
        <v>3633</v>
      </c>
      <c r="B983" s="437" t="s">
        <v>3634</v>
      </c>
      <c r="C983" s="437" t="s">
        <v>3635</v>
      </c>
      <c r="D983" s="446">
        <v>8661.16</v>
      </c>
      <c r="E983" s="446">
        <v>10538.37</v>
      </c>
      <c r="F983" s="439">
        <v>7000</v>
      </c>
      <c r="G983" s="439">
        <v>7000</v>
      </c>
      <c r="H983" s="437" t="s">
        <v>956</v>
      </c>
      <c r="I983" s="437" t="s">
        <v>3636</v>
      </c>
      <c r="J983" s="440">
        <v>40052</v>
      </c>
    </row>
    <row r="984" spans="1:10" ht="90">
      <c r="A984" s="441"/>
      <c r="B984" s="437" t="s">
        <v>3637</v>
      </c>
      <c r="C984" s="437" t="s">
        <v>3638</v>
      </c>
      <c r="D984" s="442"/>
      <c r="E984" s="442"/>
      <c r="F984" s="439">
        <v>3458.29</v>
      </c>
      <c r="G984" s="439">
        <v>1661</v>
      </c>
      <c r="H984" s="437" t="s">
        <v>956</v>
      </c>
      <c r="I984" s="437" t="s">
        <v>3639</v>
      </c>
      <c r="J984" s="440">
        <v>40075</v>
      </c>
    </row>
    <row r="985" spans="1:10" ht="60">
      <c r="A985" s="443"/>
      <c r="B985" s="437" t="s">
        <v>3640</v>
      </c>
      <c r="C985" s="437" t="s">
        <v>3641</v>
      </c>
      <c r="D985" s="444"/>
      <c r="E985" s="444"/>
      <c r="F985" s="439">
        <v>19933.13</v>
      </c>
      <c r="G985" s="439">
        <v>10538.53</v>
      </c>
      <c r="H985" s="437" t="s">
        <v>956</v>
      </c>
      <c r="I985" s="437" t="s">
        <v>3642</v>
      </c>
      <c r="J985" s="440">
        <v>40480</v>
      </c>
    </row>
    <row r="986" spans="1:10" ht="45">
      <c r="A986" s="445" t="s">
        <v>3643</v>
      </c>
      <c r="B986" s="437" t="s">
        <v>3644</v>
      </c>
      <c r="C986" s="437" t="s">
        <v>3645</v>
      </c>
      <c r="D986" s="446">
        <v>843.46</v>
      </c>
      <c r="E986" s="439">
        <v>1026.28</v>
      </c>
      <c r="F986" s="439">
        <v>1280</v>
      </c>
      <c r="G986" s="439">
        <v>843.46</v>
      </c>
      <c r="H986" s="437" t="s">
        <v>956</v>
      </c>
      <c r="I986" s="437" t="s">
        <v>3646</v>
      </c>
      <c r="J986" s="440">
        <v>40107</v>
      </c>
    </row>
    <row r="987" spans="1:10" ht="120">
      <c r="A987" s="443"/>
      <c r="B987" s="437" t="s">
        <v>3647</v>
      </c>
      <c r="C987" s="437" t="s">
        <v>3648</v>
      </c>
      <c r="D987" s="444"/>
      <c r="E987" s="439">
        <v>1026.28</v>
      </c>
      <c r="F987" s="439">
        <v>1215</v>
      </c>
      <c r="G987" s="439">
        <v>1026.28</v>
      </c>
      <c r="H987" s="437" t="s">
        <v>956</v>
      </c>
      <c r="I987" s="437" t="s">
        <v>3649</v>
      </c>
      <c r="J987" s="440">
        <v>40786</v>
      </c>
    </row>
    <row r="988" spans="1:10" ht="15">
      <c r="A988" s="437" t="s">
        <v>3650</v>
      </c>
      <c r="B988" s="437" t="s">
        <v>3651</v>
      </c>
      <c r="C988" s="437" t="s">
        <v>3652</v>
      </c>
      <c r="D988" s="439">
        <v>1381.22</v>
      </c>
      <c r="E988" s="439">
        <v>1680.59</v>
      </c>
      <c r="F988" s="439">
        <v>1381.22</v>
      </c>
      <c r="G988" s="439">
        <v>1381.22</v>
      </c>
      <c r="H988" s="437" t="s">
        <v>960</v>
      </c>
      <c r="I988" s="437" t="s">
        <v>3653</v>
      </c>
      <c r="J988" s="440">
        <v>40056</v>
      </c>
    </row>
    <row r="989" spans="1:10" ht="30">
      <c r="A989" s="445" t="s">
        <v>3654</v>
      </c>
      <c r="B989" s="437" t="s">
        <v>3655</v>
      </c>
      <c r="C989" s="437" t="s">
        <v>3656</v>
      </c>
      <c r="D989" s="446">
        <v>1707.81</v>
      </c>
      <c r="E989" s="446">
        <v>2077.96</v>
      </c>
      <c r="F989" s="439">
        <v>2125</v>
      </c>
      <c r="G989" s="439">
        <v>1213.43</v>
      </c>
      <c r="H989" s="437" t="s">
        <v>956</v>
      </c>
      <c r="I989" s="437" t="s">
        <v>3657</v>
      </c>
      <c r="J989" s="440">
        <v>40702</v>
      </c>
    </row>
    <row r="990" spans="1:10" ht="15">
      <c r="A990" s="441"/>
      <c r="B990" s="437" t="s">
        <v>3658</v>
      </c>
      <c r="C990" s="437" t="s">
        <v>3659</v>
      </c>
      <c r="D990" s="442"/>
      <c r="E990" s="442"/>
      <c r="F990" s="439">
        <v>1102.6199999999999</v>
      </c>
      <c r="G990" s="439">
        <v>1102.6199999999999</v>
      </c>
      <c r="H990" s="437" t="s">
        <v>956</v>
      </c>
      <c r="I990" s="437" t="s">
        <v>3660</v>
      </c>
      <c r="J990" s="440">
        <v>40908</v>
      </c>
    </row>
    <row r="991" spans="1:10" ht="30">
      <c r="A991" s="443"/>
      <c r="B991" s="437" t="s">
        <v>3661</v>
      </c>
      <c r="C991" s="437" t="s">
        <v>3662</v>
      </c>
      <c r="D991" s="444"/>
      <c r="E991" s="444"/>
      <c r="F991" s="439">
        <v>2000</v>
      </c>
      <c r="G991" s="439">
        <v>1469.72</v>
      </c>
      <c r="H991" s="437" t="s">
        <v>956</v>
      </c>
      <c r="I991" s="437" t="s">
        <v>3663</v>
      </c>
      <c r="J991" s="440">
        <v>40298</v>
      </c>
    </row>
    <row r="992" spans="1:10" ht="15">
      <c r="A992" s="437" t="s">
        <v>3664</v>
      </c>
      <c r="B992" s="437" t="s">
        <v>3665</v>
      </c>
      <c r="C992" s="437" t="s">
        <v>3666</v>
      </c>
      <c r="D992" s="439">
        <v>759.18</v>
      </c>
      <c r="E992" s="439">
        <v>923.72</v>
      </c>
      <c r="F992" s="439">
        <v>2077.0300000000002</v>
      </c>
      <c r="G992" s="439">
        <v>759.18</v>
      </c>
      <c r="H992" s="437" t="s">
        <v>956</v>
      </c>
      <c r="I992" s="437" t="s">
        <v>727</v>
      </c>
      <c r="J992" s="440">
        <v>40036</v>
      </c>
    </row>
    <row r="993" spans="1:10" ht="45">
      <c r="A993" s="445" t="s">
        <v>3667</v>
      </c>
      <c r="B993" s="437" t="s">
        <v>3668</v>
      </c>
      <c r="C993" s="437" t="s">
        <v>3669</v>
      </c>
      <c r="D993" s="446">
        <v>437.93</v>
      </c>
      <c r="E993" s="446">
        <v>532.85</v>
      </c>
      <c r="F993" s="439">
        <v>660</v>
      </c>
      <c r="G993" s="439">
        <v>0</v>
      </c>
      <c r="H993" s="437" t="s">
        <v>956</v>
      </c>
      <c r="I993" s="437" t="s">
        <v>3670</v>
      </c>
      <c r="J993" s="440">
        <v>40786</v>
      </c>
    </row>
    <row r="994" spans="1:10" ht="45">
      <c r="A994" s="441"/>
      <c r="B994" s="437" t="s">
        <v>3671</v>
      </c>
      <c r="C994" s="437" t="s">
        <v>3672</v>
      </c>
      <c r="D994" s="442"/>
      <c r="E994" s="442"/>
      <c r="F994" s="439">
        <v>2100</v>
      </c>
      <c r="G994" s="439">
        <v>437.93</v>
      </c>
      <c r="H994" s="437" t="s">
        <v>956</v>
      </c>
      <c r="I994" s="437" t="s">
        <v>3673</v>
      </c>
      <c r="J994" s="440">
        <v>40420</v>
      </c>
    </row>
    <row r="995" spans="1:10" ht="30">
      <c r="A995" s="443"/>
      <c r="B995" s="437" t="s">
        <v>3674</v>
      </c>
      <c r="C995" s="437" t="s">
        <v>3675</v>
      </c>
      <c r="D995" s="444"/>
      <c r="E995" s="444"/>
      <c r="F995" s="439">
        <v>1040</v>
      </c>
      <c r="G995" s="439">
        <v>532.85</v>
      </c>
      <c r="H995" s="437" t="s">
        <v>956</v>
      </c>
      <c r="I995" s="437" t="s">
        <v>3676</v>
      </c>
      <c r="J995" s="440">
        <v>40724</v>
      </c>
    </row>
    <row r="996" spans="1:10" ht="30">
      <c r="A996" s="445" t="s">
        <v>3677</v>
      </c>
      <c r="B996" s="437" t="s">
        <v>3678</v>
      </c>
      <c r="C996" s="437" t="s">
        <v>3679</v>
      </c>
      <c r="D996" s="446">
        <v>1591.83</v>
      </c>
      <c r="E996" s="446">
        <v>1936.85</v>
      </c>
      <c r="F996" s="439">
        <v>500.88</v>
      </c>
      <c r="G996" s="439">
        <v>500.88</v>
      </c>
      <c r="H996" s="437" t="s">
        <v>956</v>
      </c>
      <c r="I996" s="437" t="s">
        <v>1973</v>
      </c>
      <c r="J996" s="440">
        <v>40381</v>
      </c>
    </row>
    <row r="997" spans="1:10" ht="30">
      <c r="A997" s="441"/>
      <c r="B997" s="437" t="s">
        <v>3680</v>
      </c>
      <c r="C997" s="437" t="s">
        <v>2482</v>
      </c>
      <c r="D997" s="442"/>
      <c r="E997" s="442"/>
      <c r="F997" s="439">
        <v>636.6</v>
      </c>
      <c r="G997" s="439">
        <v>903.34</v>
      </c>
      <c r="H997" s="437" t="s">
        <v>956</v>
      </c>
      <c r="I997" s="437" t="s">
        <v>3681</v>
      </c>
      <c r="J997" s="440">
        <v>40633</v>
      </c>
    </row>
    <row r="998" spans="1:10" ht="30">
      <c r="A998" s="441"/>
      <c r="B998" s="437" t="s">
        <v>3682</v>
      </c>
      <c r="C998" s="437" t="s">
        <v>3683</v>
      </c>
      <c r="D998" s="442"/>
      <c r="E998" s="442"/>
      <c r="F998" s="439">
        <v>5600</v>
      </c>
      <c r="G998" s="439">
        <v>1591.83</v>
      </c>
      <c r="H998" s="437" t="s">
        <v>956</v>
      </c>
      <c r="I998" s="437" t="s">
        <v>3684</v>
      </c>
      <c r="J998" s="440">
        <v>40067</v>
      </c>
    </row>
    <row r="999" spans="1:10" ht="30">
      <c r="A999" s="441"/>
      <c r="B999" s="437" t="s">
        <v>3685</v>
      </c>
      <c r="C999" s="437" t="s">
        <v>3686</v>
      </c>
      <c r="D999" s="442"/>
      <c r="E999" s="442"/>
      <c r="F999" s="439">
        <v>153.83000000000001</v>
      </c>
      <c r="G999" s="439">
        <v>307.66000000000003</v>
      </c>
      <c r="H999" s="437" t="s">
        <v>956</v>
      </c>
      <c r="I999" s="437" t="s">
        <v>1050</v>
      </c>
      <c r="J999" s="440">
        <v>40466</v>
      </c>
    </row>
    <row r="1000" spans="1:10" ht="30">
      <c r="A1000" s="443"/>
      <c r="B1000" s="437" t="s">
        <v>3687</v>
      </c>
      <c r="C1000" s="437" t="s">
        <v>3688</v>
      </c>
      <c r="D1000" s="444"/>
      <c r="E1000" s="444"/>
      <c r="F1000" s="439">
        <v>830.47</v>
      </c>
      <c r="G1000" s="439">
        <v>830.47</v>
      </c>
      <c r="H1000" s="437" t="s">
        <v>956</v>
      </c>
      <c r="I1000" s="437" t="s">
        <v>1973</v>
      </c>
      <c r="J1000" s="440">
        <v>40368</v>
      </c>
    </row>
    <row r="1001" spans="1:10" ht="15">
      <c r="A1001" s="445" t="s">
        <v>3689</v>
      </c>
      <c r="B1001" s="437" t="s">
        <v>3690</v>
      </c>
      <c r="C1001" s="437" t="s">
        <v>1133</v>
      </c>
      <c r="D1001" s="446">
        <v>613.71</v>
      </c>
      <c r="E1001" s="446">
        <v>746.72</v>
      </c>
      <c r="F1001" s="439">
        <v>613.71</v>
      </c>
      <c r="G1001" s="439">
        <v>613.71</v>
      </c>
      <c r="H1001" s="437" t="s">
        <v>956</v>
      </c>
      <c r="I1001" s="437" t="s">
        <v>727</v>
      </c>
      <c r="J1001" s="440">
        <v>40073</v>
      </c>
    </row>
    <row r="1002" spans="1:10" ht="15">
      <c r="A1002" s="443"/>
      <c r="B1002" s="437" t="s">
        <v>3691</v>
      </c>
      <c r="C1002" s="437" t="s">
        <v>3692</v>
      </c>
      <c r="D1002" s="444"/>
      <c r="E1002" s="444"/>
      <c r="F1002" s="439">
        <v>9500</v>
      </c>
      <c r="G1002" s="439">
        <v>746.72</v>
      </c>
      <c r="H1002" s="437" t="s">
        <v>956</v>
      </c>
      <c r="I1002" s="437" t="s">
        <v>2309</v>
      </c>
      <c r="J1002" s="440">
        <v>40430</v>
      </c>
    </row>
    <row r="1003" spans="1:10" ht="30">
      <c r="A1003" s="437" t="s">
        <v>3693</v>
      </c>
      <c r="B1003" s="437" t="s">
        <v>3694</v>
      </c>
      <c r="C1003" s="437" t="s">
        <v>3695</v>
      </c>
      <c r="D1003" s="439">
        <v>503.12</v>
      </c>
      <c r="E1003" s="439">
        <v>612.16</v>
      </c>
      <c r="F1003" s="439">
        <v>572.67999999999995</v>
      </c>
      <c r="G1003" s="439">
        <v>503.12</v>
      </c>
      <c r="H1003" s="437" t="s">
        <v>956</v>
      </c>
      <c r="I1003" s="437" t="s">
        <v>3696</v>
      </c>
      <c r="J1003" s="440">
        <v>40147</v>
      </c>
    </row>
    <row r="1004" spans="1:10" ht="75">
      <c r="A1004" s="437" t="s">
        <v>3697</v>
      </c>
      <c r="B1004" s="437" t="s">
        <v>3698</v>
      </c>
      <c r="C1004" s="437" t="s">
        <v>3699</v>
      </c>
      <c r="D1004" s="439">
        <v>185497.54</v>
      </c>
      <c r="E1004" s="439">
        <v>228637.25</v>
      </c>
      <c r="F1004" s="439">
        <v>531821.54</v>
      </c>
      <c r="G1004" s="439">
        <v>414134.79</v>
      </c>
      <c r="H1004" s="437" t="s">
        <v>956</v>
      </c>
      <c r="I1004" s="437" t="s">
        <v>2561</v>
      </c>
      <c r="J1004" s="440">
        <v>40466</v>
      </c>
    </row>
    <row r="1005" spans="1:10" ht="30">
      <c r="A1005" s="445" t="s">
        <v>3700</v>
      </c>
      <c r="B1005" s="437" t="s">
        <v>3701</v>
      </c>
      <c r="C1005" s="437" t="s">
        <v>3702</v>
      </c>
      <c r="D1005" s="446">
        <v>765.23</v>
      </c>
      <c r="E1005" s="446">
        <v>931.08</v>
      </c>
      <c r="F1005" s="439">
        <v>931.08</v>
      </c>
      <c r="G1005" s="439">
        <v>931.08</v>
      </c>
      <c r="H1005" s="437" t="s">
        <v>956</v>
      </c>
      <c r="I1005" s="437" t="s">
        <v>3703</v>
      </c>
      <c r="J1005" s="440">
        <v>40786</v>
      </c>
    </row>
    <row r="1006" spans="1:10" ht="45">
      <c r="A1006" s="443"/>
      <c r="B1006" s="437" t="s">
        <v>3704</v>
      </c>
      <c r="C1006" s="437" t="s">
        <v>3705</v>
      </c>
      <c r="D1006" s="444"/>
      <c r="E1006" s="444"/>
      <c r="F1006" s="439">
        <v>3203.25</v>
      </c>
      <c r="G1006" s="439">
        <v>765.23</v>
      </c>
      <c r="H1006" s="437" t="s">
        <v>956</v>
      </c>
      <c r="I1006" s="437" t="s">
        <v>727</v>
      </c>
      <c r="J1006" s="440">
        <v>40004</v>
      </c>
    </row>
    <row r="1007" spans="1:10" ht="30">
      <c r="A1007" s="437" t="s">
        <v>3706</v>
      </c>
      <c r="B1007" s="437" t="s">
        <v>3707</v>
      </c>
      <c r="C1007" s="437" t="s">
        <v>3708</v>
      </c>
      <c r="D1007" s="439">
        <v>8289.9</v>
      </c>
      <c r="E1007" s="439">
        <v>10086.65</v>
      </c>
      <c r="F1007" s="439">
        <v>23046.5</v>
      </c>
      <c r="G1007" s="439">
        <v>8289.9</v>
      </c>
      <c r="H1007" s="437" t="s">
        <v>956</v>
      </c>
      <c r="I1007" s="437" t="s">
        <v>3709</v>
      </c>
      <c r="J1007" s="440">
        <v>40070</v>
      </c>
    </row>
    <row r="1008" spans="1:10" ht="15">
      <c r="A1008" s="437" t="s">
        <v>3710</v>
      </c>
      <c r="B1008" s="437" t="s">
        <v>3711</v>
      </c>
      <c r="C1008" s="437" t="s">
        <v>3712</v>
      </c>
      <c r="D1008" s="439">
        <v>728.34</v>
      </c>
      <c r="E1008" s="439">
        <v>886.2</v>
      </c>
      <c r="F1008" s="439">
        <v>755.5</v>
      </c>
      <c r="G1008" s="439">
        <v>728.34</v>
      </c>
      <c r="H1008" s="437" t="s">
        <v>956</v>
      </c>
      <c r="I1008" s="437" t="s">
        <v>727</v>
      </c>
      <c r="J1008" s="440">
        <v>40070</v>
      </c>
    </row>
    <row r="1009" spans="1:10" ht="30">
      <c r="A1009" s="437" t="s">
        <v>3713</v>
      </c>
      <c r="B1009" s="437" t="s">
        <v>3714</v>
      </c>
      <c r="C1009" s="437" t="s">
        <v>3715</v>
      </c>
      <c r="D1009" s="439">
        <v>1352</v>
      </c>
      <c r="E1009" s="439">
        <v>1645.02</v>
      </c>
      <c r="F1009" s="439">
        <v>2603.62</v>
      </c>
      <c r="G1009" s="439">
        <v>1352</v>
      </c>
      <c r="H1009" s="437" t="s">
        <v>956</v>
      </c>
      <c r="I1009" s="437" t="s">
        <v>727</v>
      </c>
      <c r="J1009" s="440">
        <v>40078</v>
      </c>
    </row>
    <row r="1010" spans="1:10" ht="30">
      <c r="A1010" s="437" t="s">
        <v>3716</v>
      </c>
      <c r="B1010" s="437" t="s">
        <v>3717</v>
      </c>
      <c r="C1010" s="437" t="s">
        <v>3718</v>
      </c>
      <c r="D1010" s="439">
        <v>861.31</v>
      </c>
      <c r="E1010" s="439">
        <v>1048</v>
      </c>
      <c r="F1010" s="439">
        <v>3924.46</v>
      </c>
      <c r="G1010" s="439">
        <v>0</v>
      </c>
      <c r="H1010" s="437" t="s">
        <v>956</v>
      </c>
      <c r="I1010" s="437" t="s">
        <v>1034</v>
      </c>
      <c r="J1010" s="440">
        <v>41029</v>
      </c>
    </row>
    <row r="1011" spans="1:10" ht="15">
      <c r="A1011" s="445" t="s">
        <v>3719</v>
      </c>
      <c r="B1011" s="437" t="s">
        <v>3720</v>
      </c>
      <c r="C1011" s="437" t="s">
        <v>3721</v>
      </c>
      <c r="D1011" s="446">
        <v>1467.8</v>
      </c>
      <c r="E1011" s="446">
        <v>1785.93</v>
      </c>
      <c r="F1011" s="439">
        <v>5000</v>
      </c>
      <c r="G1011" s="439">
        <v>1467.8</v>
      </c>
      <c r="H1011" s="437" t="s">
        <v>1083</v>
      </c>
      <c r="I1011" s="437" t="s">
        <v>1225</v>
      </c>
      <c r="J1011" s="440">
        <v>40178</v>
      </c>
    </row>
    <row r="1012" spans="1:10" ht="30">
      <c r="A1012" s="443"/>
      <c r="B1012" s="437" t="s">
        <v>3722</v>
      </c>
      <c r="C1012" s="437" t="s">
        <v>3723</v>
      </c>
      <c r="D1012" s="444"/>
      <c r="E1012" s="444"/>
      <c r="F1012" s="439">
        <v>5000</v>
      </c>
      <c r="G1012" s="439">
        <v>0</v>
      </c>
      <c r="H1012" s="437" t="s">
        <v>1038</v>
      </c>
      <c r="I1012" s="437" t="s">
        <v>3724</v>
      </c>
      <c r="J1012" s="440">
        <v>40543</v>
      </c>
    </row>
    <row r="1013" spans="1:10" ht="60">
      <c r="A1013" s="437" t="s">
        <v>3725</v>
      </c>
      <c r="B1013" s="437" t="s">
        <v>3726</v>
      </c>
      <c r="C1013" s="437" t="s">
        <v>3727</v>
      </c>
      <c r="D1013" s="439">
        <v>681.59</v>
      </c>
      <c r="E1013" s="439">
        <v>829.31</v>
      </c>
      <c r="F1013" s="439">
        <v>85270</v>
      </c>
      <c r="G1013" s="439">
        <v>681.59</v>
      </c>
      <c r="H1013" s="437" t="s">
        <v>956</v>
      </c>
      <c r="I1013" s="437" t="s">
        <v>3728</v>
      </c>
      <c r="J1013" s="440">
        <v>40088</v>
      </c>
    </row>
    <row r="1014" spans="1:10" ht="45">
      <c r="A1014" s="437" t="s">
        <v>3729</v>
      </c>
      <c r="B1014" s="437" t="s">
        <v>3730</v>
      </c>
      <c r="C1014" s="437" t="s">
        <v>3731</v>
      </c>
      <c r="D1014" s="439">
        <v>6748.1</v>
      </c>
      <c r="E1014" s="439">
        <v>8210.68</v>
      </c>
      <c r="F1014" s="439">
        <v>21653.4</v>
      </c>
      <c r="G1014" s="439">
        <v>14958.78</v>
      </c>
      <c r="H1014" s="437" t="s">
        <v>956</v>
      </c>
      <c r="I1014" s="437" t="s">
        <v>3732</v>
      </c>
      <c r="J1014" s="440">
        <v>40329</v>
      </c>
    </row>
    <row r="1015" spans="1:10" ht="30">
      <c r="A1015" s="437" t="s">
        <v>3733</v>
      </c>
      <c r="B1015" s="437" t="s">
        <v>3734</v>
      </c>
      <c r="C1015" s="437" t="s">
        <v>3735</v>
      </c>
      <c r="D1015" s="439">
        <v>1665.76</v>
      </c>
      <c r="E1015" s="439">
        <v>2026.79</v>
      </c>
      <c r="F1015" s="439">
        <v>3375</v>
      </c>
      <c r="G1015" s="439">
        <v>1665.76</v>
      </c>
      <c r="H1015" s="437" t="s">
        <v>956</v>
      </c>
      <c r="I1015" s="437" t="s">
        <v>727</v>
      </c>
      <c r="J1015" s="440">
        <v>40034</v>
      </c>
    </row>
    <row r="1016" spans="1:10" ht="30">
      <c r="A1016" s="445" t="s">
        <v>3736</v>
      </c>
      <c r="B1016" s="437" t="s">
        <v>3737</v>
      </c>
      <c r="C1016" s="437" t="s">
        <v>3738</v>
      </c>
      <c r="D1016" s="446">
        <v>587.29999999999995</v>
      </c>
      <c r="E1016" s="446">
        <v>714.59</v>
      </c>
      <c r="F1016" s="439">
        <v>17500</v>
      </c>
      <c r="G1016" s="439">
        <v>587.29999999999995</v>
      </c>
      <c r="H1016" s="437" t="s">
        <v>956</v>
      </c>
      <c r="I1016" s="437" t="s">
        <v>3739</v>
      </c>
      <c r="J1016" s="440">
        <v>40338</v>
      </c>
    </row>
    <row r="1017" spans="1:10" ht="15">
      <c r="A1017" s="443"/>
      <c r="B1017" s="437" t="s">
        <v>3740</v>
      </c>
      <c r="C1017" s="437" t="s">
        <v>3741</v>
      </c>
      <c r="D1017" s="444"/>
      <c r="E1017" s="444"/>
      <c r="F1017" s="439">
        <v>0</v>
      </c>
      <c r="G1017" s="439">
        <v>0</v>
      </c>
      <c r="H1017" s="437" t="s">
        <v>1038</v>
      </c>
      <c r="I1017" s="437" t="s">
        <v>3742</v>
      </c>
      <c r="J1017" s="440">
        <v>40254</v>
      </c>
    </row>
    <row r="1018" spans="1:10" ht="15">
      <c r="A1018" s="437" t="s">
        <v>3743</v>
      </c>
      <c r="B1018" s="437" t="s">
        <v>3744</v>
      </c>
      <c r="C1018" s="437" t="s">
        <v>3745</v>
      </c>
      <c r="D1018" s="439">
        <v>5027.2299999999996</v>
      </c>
      <c r="E1018" s="439">
        <v>6116.82</v>
      </c>
      <c r="F1018" s="439">
        <v>700000</v>
      </c>
      <c r="G1018" s="439">
        <v>11144.05</v>
      </c>
      <c r="H1018" s="437" t="s">
        <v>956</v>
      </c>
      <c r="I1018" s="437" t="s">
        <v>3746</v>
      </c>
      <c r="J1018" s="440">
        <v>40452</v>
      </c>
    </row>
    <row r="1019" spans="1:10" ht="30">
      <c r="A1019" s="445" t="s">
        <v>3747</v>
      </c>
      <c r="B1019" s="437" t="s">
        <v>3748</v>
      </c>
      <c r="C1019" s="437" t="s">
        <v>3749</v>
      </c>
      <c r="D1019" s="446">
        <v>1626.79</v>
      </c>
      <c r="E1019" s="446">
        <v>1979.38</v>
      </c>
      <c r="F1019" s="439">
        <v>6900</v>
      </c>
      <c r="G1019" s="439">
        <v>1414.38</v>
      </c>
      <c r="H1019" s="437" t="s">
        <v>956</v>
      </c>
      <c r="I1019" s="437" t="s">
        <v>3750</v>
      </c>
      <c r="J1019" s="440">
        <v>40861</v>
      </c>
    </row>
    <row r="1020" spans="1:10" ht="45">
      <c r="A1020" s="441"/>
      <c r="B1020" s="437" t="s">
        <v>3751</v>
      </c>
      <c r="C1020" s="437" t="s">
        <v>3752</v>
      </c>
      <c r="D1020" s="442"/>
      <c r="E1020" s="442"/>
      <c r="F1020" s="439">
        <v>6300</v>
      </c>
      <c r="G1020" s="439">
        <v>1626.79</v>
      </c>
      <c r="H1020" s="437" t="s">
        <v>956</v>
      </c>
      <c r="I1020" s="437" t="s">
        <v>727</v>
      </c>
      <c r="J1020" s="440">
        <v>40059</v>
      </c>
    </row>
    <row r="1021" spans="1:10" ht="30">
      <c r="A1021" s="443"/>
      <c r="B1021" s="437" t="s">
        <v>3753</v>
      </c>
      <c r="C1021" s="437" t="s">
        <v>3754</v>
      </c>
      <c r="D1021" s="444"/>
      <c r="E1021" s="444"/>
      <c r="F1021" s="439">
        <v>565</v>
      </c>
      <c r="G1021" s="439">
        <v>565</v>
      </c>
      <c r="H1021" s="437" t="s">
        <v>956</v>
      </c>
      <c r="I1021" s="437" t="s">
        <v>3755</v>
      </c>
      <c r="J1021" s="440">
        <v>40744</v>
      </c>
    </row>
    <row r="1022" spans="1:10" ht="15">
      <c r="A1022" s="437" t="s">
        <v>3756</v>
      </c>
      <c r="B1022" s="437" t="s">
        <v>3757</v>
      </c>
      <c r="C1022" s="437" t="s">
        <v>3758</v>
      </c>
      <c r="D1022" s="439">
        <v>1784.24</v>
      </c>
      <c r="E1022" s="439">
        <v>2170.96</v>
      </c>
      <c r="F1022" s="439">
        <v>3420</v>
      </c>
      <c r="G1022" s="439">
        <v>1784.24</v>
      </c>
      <c r="H1022" s="437" t="s">
        <v>956</v>
      </c>
      <c r="I1022" s="437" t="s">
        <v>727</v>
      </c>
      <c r="J1022" s="440">
        <v>40064</v>
      </c>
    </row>
    <row r="1023" spans="1:10" ht="45">
      <c r="A1023" s="445" t="s">
        <v>3759</v>
      </c>
      <c r="B1023" s="437" t="s">
        <v>3760</v>
      </c>
      <c r="C1023" s="437" t="s">
        <v>3761</v>
      </c>
      <c r="D1023" s="446">
        <v>72801.539999999994</v>
      </c>
      <c r="E1023" s="446">
        <v>88366.7</v>
      </c>
      <c r="F1023" s="439">
        <v>7500</v>
      </c>
      <c r="G1023" s="439">
        <v>0</v>
      </c>
      <c r="H1023" s="437" t="s">
        <v>956</v>
      </c>
      <c r="I1023" s="437" t="s">
        <v>1050</v>
      </c>
      <c r="J1023" s="440">
        <v>40093</v>
      </c>
    </row>
    <row r="1024" spans="1:10" ht="60">
      <c r="A1024" s="441"/>
      <c r="B1024" s="437" t="s">
        <v>3762</v>
      </c>
      <c r="C1024" s="437" t="s">
        <v>3763</v>
      </c>
      <c r="D1024" s="442"/>
      <c r="E1024" s="442"/>
      <c r="F1024" s="439">
        <v>75000</v>
      </c>
      <c r="G1024" s="439">
        <v>74612.92</v>
      </c>
      <c r="H1024" s="437" t="s">
        <v>956</v>
      </c>
      <c r="I1024" s="437" t="s">
        <v>1050</v>
      </c>
      <c r="J1024" s="440">
        <v>40435</v>
      </c>
    </row>
    <row r="1025" spans="1:10" ht="30">
      <c r="A1025" s="441"/>
      <c r="B1025" s="437" t="s">
        <v>3764</v>
      </c>
      <c r="C1025" s="437" t="s">
        <v>3765</v>
      </c>
      <c r="D1025" s="442"/>
      <c r="E1025" s="442"/>
      <c r="F1025" s="439">
        <v>9412</v>
      </c>
      <c r="G1025" s="439">
        <v>0</v>
      </c>
      <c r="H1025" s="437" t="s">
        <v>956</v>
      </c>
      <c r="I1025" s="437" t="s">
        <v>1050</v>
      </c>
      <c r="J1025" s="440">
        <v>40480</v>
      </c>
    </row>
    <row r="1026" spans="1:10" ht="15">
      <c r="A1026" s="441"/>
      <c r="B1026" s="437" t="s">
        <v>3766</v>
      </c>
      <c r="C1026" s="437" t="s">
        <v>3767</v>
      </c>
      <c r="D1026" s="442"/>
      <c r="E1026" s="442"/>
      <c r="F1026" s="439">
        <v>65000</v>
      </c>
      <c r="G1026" s="439">
        <v>37961.15</v>
      </c>
      <c r="H1026" s="437" t="s">
        <v>956</v>
      </c>
      <c r="I1026" s="437" t="s">
        <v>1050</v>
      </c>
      <c r="J1026" s="440">
        <v>40431</v>
      </c>
    </row>
    <row r="1027" spans="1:10" ht="45">
      <c r="A1027" s="443"/>
      <c r="B1027" s="437" t="s">
        <v>3768</v>
      </c>
      <c r="C1027" s="437" t="s">
        <v>3769</v>
      </c>
      <c r="D1027" s="444"/>
      <c r="E1027" s="444"/>
      <c r="F1027" s="439">
        <v>48594.17</v>
      </c>
      <c r="G1027" s="439">
        <v>48594.17</v>
      </c>
      <c r="H1027" s="437" t="s">
        <v>956</v>
      </c>
      <c r="I1027" s="437" t="s">
        <v>1050</v>
      </c>
      <c r="J1027" s="440">
        <v>40098</v>
      </c>
    </row>
    <row r="1028" spans="1:10" ht="15">
      <c r="A1028" s="445" t="s">
        <v>3770</v>
      </c>
      <c r="B1028" s="437" t="s">
        <v>3771</v>
      </c>
      <c r="C1028" s="437" t="s">
        <v>3770</v>
      </c>
      <c r="D1028" s="446">
        <v>2546.37</v>
      </c>
      <c r="E1028" s="446">
        <v>3098.27</v>
      </c>
      <c r="F1028" s="439">
        <v>1400</v>
      </c>
      <c r="G1028" s="439">
        <v>1182.1400000000001</v>
      </c>
      <c r="H1028" s="437" t="s">
        <v>956</v>
      </c>
      <c r="I1028" s="437" t="s">
        <v>1973</v>
      </c>
      <c r="J1028" s="440">
        <v>40813</v>
      </c>
    </row>
    <row r="1029" spans="1:10" ht="15">
      <c r="A1029" s="441"/>
      <c r="B1029" s="437" t="s">
        <v>3772</v>
      </c>
      <c r="C1029" s="437" t="s">
        <v>3770</v>
      </c>
      <c r="D1029" s="442"/>
      <c r="E1029" s="442"/>
      <c r="F1029" s="439">
        <v>156.13</v>
      </c>
      <c r="G1029" s="439">
        <v>0</v>
      </c>
      <c r="H1029" s="437" t="s">
        <v>956</v>
      </c>
      <c r="I1029" s="437" t="s">
        <v>2833</v>
      </c>
      <c r="J1029" s="440">
        <v>40359</v>
      </c>
    </row>
    <row r="1030" spans="1:10" ht="15">
      <c r="A1030" s="441"/>
      <c r="B1030" s="437" t="s">
        <v>3773</v>
      </c>
      <c r="C1030" s="437" t="s">
        <v>3774</v>
      </c>
      <c r="D1030" s="442"/>
      <c r="E1030" s="442"/>
      <c r="F1030" s="439">
        <v>510</v>
      </c>
      <c r="G1030" s="439">
        <v>510</v>
      </c>
      <c r="H1030" s="437" t="s">
        <v>956</v>
      </c>
      <c r="I1030" s="437" t="s">
        <v>1973</v>
      </c>
      <c r="J1030" s="440">
        <v>40724</v>
      </c>
    </row>
    <row r="1031" spans="1:10" ht="45">
      <c r="A1031" s="441"/>
      <c r="B1031" s="437" t="s">
        <v>3775</v>
      </c>
      <c r="C1031" s="437" t="s">
        <v>3776</v>
      </c>
      <c r="D1031" s="442"/>
      <c r="E1031" s="442"/>
      <c r="F1031" s="439">
        <v>702.5</v>
      </c>
      <c r="G1031" s="439">
        <v>546.37</v>
      </c>
      <c r="H1031" s="437" t="s">
        <v>956</v>
      </c>
      <c r="I1031" s="437" t="s">
        <v>1973</v>
      </c>
      <c r="J1031" s="440">
        <v>40299</v>
      </c>
    </row>
    <row r="1032" spans="1:10" ht="15">
      <c r="A1032" s="441"/>
      <c r="B1032" s="437" t="s">
        <v>3777</v>
      </c>
      <c r="C1032" s="437" t="s">
        <v>3778</v>
      </c>
      <c r="D1032" s="442"/>
      <c r="E1032" s="442"/>
      <c r="F1032" s="439">
        <v>2000</v>
      </c>
      <c r="G1032" s="439">
        <v>2000</v>
      </c>
      <c r="H1032" s="437" t="s">
        <v>956</v>
      </c>
      <c r="I1032" s="437" t="s">
        <v>1973</v>
      </c>
      <c r="J1032" s="440">
        <v>40290</v>
      </c>
    </row>
    <row r="1033" spans="1:10" ht="30">
      <c r="A1033" s="443"/>
      <c r="B1033" s="437" t="s">
        <v>3779</v>
      </c>
      <c r="C1033" s="437" t="s">
        <v>3780</v>
      </c>
      <c r="D1033" s="444"/>
      <c r="E1033" s="444"/>
      <c r="F1033" s="439">
        <v>1250</v>
      </c>
      <c r="G1033" s="439">
        <v>1250</v>
      </c>
      <c r="H1033" s="437" t="s">
        <v>956</v>
      </c>
      <c r="I1033" s="437" t="s">
        <v>3781</v>
      </c>
      <c r="J1033" s="440">
        <v>40819</v>
      </c>
    </row>
    <row r="1034" spans="1:10" ht="15">
      <c r="A1034" s="437" t="s">
        <v>3782</v>
      </c>
      <c r="B1034" s="437" t="s">
        <v>3783</v>
      </c>
      <c r="C1034" s="437" t="s">
        <v>3784</v>
      </c>
      <c r="D1034" s="439">
        <v>745.32</v>
      </c>
      <c r="E1034" s="439">
        <v>906.86</v>
      </c>
      <c r="F1034" s="439">
        <v>0</v>
      </c>
      <c r="G1034" s="439">
        <v>0</v>
      </c>
      <c r="H1034" s="437" t="s">
        <v>1038</v>
      </c>
      <c r="I1034" s="437" t="s">
        <v>3785</v>
      </c>
      <c r="J1034" s="440">
        <v>40422</v>
      </c>
    </row>
    <row r="1035" spans="1:10" ht="15">
      <c r="A1035" s="445" t="s">
        <v>3786</v>
      </c>
      <c r="B1035" s="437" t="s">
        <v>3787</v>
      </c>
      <c r="C1035" s="437" t="s">
        <v>3788</v>
      </c>
      <c r="D1035" s="446">
        <v>3467.96</v>
      </c>
      <c r="E1035" s="446">
        <v>4219.6000000000004</v>
      </c>
      <c r="F1035" s="439">
        <v>49000</v>
      </c>
      <c r="G1035" s="439">
        <v>4219.6000000000004</v>
      </c>
      <c r="H1035" s="437" t="s">
        <v>956</v>
      </c>
      <c r="I1035" s="437" t="s">
        <v>3789</v>
      </c>
      <c r="J1035" s="440">
        <v>40823</v>
      </c>
    </row>
    <row r="1036" spans="1:10" ht="30">
      <c r="A1036" s="441"/>
      <c r="B1036" s="437" t="s">
        <v>3787</v>
      </c>
      <c r="C1036" s="437" t="s">
        <v>3788</v>
      </c>
      <c r="D1036" s="442"/>
      <c r="E1036" s="442"/>
      <c r="F1036" s="439">
        <v>49541.85</v>
      </c>
      <c r="G1036" s="439">
        <v>4219.6000000000004</v>
      </c>
      <c r="H1036" s="437" t="s">
        <v>956</v>
      </c>
      <c r="I1036" s="437" t="s">
        <v>3790</v>
      </c>
      <c r="J1036" s="440">
        <v>40420</v>
      </c>
    </row>
    <row r="1037" spans="1:10" ht="15">
      <c r="A1037" s="443"/>
      <c r="B1037" s="437" t="s">
        <v>3791</v>
      </c>
      <c r="C1037" s="437" t="s">
        <v>3792</v>
      </c>
      <c r="D1037" s="444"/>
      <c r="E1037" s="444"/>
      <c r="F1037" s="439">
        <v>51477</v>
      </c>
      <c r="G1037" s="439">
        <v>3467.96</v>
      </c>
      <c r="H1037" s="437" t="s">
        <v>956</v>
      </c>
      <c r="I1037" s="437" t="s">
        <v>2688</v>
      </c>
      <c r="J1037" s="440">
        <v>40015</v>
      </c>
    </row>
    <row r="1038" spans="1:10" ht="75">
      <c r="A1038" s="437" t="s">
        <v>3793</v>
      </c>
      <c r="B1038" s="437" t="s">
        <v>3794</v>
      </c>
      <c r="C1038" s="437" t="s">
        <v>3795</v>
      </c>
      <c r="D1038" s="439">
        <v>483.9</v>
      </c>
      <c r="E1038" s="439">
        <v>588.78</v>
      </c>
      <c r="F1038" s="439">
        <v>36828.800000000003</v>
      </c>
      <c r="G1038" s="439">
        <v>483.9</v>
      </c>
      <c r="H1038" s="437" t="s">
        <v>956</v>
      </c>
      <c r="I1038" s="437" t="s">
        <v>3796</v>
      </c>
      <c r="J1038" s="440">
        <v>40091</v>
      </c>
    </row>
    <row r="1039" spans="1:10" ht="15">
      <c r="A1039" s="445" t="s">
        <v>783</v>
      </c>
      <c r="B1039" s="437" t="s">
        <v>3797</v>
      </c>
      <c r="C1039" s="437" t="s">
        <v>1082</v>
      </c>
      <c r="D1039" s="446">
        <v>963.28</v>
      </c>
      <c r="E1039" s="446">
        <v>1172.07</v>
      </c>
      <c r="F1039" s="439">
        <v>0</v>
      </c>
      <c r="G1039" s="439">
        <v>0</v>
      </c>
      <c r="H1039" s="437" t="s">
        <v>1038</v>
      </c>
      <c r="I1039" s="437" t="s">
        <v>1082</v>
      </c>
      <c r="J1039" s="440">
        <v>40724</v>
      </c>
    </row>
    <row r="1040" spans="1:10" ht="30">
      <c r="A1040" s="441"/>
      <c r="B1040" s="437" t="s">
        <v>3798</v>
      </c>
      <c r="C1040" s="437" t="s">
        <v>43</v>
      </c>
      <c r="D1040" s="442"/>
      <c r="E1040" s="442"/>
      <c r="F1040" s="439">
        <v>0</v>
      </c>
      <c r="G1040" s="439">
        <v>0</v>
      </c>
      <c r="H1040" s="437" t="s">
        <v>1038</v>
      </c>
      <c r="I1040" s="437" t="s">
        <v>3799</v>
      </c>
      <c r="J1040" s="440">
        <v>40724</v>
      </c>
    </row>
    <row r="1041" spans="1:10" ht="30">
      <c r="A1041" s="441"/>
      <c r="B1041" s="437" t="s">
        <v>3800</v>
      </c>
      <c r="C1041" s="437" t="s">
        <v>3801</v>
      </c>
      <c r="D1041" s="442"/>
      <c r="E1041" s="442"/>
      <c r="F1041" s="439">
        <v>2136</v>
      </c>
      <c r="G1041" s="439">
        <v>1024.03</v>
      </c>
      <c r="H1041" s="437" t="s">
        <v>956</v>
      </c>
      <c r="I1041" s="437" t="s">
        <v>3802</v>
      </c>
      <c r="J1041" s="440">
        <v>40719</v>
      </c>
    </row>
    <row r="1042" spans="1:10" ht="30">
      <c r="A1042" s="443"/>
      <c r="B1042" s="437" t="s">
        <v>3803</v>
      </c>
      <c r="C1042" s="437" t="s">
        <v>3801</v>
      </c>
      <c r="D1042" s="444"/>
      <c r="E1042" s="444"/>
      <c r="F1042" s="439">
        <v>1111</v>
      </c>
      <c r="G1042" s="439">
        <v>1111</v>
      </c>
      <c r="H1042" s="437" t="s">
        <v>956</v>
      </c>
      <c r="I1042" s="437" t="s">
        <v>999</v>
      </c>
      <c r="J1042" s="440">
        <v>41090</v>
      </c>
    </row>
    <row r="1043" spans="1:10" ht="75">
      <c r="A1043" s="445" t="s">
        <v>3804</v>
      </c>
      <c r="B1043" s="437" t="s">
        <v>3805</v>
      </c>
      <c r="C1043" s="437" t="s">
        <v>3806</v>
      </c>
      <c r="D1043" s="446">
        <v>65634.83</v>
      </c>
      <c r="E1043" s="446">
        <v>80939.100000000006</v>
      </c>
      <c r="F1043" s="439">
        <v>97703.28</v>
      </c>
      <c r="G1043" s="439">
        <v>80939.100000000006</v>
      </c>
      <c r="H1043" s="437" t="s">
        <v>956</v>
      </c>
      <c r="I1043" s="437" t="s">
        <v>3807</v>
      </c>
      <c r="J1043" s="440">
        <v>40602</v>
      </c>
    </row>
    <row r="1044" spans="1:10" ht="75">
      <c r="A1044" s="443"/>
      <c r="B1044" s="437" t="s">
        <v>3808</v>
      </c>
      <c r="C1044" s="437" t="s">
        <v>3809</v>
      </c>
      <c r="D1044" s="444"/>
      <c r="E1044" s="444"/>
      <c r="F1044" s="439">
        <v>84083.92</v>
      </c>
      <c r="G1044" s="439">
        <v>65634.83</v>
      </c>
      <c r="H1044" s="437" t="s">
        <v>956</v>
      </c>
      <c r="I1044" s="437" t="s">
        <v>727</v>
      </c>
      <c r="J1044" s="440">
        <v>40038</v>
      </c>
    </row>
    <row r="1045" spans="1:10" ht="15">
      <c r="A1045" s="437" t="s">
        <v>3810</v>
      </c>
      <c r="B1045" s="437" t="s">
        <v>3811</v>
      </c>
      <c r="C1045" s="437" t="s">
        <v>1207</v>
      </c>
      <c r="D1045" s="439">
        <v>448.56</v>
      </c>
      <c r="E1045" s="439">
        <v>545.79</v>
      </c>
      <c r="F1045" s="439">
        <v>836.85</v>
      </c>
      <c r="G1045" s="439">
        <v>0</v>
      </c>
      <c r="H1045" s="437" t="s">
        <v>956</v>
      </c>
      <c r="I1045" s="437" t="s">
        <v>3812</v>
      </c>
      <c r="J1045" s="440">
        <v>40359</v>
      </c>
    </row>
    <row r="1046" spans="1:10" ht="105">
      <c r="A1046" s="445" t="s">
        <v>3813</v>
      </c>
      <c r="B1046" s="437" t="s">
        <v>3814</v>
      </c>
      <c r="C1046" s="437" t="s">
        <v>3815</v>
      </c>
      <c r="D1046" s="446">
        <v>977.77</v>
      </c>
      <c r="E1046" s="446">
        <v>1189.7</v>
      </c>
      <c r="F1046" s="439">
        <v>10124</v>
      </c>
      <c r="G1046" s="439">
        <v>1189.7</v>
      </c>
      <c r="H1046" s="437" t="s">
        <v>956</v>
      </c>
      <c r="I1046" s="437" t="s">
        <v>1034</v>
      </c>
      <c r="J1046" s="440">
        <v>40392</v>
      </c>
    </row>
    <row r="1047" spans="1:10" ht="150">
      <c r="A1047" s="443"/>
      <c r="B1047" s="437" t="s">
        <v>3816</v>
      </c>
      <c r="C1047" s="437" t="s">
        <v>3817</v>
      </c>
      <c r="D1047" s="444"/>
      <c r="E1047" s="444"/>
      <c r="F1047" s="439">
        <v>9648.52</v>
      </c>
      <c r="G1047" s="439">
        <v>977.77</v>
      </c>
      <c r="H1047" s="437" t="s">
        <v>956</v>
      </c>
      <c r="I1047" s="437" t="s">
        <v>3818</v>
      </c>
      <c r="J1047" s="440">
        <v>40091</v>
      </c>
    </row>
    <row r="1048" spans="1:10" ht="15">
      <c r="A1048" s="437" t="s">
        <v>3819</v>
      </c>
      <c r="B1048" s="437" t="s">
        <v>3820</v>
      </c>
      <c r="C1048" s="437" t="s">
        <v>3821</v>
      </c>
      <c r="D1048" s="439">
        <v>1074.45</v>
      </c>
      <c r="E1048" s="439">
        <v>1307.33</v>
      </c>
      <c r="F1048" s="439">
        <v>2712.5</v>
      </c>
      <c r="G1048" s="439">
        <v>1074.45</v>
      </c>
      <c r="H1048" s="437" t="s">
        <v>956</v>
      </c>
      <c r="I1048" s="437" t="s">
        <v>1050</v>
      </c>
      <c r="J1048" s="440">
        <v>40059</v>
      </c>
    </row>
    <row r="1049" spans="1:10" ht="30">
      <c r="A1049" s="437" t="s">
        <v>3822</v>
      </c>
      <c r="B1049" s="437" t="s">
        <v>3823</v>
      </c>
      <c r="C1049" s="437" t="s">
        <v>3822</v>
      </c>
      <c r="D1049" s="439">
        <v>287.89</v>
      </c>
      <c r="E1049" s="439">
        <v>350.28</v>
      </c>
      <c r="F1049" s="439">
        <v>16670</v>
      </c>
      <c r="G1049" s="439">
        <v>638.16999999999996</v>
      </c>
      <c r="H1049" s="437" t="s">
        <v>956</v>
      </c>
      <c r="I1049" s="437" t="s">
        <v>3824</v>
      </c>
      <c r="J1049" s="440">
        <v>40451</v>
      </c>
    </row>
    <row r="1050" spans="1:10" ht="75">
      <c r="A1050" s="437" t="s">
        <v>3825</v>
      </c>
      <c r="B1050" s="437" t="s">
        <v>3826</v>
      </c>
      <c r="C1050" s="437" t="s">
        <v>3827</v>
      </c>
      <c r="D1050" s="439">
        <v>111173.61</v>
      </c>
      <c r="E1050" s="439">
        <v>136520.14000000001</v>
      </c>
      <c r="F1050" s="439">
        <v>400000</v>
      </c>
      <c r="G1050" s="439">
        <v>247693.75</v>
      </c>
      <c r="H1050" s="437" t="s">
        <v>956</v>
      </c>
      <c r="I1050" s="437" t="s">
        <v>990</v>
      </c>
      <c r="J1050" s="440">
        <v>40417</v>
      </c>
    </row>
    <row r="1051" spans="1:10" ht="30">
      <c r="A1051" s="445" t="s">
        <v>3828</v>
      </c>
      <c r="B1051" s="437" t="s">
        <v>3829</v>
      </c>
      <c r="C1051" s="437" t="s">
        <v>3830</v>
      </c>
      <c r="D1051" s="446">
        <v>1096.8900000000001</v>
      </c>
      <c r="E1051" s="446">
        <v>1334.63</v>
      </c>
      <c r="F1051" s="439">
        <v>1357</v>
      </c>
      <c r="G1051" s="439">
        <v>1334.63</v>
      </c>
      <c r="H1051" s="437" t="s">
        <v>956</v>
      </c>
      <c r="I1051" s="437" t="s">
        <v>1299</v>
      </c>
      <c r="J1051" s="440">
        <v>40513</v>
      </c>
    </row>
    <row r="1052" spans="1:10" ht="60">
      <c r="A1052" s="443"/>
      <c r="B1052" s="437" t="s">
        <v>3831</v>
      </c>
      <c r="C1052" s="437" t="s">
        <v>3832</v>
      </c>
      <c r="D1052" s="444"/>
      <c r="E1052" s="444"/>
      <c r="F1052" s="439">
        <v>9000</v>
      </c>
      <c r="G1052" s="439">
        <v>1096.8900000000001</v>
      </c>
      <c r="H1052" s="437" t="s">
        <v>956</v>
      </c>
      <c r="I1052" s="437" t="s">
        <v>727</v>
      </c>
      <c r="J1052" s="440">
        <v>40050</v>
      </c>
    </row>
    <row r="1053" spans="1:10" ht="45">
      <c r="A1053" s="445" t="s">
        <v>3833</v>
      </c>
      <c r="B1053" s="437" t="s">
        <v>3834</v>
      </c>
      <c r="C1053" s="437" t="s">
        <v>3835</v>
      </c>
      <c r="D1053" s="446">
        <v>407.54</v>
      </c>
      <c r="E1053" s="446">
        <v>495.88</v>
      </c>
      <c r="F1053" s="439">
        <v>1027</v>
      </c>
      <c r="G1053" s="439">
        <v>407.54</v>
      </c>
      <c r="H1053" s="437" t="s">
        <v>956</v>
      </c>
      <c r="I1053" s="437" t="s">
        <v>3836</v>
      </c>
      <c r="J1053" s="440">
        <v>40028</v>
      </c>
    </row>
    <row r="1054" spans="1:10" ht="105">
      <c r="A1054" s="441"/>
      <c r="B1054" s="437" t="s">
        <v>3837</v>
      </c>
      <c r="C1054" s="437" t="s">
        <v>3838</v>
      </c>
      <c r="D1054" s="442"/>
      <c r="E1054" s="442"/>
      <c r="F1054" s="439">
        <v>500</v>
      </c>
      <c r="G1054" s="439">
        <v>482.3</v>
      </c>
      <c r="H1054" s="437" t="s">
        <v>956</v>
      </c>
      <c r="I1054" s="437" t="s">
        <v>3839</v>
      </c>
      <c r="J1054" s="440">
        <v>41152</v>
      </c>
    </row>
    <row r="1055" spans="1:10" ht="30">
      <c r="A1055" s="441"/>
      <c r="B1055" s="437" t="s">
        <v>3840</v>
      </c>
      <c r="C1055" s="437" t="s">
        <v>3841</v>
      </c>
      <c r="D1055" s="442"/>
      <c r="E1055" s="442"/>
      <c r="F1055" s="439">
        <v>5132</v>
      </c>
      <c r="G1055" s="439">
        <v>0</v>
      </c>
      <c r="H1055" s="437" t="s">
        <v>956</v>
      </c>
      <c r="I1055" s="437" t="s">
        <v>1564</v>
      </c>
      <c r="J1055" s="440">
        <v>40814</v>
      </c>
    </row>
    <row r="1056" spans="1:10" ht="15">
      <c r="A1056" s="443"/>
      <c r="B1056" s="437" t="s">
        <v>3842</v>
      </c>
      <c r="C1056" s="437" t="s">
        <v>3843</v>
      </c>
      <c r="D1056" s="444"/>
      <c r="E1056" s="444"/>
      <c r="F1056" s="439">
        <v>3020</v>
      </c>
      <c r="G1056" s="439">
        <v>0</v>
      </c>
      <c r="H1056" s="437" t="s">
        <v>956</v>
      </c>
      <c r="I1056" s="437" t="s">
        <v>1564</v>
      </c>
      <c r="J1056" s="440">
        <v>40802</v>
      </c>
    </row>
    <row r="1057" spans="1:10" ht="30">
      <c r="A1057" s="445" t="s">
        <v>3844</v>
      </c>
      <c r="B1057" s="437" t="s">
        <v>3845</v>
      </c>
      <c r="C1057" s="437" t="s">
        <v>3846</v>
      </c>
      <c r="D1057" s="446">
        <v>103271.09</v>
      </c>
      <c r="E1057" s="446">
        <v>123993.13</v>
      </c>
      <c r="F1057" s="439">
        <v>8759.17</v>
      </c>
      <c r="G1057" s="439">
        <v>6414.18</v>
      </c>
      <c r="H1057" s="437" t="s">
        <v>956</v>
      </c>
      <c r="I1057" s="437" t="s">
        <v>3847</v>
      </c>
      <c r="J1057" s="440">
        <v>40106</v>
      </c>
    </row>
    <row r="1058" spans="1:10" ht="30">
      <c r="A1058" s="441"/>
      <c r="B1058" s="437" t="s">
        <v>3848</v>
      </c>
      <c r="C1058" s="437" t="s">
        <v>3849</v>
      </c>
      <c r="D1058" s="442"/>
      <c r="E1058" s="442"/>
      <c r="F1058" s="439">
        <v>33487.82</v>
      </c>
      <c r="G1058" s="439">
        <v>33487.82</v>
      </c>
      <c r="H1058" s="437" t="s">
        <v>956</v>
      </c>
      <c r="I1058" s="437" t="s">
        <v>3850</v>
      </c>
      <c r="J1058" s="440">
        <v>40421</v>
      </c>
    </row>
    <row r="1059" spans="1:10" ht="75">
      <c r="A1059" s="441"/>
      <c r="B1059" s="437" t="s">
        <v>3851</v>
      </c>
      <c r="C1059" s="437" t="s">
        <v>3852</v>
      </c>
      <c r="D1059" s="442"/>
      <c r="E1059" s="442"/>
      <c r="F1059" s="439">
        <v>16181.99</v>
      </c>
      <c r="G1059" s="439">
        <v>16181.99</v>
      </c>
      <c r="H1059" s="437" t="s">
        <v>956</v>
      </c>
      <c r="I1059" s="437" t="s">
        <v>3847</v>
      </c>
      <c r="J1059" s="440">
        <v>40028</v>
      </c>
    </row>
    <row r="1060" spans="1:10" ht="75">
      <c r="A1060" s="441"/>
      <c r="B1060" s="437" t="s">
        <v>3853</v>
      </c>
      <c r="C1060" s="437" t="s">
        <v>3854</v>
      </c>
      <c r="D1060" s="442"/>
      <c r="E1060" s="442"/>
      <c r="F1060" s="439">
        <v>65862.53</v>
      </c>
      <c r="G1060" s="439">
        <v>65862.53</v>
      </c>
      <c r="H1060" s="437" t="s">
        <v>956</v>
      </c>
      <c r="I1060" s="437" t="s">
        <v>3847</v>
      </c>
      <c r="J1060" s="440">
        <v>40081</v>
      </c>
    </row>
    <row r="1061" spans="1:10" ht="30">
      <c r="A1061" s="441"/>
      <c r="B1061" s="437" t="s">
        <v>3855</v>
      </c>
      <c r="C1061" s="437" t="s">
        <v>3856</v>
      </c>
      <c r="D1061" s="442"/>
      <c r="E1061" s="442"/>
      <c r="F1061" s="439">
        <v>200000</v>
      </c>
      <c r="G1061" s="439">
        <v>64537.31</v>
      </c>
      <c r="H1061" s="437" t="s">
        <v>956</v>
      </c>
      <c r="I1061" s="437" t="s">
        <v>3847</v>
      </c>
      <c r="J1061" s="440">
        <v>40569</v>
      </c>
    </row>
    <row r="1062" spans="1:10" ht="30">
      <c r="A1062" s="441"/>
      <c r="B1062" s="437" t="s">
        <v>3857</v>
      </c>
      <c r="C1062" s="437" t="s">
        <v>3858</v>
      </c>
      <c r="D1062" s="442"/>
      <c r="E1062" s="442"/>
      <c r="F1062" s="439">
        <v>9000</v>
      </c>
      <c r="G1062" s="439">
        <v>9000</v>
      </c>
      <c r="H1062" s="437" t="s">
        <v>956</v>
      </c>
      <c r="I1062" s="437" t="s">
        <v>3847</v>
      </c>
      <c r="J1062" s="440">
        <v>40108</v>
      </c>
    </row>
    <row r="1063" spans="1:10" ht="75">
      <c r="A1063" s="441"/>
      <c r="B1063" s="437" t="s">
        <v>3859</v>
      </c>
      <c r="C1063" s="437" t="s">
        <v>3860</v>
      </c>
      <c r="D1063" s="442"/>
      <c r="E1063" s="442"/>
      <c r="F1063" s="439">
        <v>12000</v>
      </c>
      <c r="G1063" s="439">
        <v>10076</v>
      </c>
      <c r="H1063" s="437" t="s">
        <v>956</v>
      </c>
      <c r="I1063" s="437" t="s">
        <v>3847</v>
      </c>
      <c r="J1063" s="440">
        <v>40430</v>
      </c>
    </row>
    <row r="1064" spans="1:10" ht="75">
      <c r="A1064" s="441"/>
      <c r="B1064" s="437" t="s">
        <v>3859</v>
      </c>
      <c r="C1064" s="437" t="s">
        <v>3861</v>
      </c>
      <c r="D1064" s="442"/>
      <c r="E1064" s="442"/>
      <c r="F1064" s="439">
        <v>16000</v>
      </c>
      <c r="G1064" s="439">
        <v>15892</v>
      </c>
      <c r="H1064" s="437" t="s">
        <v>956</v>
      </c>
      <c r="I1064" s="437" t="s">
        <v>3847</v>
      </c>
      <c r="J1064" s="440">
        <v>40486</v>
      </c>
    </row>
    <row r="1065" spans="1:10" ht="90">
      <c r="A1065" s="443"/>
      <c r="B1065" s="437" t="s">
        <v>3862</v>
      </c>
      <c r="C1065" s="437" t="s">
        <v>3863</v>
      </c>
      <c r="D1065" s="444"/>
      <c r="E1065" s="444"/>
      <c r="F1065" s="439">
        <v>5812.39</v>
      </c>
      <c r="G1065" s="439">
        <v>5812.39</v>
      </c>
      <c r="H1065" s="437" t="s">
        <v>956</v>
      </c>
      <c r="I1065" s="437" t="s">
        <v>3847</v>
      </c>
      <c r="J1065" s="440">
        <v>40107</v>
      </c>
    </row>
    <row r="1066" spans="1:10" ht="75">
      <c r="A1066" s="437" t="s">
        <v>3864</v>
      </c>
      <c r="B1066" s="437" t="s">
        <v>3865</v>
      </c>
      <c r="C1066" s="437" t="s">
        <v>3866</v>
      </c>
      <c r="D1066" s="439">
        <v>10561.11</v>
      </c>
      <c r="E1066" s="439">
        <v>12850.11</v>
      </c>
      <c r="F1066" s="439">
        <v>45000</v>
      </c>
      <c r="G1066" s="439">
        <v>10000</v>
      </c>
      <c r="H1066" s="437" t="s">
        <v>960</v>
      </c>
      <c r="I1066" s="437" t="s">
        <v>3867</v>
      </c>
      <c r="J1066" s="440">
        <v>40512</v>
      </c>
    </row>
    <row r="1067" spans="1:10" ht="15">
      <c r="A1067" s="445" t="s">
        <v>3868</v>
      </c>
      <c r="B1067" s="437" t="s">
        <v>3869</v>
      </c>
      <c r="C1067" s="437" t="s">
        <v>3870</v>
      </c>
      <c r="D1067" s="446">
        <v>746.63</v>
      </c>
      <c r="E1067" s="446">
        <v>908.46</v>
      </c>
      <c r="F1067" s="439">
        <v>6092.58</v>
      </c>
      <c r="G1067" s="439">
        <v>908.46</v>
      </c>
      <c r="H1067" s="437" t="s">
        <v>956</v>
      </c>
      <c r="I1067" s="437" t="s">
        <v>1183</v>
      </c>
      <c r="J1067" s="440">
        <v>40724</v>
      </c>
    </row>
    <row r="1068" spans="1:10" ht="45">
      <c r="A1068" s="443"/>
      <c r="B1068" s="437" t="s">
        <v>3871</v>
      </c>
      <c r="C1068" s="437" t="s">
        <v>3872</v>
      </c>
      <c r="D1068" s="444"/>
      <c r="E1068" s="444"/>
      <c r="F1068" s="439">
        <v>3640</v>
      </c>
      <c r="G1068" s="439">
        <v>746.63</v>
      </c>
      <c r="H1068" s="437" t="s">
        <v>956</v>
      </c>
      <c r="I1068" s="437" t="s">
        <v>3873</v>
      </c>
      <c r="J1068" s="440">
        <v>40116</v>
      </c>
    </row>
    <row r="1069" spans="1:10" ht="30">
      <c r="A1069" s="445" t="s">
        <v>3874</v>
      </c>
      <c r="B1069" s="437" t="s">
        <v>3875</v>
      </c>
      <c r="C1069" s="437" t="s">
        <v>3876</v>
      </c>
      <c r="D1069" s="446">
        <v>518.16999999999996</v>
      </c>
      <c r="E1069" s="446">
        <v>630.47</v>
      </c>
      <c r="F1069" s="439">
        <v>630.47</v>
      </c>
      <c r="G1069" s="439">
        <v>630.47</v>
      </c>
      <c r="H1069" s="437" t="s">
        <v>956</v>
      </c>
      <c r="I1069" s="437" t="s">
        <v>3877</v>
      </c>
      <c r="J1069" s="440">
        <v>40652</v>
      </c>
    </row>
    <row r="1070" spans="1:10" ht="30">
      <c r="A1070" s="443"/>
      <c r="B1070" s="437" t="s">
        <v>3878</v>
      </c>
      <c r="C1070" s="437" t="s">
        <v>3879</v>
      </c>
      <c r="D1070" s="444"/>
      <c r="E1070" s="444"/>
      <c r="F1070" s="439">
        <v>3336</v>
      </c>
      <c r="G1070" s="439">
        <v>518.16999999999996</v>
      </c>
      <c r="H1070" s="437" t="s">
        <v>956</v>
      </c>
      <c r="I1070" s="437" t="s">
        <v>1428</v>
      </c>
      <c r="J1070" s="440">
        <v>40102</v>
      </c>
    </row>
    <row r="1071" spans="1:10" ht="30">
      <c r="A1071" s="445" t="s">
        <v>3880</v>
      </c>
      <c r="B1071" s="437" t="s">
        <v>3881</v>
      </c>
      <c r="C1071" s="437" t="s">
        <v>3882</v>
      </c>
      <c r="D1071" s="446">
        <v>105887.12</v>
      </c>
      <c r="E1071" s="446">
        <v>127275.39</v>
      </c>
      <c r="F1071" s="439">
        <v>31495.54</v>
      </c>
      <c r="G1071" s="439">
        <v>28949.43</v>
      </c>
      <c r="H1071" s="437" t="s">
        <v>956</v>
      </c>
      <c r="I1071" s="437" t="s">
        <v>3883</v>
      </c>
      <c r="J1071" s="440">
        <v>40724</v>
      </c>
    </row>
    <row r="1072" spans="1:10" ht="15">
      <c r="A1072" s="443"/>
      <c r="B1072" s="437" t="s">
        <v>3884</v>
      </c>
      <c r="C1072" s="437" t="s">
        <v>3885</v>
      </c>
      <c r="D1072" s="444"/>
      <c r="E1072" s="444"/>
      <c r="F1072" s="439">
        <v>204213.08</v>
      </c>
      <c r="G1072" s="439">
        <v>204213.08</v>
      </c>
      <c r="H1072" s="437" t="s">
        <v>956</v>
      </c>
      <c r="I1072" s="437" t="s">
        <v>3886</v>
      </c>
      <c r="J1072" s="440">
        <v>41090</v>
      </c>
    </row>
    <row r="1073" spans="1:10" ht="90">
      <c r="A1073" s="445" t="s">
        <v>3887</v>
      </c>
      <c r="B1073" s="437" t="s">
        <v>3888</v>
      </c>
      <c r="C1073" s="437" t="s">
        <v>3889</v>
      </c>
      <c r="D1073" s="446">
        <v>1309.01</v>
      </c>
      <c r="E1073" s="446">
        <v>1592.72</v>
      </c>
      <c r="F1073" s="439">
        <v>15995.4</v>
      </c>
      <c r="G1073" s="439">
        <v>0</v>
      </c>
      <c r="H1073" s="437" t="s">
        <v>956</v>
      </c>
      <c r="I1073" s="437" t="s">
        <v>1034</v>
      </c>
      <c r="J1073" s="440">
        <v>40346</v>
      </c>
    </row>
    <row r="1074" spans="1:10" ht="165">
      <c r="A1074" s="443"/>
      <c r="B1074" s="437" t="s">
        <v>3890</v>
      </c>
      <c r="C1074" s="437" t="s">
        <v>3891</v>
      </c>
      <c r="D1074" s="444"/>
      <c r="E1074" s="444"/>
      <c r="F1074" s="439">
        <v>37884.6</v>
      </c>
      <c r="G1074" s="439">
        <v>1309.01</v>
      </c>
      <c r="H1074" s="437" t="s">
        <v>956</v>
      </c>
      <c r="I1074" s="437" t="s">
        <v>1034</v>
      </c>
      <c r="J1074" s="440">
        <v>39973</v>
      </c>
    </row>
    <row r="1075" spans="1:10" ht="30">
      <c r="A1075" s="445" t="s">
        <v>3892</v>
      </c>
      <c r="B1075" s="437" t="s">
        <v>3893</v>
      </c>
      <c r="C1075" s="437" t="s">
        <v>3894</v>
      </c>
      <c r="D1075" s="446">
        <v>1192.3900000000001</v>
      </c>
      <c r="E1075" s="446">
        <v>1450.82</v>
      </c>
      <c r="F1075" s="439">
        <v>0</v>
      </c>
      <c r="G1075" s="439">
        <v>0</v>
      </c>
      <c r="H1075" s="437" t="s">
        <v>1038</v>
      </c>
      <c r="I1075" s="437" t="s">
        <v>3895</v>
      </c>
      <c r="J1075" s="440">
        <v>40388</v>
      </c>
    </row>
    <row r="1076" spans="1:10" ht="30">
      <c r="A1076" s="441"/>
      <c r="B1076" s="437" t="s">
        <v>3893</v>
      </c>
      <c r="C1076" s="437" t="s">
        <v>3894</v>
      </c>
      <c r="D1076" s="442"/>
      <c r="E1076" s="442"/>
      <c r="F1076" s="439">
        <v>8000</v>
      </c>
      <c r="G1076" s="439">
        <v>0</v>
      </c>
      <c r="H1076" s="437" t="s">
        <v>1038</v>
      </c>
      <c r="I1076" s="437" t="s">
        <v>3895</v>
      </c>
      <c r="J1076" s="440">
        <v>40388</v>
      </c>
    </row>
    <row r="1077" spans="1:10" ht="15">
      <c r="A1077" s="441"/>
      <c r="B1077" s="437" t="s">
        <v>3896</v>
      </c>
      <c r="C1077" s="437" t="s">
        <v>3897</v>
      </c>
      <c r="D1077" s="442"/>
      <c r="E1077" s="442"/>
      <c r="F1077" s="439">
        <v>0</v>
      </c>
      <c r="G1077" s="439">
        <v>0</v>
      </c>
      <c r="H1077" s="437" t="s">
        <v>1038</v>
      </c>
      <c r="I1077" s="437" t="s">
        <v>3898</v>
      </c>
      <c r="J1077" s="440">
        <v>40390</v>
      </c>
    </row>
    <row r="1078" spans="1:10" ht="15">
      <c r="A1078" s="441"/>
      <c r="B1078" s="437" t="s">
        <v>3896</v>
      </c>
      <c r="C1078" s="437" t="s">
        <v>3897</v>
      </c>
      <c r="D1078" s="442"/>
      <c r="E1078" s="442"/>
      <c r="F1078" s="439">
        <v>8000</v>
      </c>
      <c r="G1078" s="439">
        <v>0</v>
      </c>
      <c r="H1078" s="437" t="s">
        <v>1038</v>
      </c>
      <c r="I1078" s="437" t="s">
        <v>3898</v>
      </c>
      <c r="J1078" s="440">
        <v>40390</v>
      </c>
    </row>
    <row r="1079" spans="1:10" ht="45">
      <c r="A1079" s="443"/>
      <c r="B1079" s="437" t="s">
        <v>3899</v>
      </c>
      <c r="C1079" s="437" t="s">
        <v>3900</v>
      </c>
      <c r="D1079" s="444"/>
      <c r="E1079" s="444"/>
      <c r="F1079" s="439">
        <v>20000</v>
      </c>
      <c r="G1079" s="439">
        <v>2643.21</v>
      </c>
      <c r="H1079" s="437" t="s">
        <v>956</v>
      </c>
      <c r="I1079" s="437" t="s">
        <v>3901</v>
      </c>
      <c r="J1079" s="440">
        <v>40372</v>
      </c>
    </row>
    <row r="1080" spans="1:10" ht="30">
      <c r="A1080" s="445" t="s">
        <v>3902</v>
      </c>
      <c r="B1080" s="437" t="s">
        <v>3903</v>
      </c>
      <c r="C1080" s="437" t="s">
        <v>3904</v>
      </c>
      <c r="D1080" s="446">
        <v>5485.83</v>
      </c>
      <c r="E1080" s="446">
        <v>6674.83</v>
      </c>
      <c r="F1080" s="439">
        <v>2684</v>
      </c>
      <c r="G1080" s="439">
        <v>2684</v>
      </c>
      <c r="H1080" s="437" t="s">
        <v>956</v>
      </c>
      <c r="I1080" s="437" t="s">
        <v>3905</v>
      </c>
      <c r="J1080" s="440">
        <v>40491</v>
      </c>
    </row>
    <row r="1081" spans="1:10" ht="15">
      <c r="A1081" s="441"/>
      <c r="B1081" s="437" t="s">
        <v>3906</v>
      </c>
      <c r="C1081" s="437" t="s">
        <v>2407</v>
      </c>
      <c r="D1081" s="442"/>
      <c r="E1081" s="442"/>
      <c r="F1081" s="439">
        <v>39628.870000000003</v>
      </c>
      <c r="G1081" s="439">
        <v>3990.83</v>
      </c>
      <c r="H1081" s="437" t="s">
        <v>956</v>
      </c>
      <c r="I1081" s="437" t="s">
        <v>3907</v>
      </c>
      <c r="J1081" s="440">
        <v>40691</v>
      </c>
    </row>
    <row r="1082" spans="1:10" ht="30">
      <c r="A1082" s="443"/>
      <c r="B1082" s="437" t="s">
        <v>3908</v>
      </c>
      <c r="C1082" s="437" t="s">
        <v>3909</v>
      </c>
      <c r="D1082" s="444"/>
      <c r="E1082" s="444"/>
      <c r="F1082" s="439">
        <v>68173.649999999994</v>
      </c>
      <c r="G1082" s="439">
        <v>5485.83</v>
      </c>
      <c r="H1082" s="437" t="s">
        <v>956</v>
      </c>
      <c r="I1082" s="437" t="s">
        <v>1258</v>
      </c>
      <c r="J1082" s="440">
        <v>40030</v>
      </c>
    </row>
    <row r="1083" spans="1:10" ht="75">
      <c r="A1083" s="437" t="s">
        <v>3910</v>
      </c>
      <c r="B1083" s="437" t="s">
        <v>3911</v>
      </c>
      <c r="C1083" s="437" t="s">
        <v>3912</v>
      </c>
      <c r="D1083" s="439">
        <v>22961.01</v>
      </c>
      <c r="E1083" s="439">
        <v>27937.57</v>
      </c>
      <c r="F1083" s="439">
        <v>891140</v>
      </c>
      <c r="G1083" s="439">
        <v>50898.58</v>
      </c>
      <c r="H1083" s="437" t="s">
        <v>956</v>
      </c>
      <c r="I1083" s="437" t="s">
        <v>3913</v>
      </c>
      <c r="J1083" s="440">
        <v>40482</v>
      </c>
    </row>
    <row r="1084" spans="1:10" ht="15">
      <c r="A1084" s="445" t="s">
        <v>3914</v>
      </c>
      <c r="B1084" s="437" t="s">
        <v>3915</v>
      </c>
      <c r="C1084" s="437" t="s">
        <v>3916</v>
      </c>
      <c r="D1084" s="446">
        <v>3664.5</v>
      </c>
      <c r="E1084" s="446">
        <v>4458.75</v>
      </c>
      <c r="F1084" s="439">
        <v>20151</v>
      </c>
      <c r="G1084" s="439">
        <v>3664.5</v>
      </c>
      <c r="H1084" s="437" t="s">
        <v>956</v>
      </c>
      <c r="I1084" s="437" t="s">
        <v>2233</v>
      </c>
      <c r="J1084" s="440">
        <v>40150</v>
      </c>
    </row>
    <row r="1085" spans="1:10" ht="90">
      <c r="A1085" s="441"/>
      <c r="B1085" s="437" t="s">
        <v>3917</v>
      </c>
      <c r="C1085" s="437" t="s">
        <v>3918</v>
      </c>
      <c r="D1085" s="442"/>
      <c r="E1085" s="442"/>
      <c r="F1085" s="439">
        <v>0</v>
      </c>
      <c r="G1085" s="439">
        <v>0</v>
      </c>
      <c r="H1085" s="437" t="s">
        <v>1038</v>
      </c>
      <c r="I1085" s="437" t="s">
        <v>3919</v>
      </c>
      <c r="J1085" s="440">
        <v>40676</v>
      </c>
    </row>
    <row r="1086" spans="1:10" ht="90">
      <c r="A1086" s="441"/>
      <c r="B1086" s="437" t="s">
        <v>3917</v>
      </c>
      <c r="C1086" s="437" t="s">
        <v>3918</v>
      </c>
      <c r="D1086" s="442"/>
      <c r="E1086" s="442"/>
      <c r="F1086" s="439">
        <v>9250</v>
      </c>
      <c r="G1086" s="439">
        <v>0</v>
      </c>
      <c r="H1086" s="437" t="s">
        <v>1038</v>
      </c>
      <c r="I1086" s="437" t="s">
        <v>3919</v>
      </c>
      <c r="J1086" s="440">
        <v>40676</v>
      </c>
    </row>
    <row r="1087" spans="1:10" ht="30">
      <c r="A1087" s="441"/>
      <c r="B1087" s="437" t="s">
        <v>3920</v>
      </c>
      <c r="C1087" s="437" t="s">
        <v>3916</v>
      </c>
      <c r="D1087" s="442"/>
      <c r="E1087" s="442"/>
      <c r="F1087" s="439">
        <v>9250</v>
      </c>
      <c r="G1087" s="439">
        <v>0</v>
      </c>
      <c r="H1087" s="437" t="s">
        <v>1038</v>
      </c>
      <c r="I1087" s="437" t="s">
        <v>3921</v>
      </c>
      <c r="J1087" s="440">
        <v>40669</v>
      </c>
    </row>
    <row r="1088" spans="1:10" ht="30">
      <c r="A1088" s="443"/>
      <c r="B1088" s="437" t="s">
        <v>3920</v>
      </c>
      <c r="C1088" s="437" t="s">
        <v>3916</v>
      </c>
      <c r="D1088" s="444"/>
      <c r="E1088" s="444"/>
      <c r="F1088" s="439">
        <v>10560</v>
      </c>
      <c r="G1088" s="439">
        <v>0</v>
      </c>
      <c r="H1088" s="437" t="s">
        <v>1038</v>
      </c>
      <c r="I1088" s="437" t="s">
        <v>3921</v>
      </c>
      <c r="J1088" s="440">
        <v>40669</v>
      </c>
    </row>
    <row r="1089" spans="1:10" ht="45">
      <c r="A1089" s="445" t="s">
        <v>3922</v>
      </c>
      <c r="B1089" s="437" t="s">
        <v>3923</v>
      </c>
      <c r="C1089" s="437" t="s">
        <v>3924</v>
      </c>
      <c r="D1089" s="446">
        <v>5861.46</v>
      </c>
      <c r="E1089" s="446">
        <v>7131.87</v>
      </c>
      <c r="F1089" s="439">
        <v>15237</v>
      </c>
      <c r="G1089" s="439">
        <v>5861.46</v>
      </c>
      <c r="H1089" s="437" t="s">
        <v>956</v>
      </c>
      <c r="I1089" s="437" t="s">
        <v>3925</v>
      </c>
      <c r="J1089" s="440">
        <v>40099</v>
      </c>
    </row>
    <row r="1090" spans="1:10" ht="15">
      <c r="A1090" s="443"/>
      <c r="B1090" s="437" t="s">
        <v>3926</v>
      </c>
      <c r="C1090" s="437" t="s">
        <v>3927</v>
      </c>
      <c r="D1090" s="444"/>
      <c r="E1090" s="444"/>
      <c r="F1090" s="439">
        <v>7088.06</v>
      </c>
      <c r="G1090" s="439">
        <v>0</v>
      </c>
      <c r="H1090" s="437" t="s">
        <v>956</v>
      </c>
      <c r="I1090" s="437" t="s">
        <v>1050</v>
      </c>
      <c r="J1090" s="440">
        <v>40723</v>
      </c>
    </row>
    <row r="1091" spans="1:10" ht="30">
      <c r="A1091" s="445" t="s">
        <v>3928</v>
      </c>
      <c r="B1091" s="437" t="s">
        <v>3929</v>
      </c>
      <c r="C1091" s="437" t="s">
        <v>3930</v>
      </c>
      <c r="D1091" s="446">
        <v>6507.88</v>
      </c>
      <c r="E1091" s="446">
        <v>7918.39</v>
      </c>
      <c r="F1091" s="439">
        <v>24102.29</v>
      </c>
      <c r="G1091" s="439">
        <v>6507.88</v>
      </c>
      <c r="H1091" s="437" t="s">
        <v>956</v>
      </c>
      <c r="I1091" s="437" t="s">
        <v>727</v>
      </c>
      <c r="J1091" s="440">
        <v>40051</v>
      </c>
    </row>
    <row r="1092" spans="1:10" ht="45">
      <c r="A1092" s="443"/>
      <c r="B1092" s="437" t="s">
        <v>3931</v>
      </c>
      <c r="C1092" s="437" t="s">
        <v>3932</v>
      </c>
      <c r="D1092" s="444"/>
      <c r="E1092" s="444"/>
      <c r="F1092" s="439">
        <v>47030.75</v>
      </c>
      <c r="G1092" s="439">
        <v>7918.39</v>
      </c>
      <c r="H1092" s="437" t="s">
        <v>956</v>
      </c>
      <c r="I1092" s="437" t="s">
        <v>3933</v>
      </c>
      <c r="J1092" s="440">
        <v>40754</v>
      </c>
    </row>
    <row r="1093" spans="1:10" ht="30">
      <c r="A1093" s="445" t="s">
        <v>3934</v>
      </c>
      <c r="B1093" s="437" t="s">
        <v>3935</v>
      </c>
      <c r="C1093" s="437" t="s">
        <v>3936</v>
      </c>
      <c r="D1093" s="446">
        <v>8268.06</v>
      </c>
      <c r="E1093" s="446">
        <v>10060.08</v>
      </c>
      <c r="F1093" s="439">
        <v>0</v>
      </c>
      <c r="G1093" s="439">
        <v>0</v>
      </c>
      <c r="H1093" s="437" t="s">
        <v>1038</v>
      </c>
      <c r="I1093" s="437" t="s">
        <v>3937</v>
      </c>
      <c r="J1093" s="440">
        <v>41061</v>
      </c>
    </row>
    <row r="1094" spans="1:10" ht="30">
      <c r="A1094" s="441"/>
      <c r="B1094" s="437" t="s">
        <v>3935</v>
      </c>
      <c r="C1094" s="437" t="s">
        <v>3936</v>
      </c>
      <c r="D1094" s="442"/>
      <c r="E1094" s="442"/>
      <c r="F1094" s="439">
        <v>21639</v>
      </c>
      <c r="G1094" s="439">
        <v>0</v>
      </c>
      <c r="H1094" s="437" t="s">
        <v>1038</v>
      </c>
      <c r="I1094" s="437" t="s">
        <v>3937</v>
      </c>
      <c r="J1094" s="440">
        <v>41061</v>
      </c>
    </row>
    <row r="1095" spans="1:10" ht="135">
      <c r="A1095" s="443"/>
      <c r="B1095" s="437" t="s">
        <v>3938</v>
      </c>
      <c r="C1095" s="437" t="s">
        <v>3939</v>
      </c>
      <c r="D1095" s="444"/>
      <c r="E1095" s="444"/>
      <c r="F1095" s="439">
        <v>712000</v>
      </c>
      <c r="G1095" s="439">
        <v>8268.06</v>
      </c>
      <c r="H1095" s="437" t="s">
        <v>956</v>
      </c>
      <c r="I1095" s="437" t="s">
        <v>3940</v>
      </c>
      <c r="J1095" s="440">
        <v>40101</v>
      </c>
    </row>
    <row r="1096" spans="1:10" ht="105">
      <c r="A1096" s="437" t="s">
        <v>3941</v>
      </c>
      <c r="B1096" s="437" t="s">
        <v>3942</v>
      </c>
      <c r="C1096" s="437" t="s">
        <v>3943</v>
      </c>
      <c r="D1096" s="439">
        <v>5774.1</v>
      </c>
      <c r="E1096" s="439">
        <v>7025.58</v>
      </c>
      <c r="F1096" s="439">
        <v>84620.6</v>
      </c>
      <c r="G1096" s="439">
        <v>12799.28</v>
      </c>
      <c r="H1096" s="437" t="s">
        <v>956</v>
      </c>
      <c r="I1096" s="437" t="s">
        <v>1034</v>
      </c>
      <c r="J1096" s="440">
        <v>40787</v>
      </c>
    </row>
    <row r="1097" spans="1:10" ht="120">
      <c r="A1097" s="437" t="s">
        <v>539</v>
      </c>
      <c r="B1097" s="437" t="s">
        <v>3944</v>
      </c>
      <c r="C1097" s="437" t="s">
        <v>3945</v>
      </c>
      <c r="D1097" s="439">
        <v>26695.4</v>
      </c>
      <c r="E1097" s="439">
        <v>32481.34</v>
      </c>
      <c r="F1097" s="439">
        <v>118165.6</v>
      </c>
      <c r="G1097" s="439">
        <v>59176.74</v>
      </c>
      <c r="H1097" s="437" t="s">
        <v>956</v>
      </c>
      <c r="I1097" s="437" t="s">
        <v>3946</v>
      </c>
      <c r="J1097" s="440">
        <v>40406</v>
      </c>
    </row>
    <row r="1098" spans="1:10" ht="30">
      <c r="A1098" s="445" t="s">
        <v>3947</v>
      </c>
      <c r="B1098" s="437" t="s">
        <v>3948</v>
      </c>
      <c r="C1098" s="437" t="s">
        <v>3949</v>
      </c>
      <c r="D1098" s="446">
        <v>942.18</v>
      </c>
      <c r="E1098" s="446">
        <v>1146.3900000000001</v>
      </c>
      <c r="F1098" s="439">
        <v>11000</v>
      </c>
      <c r="G1098" s="439">
        <v>942.18</v>
      </c>
      <c r="H1098" s="437" t="s">
        <v>956</v>
      </c>
      <c r="I1098" s="437" t="s">
        <v>727</v>
      </c>
      <c r="J1098" s="440">
        <v>40087</v>
      </c>
    </row>
    <row r="1099" spans="1:10" ht="30">
      <c r="A1099" s="443"/>
      <c r="B1099" s="437" t="s">
        <v>3950</v>
      </c>
      <c r="C1099" s="437" t="s">
        <v>3951</v>
      </c>
      <c r="D1099" s="442"/>
      <c r="E1099" s="442"/>
      <c r="F1099" s="439">
        <v>3112.6</v>
      </c>
      <c r="G1099" s="439">
        <v>1146.3900000000001</v>
      </c>
      <c r="H1099" s="437" t="s">
        <v>956</v>
      </c>
      <c r="I1099" s="437" t="s">
        <v>1602</v>
      </c>
      <c r="J1099" s="440">
        <v>40361</v>
      </c>
    </row>
    <row r="1100" spans="1:10" ht="15">
      <c r="A1100" s="437" t="s">
        <v>3947</v>
      </c>
      <c r="B1100" s="437" t="s">
        <v>3952</v>
      </c>
      <c r="C1100" s="437" t="s">
        <v>3953</v>
      </c>
      <c r="D1100" s="444"/>
      <c r="E1100" s="444"/>
      <c r="F1100" s="439">
        <v>3950</v>
      </c>
      <c r="G1100" s="439">
        <v>0</v>
      </c>
      <c r="H1100" s="437" t="s">
        <v>956</v>
      </c>
      <c r="I1100" s="437" t="s">
        <v>1050</v>
      </c>
      <c r="J1100" s="440">
        <v>40731</v>
      </c>
    </row>
    <row r="1101" spans="1:10" ht="30">
      <c r="A1101" s="437" t="s">
        <v>3954</v>
      </c>
      <c r="B1101" s="437" t="s">
        <v>3955</v>
      </c>
      <c r="C1101" s="437" t="s">
        <v>3956</v>
      </c>
      <c r="D1101" s="439">
        <v>979.64</v>
      </c>
      <c r="E1101" s="439">
        <v>1191.97</v>
      </c>
      <c r="F1101" s="439">
        <v>1000</v>
      </c>
      <c r="G1101" s="439">
        <v>0</v>
      </c>
      <c r="H1101" s="437" t="s">
        <v>1038</v>
      </c>
      <c r="I1101" s="437" t="s">
        <v>1034</v>
      </c>
      <c r="J1101" s="440">
        <v>40281</v>
      </c>
    </row>
    <row r="1102" spans="1:10" ht="30">
      <c r="A1102" s="445" t="s">
        <v>3957</v>
      </c>
      <c r="B1102" s="437" t="s">
        <v>3958</v>
      </c>
      <c r="C1102" s="437" t="s">
        <v>3959</v>
      </c>
      <c r="D1102" s="446">
        <v>4974.8100000000004</v>
      </c>
      <c r="E1102" s="439">
        <v>6053.05</v>
      </c>
      <c r="F1102" s="439">
        <v>13351</v>
      </c>
      <c r="G1102" s="439">
        <v>952.64</v>
      </c>
      <c r="H1102" s="437" t="s">
        <v>956</v>
      </c>
      <c r="I1102" s="437" t="s">
        <v>3960</v>
      </c>
      <c r="J1102" s="440">
        <v>40755</v>
      </c>
    </row>
    <row r="1103" spans="1:10" ht="60">
      <c r="A1103" s="441"/>
      <c r="B1103" s="437" t="s">
        <v>3961</v>
      </c>
      <c r="C1103" s="437" t="s">
        <v>3962</v>
      </c>
      <c r="D1103" s="442"/>
      <c r="E1103" s="439">
        <v>6053.05</v>
      </c>
      <c r="F1103" s="439">
        <v>4974.8100000000004</v>
      </c>
      <c r="G1103" s="439">
        <v>4974.8100000000004</v>
      </c>
      <c r="H1103" s="437" t="s">
        <v>956</v>
      </c>
      <c r="I1103" s="437" t="s">
        <v>3963</v>
      </c>
      <c r="J1103" s="440">
        <v>40093</v>
      </c>
    </row>
    <row r="1104" spans="1:10" ht="60">
      <c r="A1104" s="443"/>
      <c r="B1104" s="437" t="s">
        <v>3964</v>
      </c>
      <c r="C1104" s="437" t="s">
        <v>3965</v>
      </c>
      <c r="D1104" s="444"/>
      <c r="E1104" s="439">
        <v>6053.05</v>
      </c>
      <c r="F1104" s="439">
        <v>5576.73</v>
      </c>
      <c r="G1104" s="439">
        <v>5576.73</v>
      </c>
      <c r="H1104" s="437" t="s">
        <v>956</v>
      </c>
      <c r="I1104" s="437" t="s">
        <v>3966</v>
      </c>
      <c r="J1104" s="440">
        <v>40466</v>
      </c>
    </row>
    <row r="1105" spans="1:10" ht="120">
      <c r="A1105" s="437" t="s">
        <v>3967</v>
      </c>
      <c r="B1105" s="437" t="s">
        <v>3968</v>
      </c>
      <c r="C1105" s="437" t="s">
        <v>3969</v>
      </c>
      <c r="D1105" s="439">
        <v>11072.13</v>
      </c>
      <c r="E1105" s="439">
        <v>13471.89</v>
      </c>
      <c r="F1105" s="439">
        <v>62000</v>
      </c>
      <c r="G1105" s="439">
        <v>24544.02</v>
      </c>
      <c r="H1105" s="437" t="s">
        <v>956</v>
      </c>
      <c r="I1105" s="437" t="s">
        <v>410</v>
      </c>
      <c r="J1105" s="440">
        <v>40714</v>
      </c>
    </row>
    <row r="1106" spans="1:10" ht="30">
      <c r="A1106" s="445" t="s">
        <v>3970</v>
      </c>
      <c r="B1106" s="437" t="s">
        <v>3971</v>
      </c>
      <c r="C1106" s="437" t="s">
        <v>3972</v>
      </c>
      <c r="D1106" s="446">
        <v>114844.38</v>
      </c>
      <c r="E1106" s="446">
        <v>139735.67999999999</v>
      </c>
      <c r="F1106" s="439">
        <v>14996</v>
      </c>
      <c r="G1106" s="439">
        <v>14996</v>
      </c>
      <c r="H1106" s="437" t="s">
        <v>956</v>
      </c>
      <c r="I1106" s="437" t="s">
        <v>999</v>
      </c>
      <c r="J1106" s="440">
        <v>40396</v>
      </c>
    </row>
    <row r="1107" spans="1:10" ht="60">
      <c r="A1107" s="441"/>
      <c r="B1107" s="437" t="s">
        <v>3973</v>
      </c>
      <c r="C1107" s="437" t="s">
        <v>3974</v>
      </c>
      <c r="D1107" s="442"/>
      <c r="E1107" s="442"/>
      <c r="F1107" s="439">
        <v>63113</v>
      </c>
      <c r="G1107" s="439">
        <v>63113</v>
      </c>
      <c r="H1107" s="437" t="s">
        <v>956</v>
      </c>
      <c r="I1107" s="437" t="s">
        <v>1299</v>
      </c>
      <c r="J1107" s="440">
        <v>40135</v>
      </c>
    </row>
    <row r="1108" spans="1:10" ht="15">
      <c r="A1108" s="441"/>
      <c r="B1108" s="437" t="s">
        <v>3975</v>
      </c>
      <c r="C1108" s="437" t="s">
        <v>3976</v>
      </c>
      <c r="D1108" s="442"/>
      <c r="E1108" s="442"/>
      <c r="F1108" s="439">
        <v>139382.26</v>
      </c>
      <c r="G1108" s="439">
        <v>139382.26</v>
      </c>
      <c r="H1108" s="437" t="s">
        <v>956</v>
      </c>
      <c r="I1108" s="437" t="s">
        <v>3812</v>
      </c>
      <c r="J1108" s="440">
        <v>40620</v>
      </c>
    </row>
    <row r="1109" spans="1:10" ht="15">
      <c r="A1109" s="443"/>
      <c r="B1109" s="437" t="s">
        <v>3977</v>
      </c>
      <c r="C1109" s="437" t="s">
        <v>3978</v>
      </c>
      <c r="D1109" s="444"/>
      <c r="E1109" s="444"/>
      <c r="F1109" s="439">
        <v>37088.800000000003</v>
      </c>
      <c r="G1109" s="439">
        <v>37088.800000000003</v>
      </c>
      <c r="H1109" s="437" t="s">
        <v>956</v>
      </c>
      <c r="I1109" s="437" t="s">
        <v>1222</v>
      </c>
      <c r="J1109" s="440">
        <v>40116</v>
      </c>
    </row>
    <row r="1110" spans="1:10" ht="30">
      <c r="A1110" s="445" t="s">
        <v>3979</v>
      </c>
      <c r="B1110" s="437" t="s">
        <v>3980</v>
      </c>
      <c r="C1110" s="437" t="s">
        <v>3981</v>
      </c>
      <c r="D1110" s="446">
        <v>117569.34</v>
      </c>
      <c r="E1110" s="446">
        <v>140974.35999999999</v>
      </c>
      <c r="F1110" s="439">
        <v>15000</v>
      </c>
      <c r="G1110" s="439">
        <v>2400</v>
      </c>
      <c r="H1110" s="437" t="s">
        <v>956</v>
      </c>
      <c r="I1110" s="437" t="s">
        <v>727</v>
      </c>
      <c r="J1110" s="440">
        <v>39991</v>
      </c>
    </row>
    <row r="1111" spans="1:10" ht="15">
      <c r="A1111" s="441"/>
      <c r="B1111" s="437" t="s">
        <v>3982</v>
      </c>
      <c r="C1111" s="437" t="s">
        <v>3983</v>
      </c>
      <c r="D1111" s="442"/>
      <c r="E1111" s="442"/>
      <c r="F1111" s="439">
        <v>2080</v>
      </c>
      <c r="G1111" s="439">
        <v>2080</v>
      </c>
      <c r="H1111" s="437" t="s">
        <v>956</v>
      </c>
      <c r="I1111" s="437" t="s">
        <v>727</v>
      </c>
      <c r="J1111" s="440">
        <v>40002</v>
      </c>
    </row>
    <row r="1112" spans="1:10" ht="45">
      <c r="A1112" s="441"/>
      <c r="B1112" s="437" t="s">
        <v>3984</v>
      </c>
      <c r="C1112" s="437" t="s">
        <v>3985</v>
      </c>
      <c r="D1112" s="442"/>
      <c r="E1112" s="442"/>
      <c r="F1112" s="439">
        <v>10000</v>
      </c>
      <c r="G1112" s="439">
        <v>4275</v>
      </c>
      <c r="H1112" s="437" t="s">
        <v>956</v>
      </c>
      <c r="I1112" s="437" t="s">
        <v>727</v>
      </c>
      <c r="J1112" s="440">
        <v>39994</v>
      </c>
    </row>
    <row r="1113" spans="1:10" ht="15">
      <c r="A1113" s="441"/>
      <c r="B1113" s="437" t="s">
        <v>3986</v>
      </c>
      <c r="C1113" s="437" t="s">
        <v>3979</v>
      </c>
      <c r="D1113" s="442"/>
      <c r="E1113" s="442"/>
      <c r="F1113" s="439">
        <v>80997.69</v>
      </c>
      <c r="G1113" s="439">
        <v>76742.5</v>
      </c>
      <c r="H1113" s="437" t="s">
        <v>956</v>
      </c>
      <c r="I1113" s="437" t="s">
        <v>1299</v>
      </c>
      <c r="J1113" s="440">
        <v>41029</v>
      </c>
    </row>
    <row r="1114" spans="1:10" ht="45">
      <c r="A1114" s="441"/>
      <c r="B1114" s="437" t="s">
        <v>3987</v>
      </c>
      <c r="C1114" s="437" t="s">
        <v>3988</v>
      </c>
      <c r="D1114" s="442"/>
      <c r="E1114" s="442"/>
      <c r="F1114" s="439">
        <v>15000</v>
      </c>
      <c r="G1114" s="439">
        <v>3260</v>
      </c>
      <c r="H1114" s="437" t="s">
        <v>956</v>
      </c>
      <c r="I1114" s="437" t="s">
        <v>727</v>
      </c>
      <c r="J1114" s="440">
        <v>40001</v>
      </c>
    </row>
    <row r="1115" spans="1:10" ht="60">
      <c r="A1115" s="441"/>
      <c r="B1115" s="437" t="s">
        <v>3989</v>
      </c>
      <c r="C1115" s="437" t="s">
        <v>3990</v>
      </c>
      <c r="D1115" s="442"/>
      <c r="E1115" s="442"/>
      <c r="F1115" s="439">
        <v>20538</v>
      </c>
      <c r="G1115" s="439">
        <v>20538</v>
      </c>
      <c r="H1115" s="437" t="s">
        <v>956</v>
      </c>
      <c r="I1115" s="437" t="s">
        <v>727</v>
      </c>
      <c r="J1115" s="440">
        <v>40016</v>
      </c>
    </row>
    <row r="1116" spans="1:10" ht="30">
      <c r="A1116" s="441"/>
      <c r="B1116" s="437" t="s">
        <v>3991</v>
      </c>
      <c r="C1116" s="437" t="s">
        <v>3992</v>
      </c>
      <c r="D1116" s="442"/>
      <c r="E1116" s="442"/>
      <c r="F1116" s="439">
        <v>76000</v>
      </c>
      <c r="G1116" s="439">
        <v>75994.8</v>
      </c>
      <c r="H1116" s="437" t="s">
        <v>956</v>
      </c>
      <c r="I1116" s="437" t="s">
        <v>973</v>
      </c>
      <c r="J1116" s="440">
        <v>40451</v>
      </c>
    </row>
    <row r="1117" spans="1:10" ht="45">
      <c r="A1117" s="441"/>
      <c r="B1117" s="437" t="s">
        <v>3993</v>
      </c>
      <c r="C1117" s="437" t="s">
        <v>3994</v>
      </c>
      <c r="D1117" s="442"/>
      <c r="E1117" s="442"/>
      <c r="F1117" s="439">
        <v>25000</v>
      </c>
      <c r="G1117" s="439">
        <v>10263</v>
      </c>
      <c r="H1117" s="437" t="s">
        <v>956</v>
      </c>
      <c r="I1117" s="437" t="s">
        <v>727</v>
      </c>
      <c r="J1117" s="440">
        <v>40034</v>
      </c>
    </row>
    <row r="1118" spans="1:10" ht="15">
      <c r="A1118" s="441"/>
      <c r="B1118" s="437" t="s">
        <v>3995</v>
      </c>
      <c r="C1118" s="437" t="s">
        <v>3996</v>
      </c>
      <c r="D1118" s="442"/>
      <c r="E1118" s="442"/>
      <c r="F1118" s="439">
        <v>57143.4</v>
      </c>
      <c r="G1118" s="439">
        <v>57143.4</v>
      </c>
      <c r="H1118" s="437" t="s">
        <v>956</v>
      </c>
      <c r="I1118" s="437" t="s">
        <v>973</v>
      </c>
      <c r="J1118" s="440">
        <v>40451</v>
      </c>
    </row>
    <row r="1119" spans="1:10" ht="45">
      <c r="A1119" s="443"/>
      <c r="B1119" s="437" t="s">
        <v>3997</v>
      </c>
      <c r="C1119" s="437" t="s">
        <v>3998</v>
      </c>
      <c r="D1119" s="444"/>
      <c r="E1119" s="444"/>
      <c r="F1119" s="439">
        <v>5847</v>
      </c>
      <c r="G1119" s="439">
        <v>5847</v>
      </c>
      <c r="H1119" s="437" t="s">
        <v>956</v>
      </c>
      <c r="I1119" s="437" t="s">
        <v>727</v>
      </c>
      <c r="J1119" s="440">
        <v>40026</v>
      </c>
    </row>
    <row r="1120" spans="1:10" ht="30">
      <c r="A1120" s="445" t="s">
        <v>3999</v>
      </c>
      <c r="B1120" s="437" t="s">
        <v>4000</v>
      </c>
      <c r="C1120" s="437" t="s">
        <v>4001</v>
      </c>
      <c r="D1120" s="446">
        <v>1812.62</v>
      </c>
      <c r="E1120" s="446">
        <v>2205.48</v>
      </c>
      <c r="F1120" s="439">
        <v>3644.07</v>
      </c>
      <c r="G1120" s="439">
        <v>1812.62</v>
      </c>
      <c r="H1120" s="437" t="s">
        <v>956</v>
      </c>
      <c r="I1120" s="437" t="s">
        <v>4002</v>
      </c>
      <c r="J1120" s="440">
        <v>40059</v>
      </c>
    </row>
    <row r="1121" spans="1:10" ht="30">
      <c r="A1121" s="443"/>
      <c r="B1121" s="437" t="s">
        <v>4003</v>
      </c>
      <c r="C1121" s="437" t="s">
        <v>4004</v>
      </c>
      <c r="D1121" s="444"/>
      <c r="E1121" s="444"/>
      <c r="F1121" s="439">
        <v>3561</v>
      </c>
      <c r="G1121" s="439">
        <v>1812.62</v>
      </c>
      <c r="H1121" s="437" t="s">
        <v>956</v>
      </c>
      <c r="I1121" s="437" t="s">
        <v>4005</v>
      </c>
      <c r="J1121" s="440">
        <v>40059</v>
      </c>
    </row>
    <row r="1122" spans="1:10" ht="45">
      <c r="A1122" s="445" t="s">
        <v>4006</v>
      </c>
      <c r="B1122" s="437" t="s">
        <v>4007</v>
      </c>
      <c r="C1122" s="437" t="s">
        <v>4008</v>
      </c>
      <c r="D1122" s="446">
        <v>116036.7478</v>
      </c>
      <c r="E1122" s="446">
        <v>138313.15</v>
      </c>
      <c r="F1122" s="439">
        <v>305000</v>
      </c>
      <c r="G1122" s="439">
        <v>116036</v>
      </c>
      <c r="H1122" s="437" t="s">
        <v>956</v>
      </c>
      <c r="I1122" s="437" t="s">
        <v>4009</v>
      </c>
      <c r="J1122" s="440">
        <v>40353</v>
      </c>
    </row>
    <row r="1123" spans="1:10" ht="45">
      <c r="A1123" s="443"/>
      <c r="B1123" s="437" t="s">
        <v>4007</v>
      </c>
      <c r="C1123" s="437" t="s">
        <v>4010</v>
      </c>
      <c r="D1123" s="444"/>
      <c r="E1123" s="444"/>
      <c r="F1123" s="439">
        <v>310000</v>
      </c>
      <c r="G1123" s="439">
        <v>138313.89000000001</v>
      </c>
      <c r="H1123" s="437" t="s">
        <v>956</v>
      </c>
      <c r="I1123" s="437" t="s">
        <v>4009</v>
      </c>
      <c r="J1123" s="440">
        <v>40724</v>
      </c>
    </row>
    <row r="1124" spans="1:10" ht="75">
      <c r="A1124" s="437" t="s">
        <v>4011</v>
      </c>
      <c r="B1124" s="437" t="s">
        <v>4012</v>
      </c>
      <c r="C1124" s="437" t="s">
        <v>4013</v>
      </c>
      <c r="D1124" s="439">
        <v>113599.59</v>
      </c>
      <c r="E1124" s="439">
        <v>138221.09</v>
      </c>
      <c r="F1124" s="439">
        <v>547286</v>
      </c>
      <c r="G1124" s="439">
        <v>251820.68</v>
      </c>
      <c r="H1124" s="437" t="s">
        <v>956</v>
      </c>
      <c r="I1124" s="437" t="s">
        <v>4014</v>
      </c>
      <c r="J1124" s="440">
        <v>40359</v>
      </c>
    </row>
    <row r="1125" spans="1:10" ht="15">
      <c r="A1125" s="437" t="s">
        <v>4015</v>
      </c>
      <c r="B1125" s="437" t="s">
        <v>4016</v>
      </c>
      <c r="C1125" s="437" t="s">
        <v>4017</v>
      </c>
      <c r="D1125" s="439">
        <v>944.42</v>
      </c>
      <c r="E1125" s="439">
        <v>1149.1099999999999</v>
      </c>
      <c r="F1125" s="439">
        <v>1025</v>
      </c>
      <c r="G1125" s="439">
        <v>944.42</v>
      </c>
      <c r="H1125" s="437" t="s">
        <v>956</v>
      </c>
      <c r="I1125" s="437" t="s">
        <v>727</v>
      </c>
      <c r="J1125" s="440">
        <v>40058</v>
      </c>
    </row>
    <row r="1126" spans="1:10" ht="45">
      <c r="A1126" s="437" t="s">
        <v>4018</v>
      </c>
      <c r="B1126" s="437" t="s">
        <v>4019</v>
      </c>
      <c r="C1126" s="437" t="s">
        <v>4020</v>
      </c>
      <c r="D1126" s="439">
        <v>2039.72</v>
      </c>
      <c r="E1126" s="439">
        <v>2481.8000000000002</v>
      </c>
      <c r="F1126" s="439">
        <v>2481.8000000000002</v>
      </c>
      <c r="G1126" s="439">
        <v>2481.8000000000002</v>
      </c>
      <c r="H1126" s="437" t="s">
        <v>956</v>
      </c>
      <c r="I1126" s="437" t="s">
        <v>4021</v>
      </c>
      <c r="J1126" s="440">
        <v>40466</v>
      </c>
    </row>
    <row r="1127" spans="1:10" ht="30">
      <c r="A1127" s="445" t="s">
        <v>4022</v>
      </c>
      <c r="B1127" s="437" t="s">
        <v>4023</v>
      </c>
      <c r="C1127" s="437" t="s">
        <v>4024</v>
      </c>
      <c r="D1127" s="446">
        <v>405.14</v>
      </c>
      <c r="E1127" s="446">
        <v>492.95</v>
      </c>
      <c r="F1127" s="439">
        <v>18359.080000000002</v>
      </c>
      <c r="G1127" s="439">
        <v>492.95</v>
      </c>
      <c r="H1127" s="437" t="s">
        <v>956</v>
      </c>
      <c r="I1127" s="437" t="s">
        <v>4025</v>
      </c>
      <c r="J1127" s="440">
        <v>40482</v>
      </c>
    </row>
    <row r="1128" spans="1:10" ht="15">
      <c r="A1128" s="443"/>
      <c r="B1128" s="437" t="s">
        <v>4026</v>
      </c>
      <c r="C1128" s="437" t="s">
        <v>4024</v>
      </c>
      <c r="D1128" s="444"/>
      <c r="E1128" s="444"/>
      <c r="F1128" s="439">
        <v>979</v>
      </c>
      <c r="G1128" s="439">
        <v>405.14</v>
      </c>
      <c r="H1128" s="437" t="s">
        <v>956</v>
      </c>
      <c r="I1128" s="437" t="s">
        <v>4027</v>
      </c>
      <c r="J1128" s="440">
        <v>40268</v>
      </c>
    </row>
    <row r="1129" spans="1:10" ht="15">
      <c r="A1129" s="445" t="s">
        <v>4028</v>
      </c>
      <c r="B1129" s="437" t="s">
        <v>4029</v>
      </c>
      <c r="C1129" s="437" t="s">
        <v>2197</v>
      </c>
      <c r="D1129" s="446">
        <v>145.79</v>
      </c>
      <c r="E1129" s="446">
        <v>177.39</v>
      </c>
      <c r="F1129" s="439">
        <v>23.18</v>
      </c>
      <c r="G1129" s="439">
        <v>23.18</v>
      </c>
      <c r="H1129" s="437" t="s">
        <v>956</v>
      </c>
      <c r="I1129" s="437" t="s">
        <v>2833</v>
      </c>
      <c r="J1129" s="440">
        <v>40802</v>
      </c>
    </row>
    <row r="1130" spans="1:10" ht="15">
      <c r="A1130" s="441"/>
      <c r="B1130" s="437" t="s">
        <v>4030</v>
      </c>
      <c r="C1130" s="437" t="s">
        <v>4031</v>
      </c>
      <c r="D1130" s="442"/>
      <c r="E1130" s="442"/>
      <c r="F1130" s="439">
        <v>150</v>
      </c>
      <c r="G1130" s="439">
        <v>150</v>
      </c>
      <c r="H1130" s="437" t="s">
        <v>956</v>
      </c>
      <c r="I1130" s="437" t="s">
        <v>1973</v>
      </c>
      <c r="J1130" s="440">
        <v>40359</v>
      </c>
    </row>
    <row r="1131" spans="1:10" ht="15">
      <c r="A1131" s="443"/>
      <c r="B1131" s="437" t="s">
        <v>4032</v>
      </c>
      <c r="C1131" s="437" t="s">
        <v>4028</v>
      </c>
      <c r="D1131" s="444"/>
      <c r="E1131" s="444"/>
      <c r="F1131" s="439">
        <v>150</v>
      </c>
      <c r="G1131" s="439">
        <v>150</v>
      </c>
      <c r="H1131" s="437" t="s">
        <v>956</v>
      </c>
      <c r="I1131" s="437" t="s">
        <v>1973</v>
      </c>
      <c r="J1131" s="440">
        <v>40724</v>
      </c>
    </row>
    <row r="1132" spans="1:10" ht="45">
      <c r="A1132" s="445" t="s">
        <v>458</v>
      </c>
      <c r="B1132" s="437" t="s">
        <v>4033</v>
      </c>
      <c r="C1132" s="437" t="s">
        <v>4034</v>
      </c>
      <c r="D1132" s="446">
        <v>127414.63</v>
      </c>
      <c r="E1132" s="446">
        <v>155030.39000000001</v>
      </c>
      <c r="F1132" s="439">
        <v>110200</v>
      </c>
      <c r="G1132" s="439">
        <v>102003.7</v>
      </c>
      <c r="H1132" s="437" t="s">
        <v>956</v>
      </c>
      <c r="I1132" s="437" t="s">
        <v>4035</v>
      </c>
      <c r="J1132" s="440">
        <v>40498</v>
      </c>
    </row>
    <row r="1133" spans="1:10" ht="30">
      <c r="A1133" s="441"/>
      <c r="B1133" s="437" t="s">
        <v>4036</v>
      </c>
      <c r="C1133" s="437" t="s">
        <v>4037</v>
      </c>
      <c r="D1133" s="442"/>
      <c r="E1133" s="442"/>
      <c r="F1133" s="439">
        <v>79441.75</v>
      </c>
      <c r="G1133" s="439">
        <v>65573.490000000005</v>
      </c>
      <c r="H1133" s="437" t="s">
        <v>956</v>
      </c>
      <c r="I1133" s="437" t="s">
        <v>1299</v>
      </c>
      <c r="J1133" s="440">
        <v>41089</v>
      </c>
    </row>
    <row r="1134" spans="1:10" ht="30">
      <c r="A1134" s="441"/>
      <c r="B1134" s="437" t="s">
        <v>4038</v>
      </c>
      <c r="C1134" s="437" t="s">
        <v>4037</v>
      </c>
      <c r="D1134" s="442"/>
      <c r="E1134" s="442"/>
      <c r="F1134" s="439">
        <v>24725</v>
      </c>
      <c r="G1134" s="439">
        <v>24723.58</v>
      </c>
      <c r="H1134" s="437" t="s">
        <v>956</v>
      </c>
      <c r="I1134" s="437" t="s">
        <v>1299</v>
      </c>
      <c r="J1134" s="440">
        <v>41089</v>
      </c>
    </row>
    <row r="1135" spans="1:10" ht="30">
      <c r="A1135" s="441"/>
      <c r="B1135" s="437" t="s">
        <v>4039</v>
      </c>
      <c r="C1135" s="437" t="s">
        <v>4040</v>
      </c>
      <c r="D1135" s="442"/>
      <c r="E1135" s="442"/>
      <c r="F1135" s="439">
        <v>62764.25</v>
      </c>
      <c r="G1135" s="439">
        <v>62764.25</v>
      </c>
      <c r="H1135" s="437" t="s">
        <v>956</v>
      </c>
      <c r="I1135" s="437" t="s">
        <v>4041</v>
      </c>
      <c r="J1135" s="440">
        <v>40498</v>
      </c>
    </row>
    <row r="1136" spans="1:10" ht="30">
      <c r="A1136" s="443"/>
      <c r="B1136" s="437" t="s">
        <v>4042</v>
      </c>
      <c r="C1136" s="437" t="s">
        <v>458</v>
      </c>
      <c r="D1136" s="444"/>
      <c r="E1136" s="444"/>
      <c r="F1136" s="439">
        <v>30671</v>
      </c>
      <c r="G1136" s="439">
        <v>27380</v>
      </c>
      <c r="H1136" s="437" t="s">
        <v>956</v>
      </c>
      <c r="I1136" s="437" t="s">
        <v>4035</v>
      </c>
      <c r="J1136" s="440">
        <v>40868</v>
      </c>
    </row>
    <row r="1137" spans="1:10" ht="30">
      <c r="A1137" s="445" t="s">
        <v>4043</v>
      </c>
      <c r="B1137" s="437" t="s">
        <v>4044</v>
      </c>
      <c r="C1137" s="437" t="s">
        <v>4045</v>
      </c>
      <c r="D1137" s="446">
        <v>405.4</v>
      </c>
      <c r="E1137" s="446">
        <v>493.26</v>
      </c>
      <c r="F1137" s="439">
        <v>250</v>
      </c>
      <c r="G1137" s="439">
        <v>250</v>
      </c>
      <c r="H1137" s="437" t="s">
        <v>956</v>
      </c>
      <c r="I1137" s="437" t="s">
        <v>4046</v>
      </c>
      <c r="J1137" s="440">
        <v>40101</v>
      </c>
    </row>
    <row r="1138" spans="1:10" ht="30">
      <c r="A1138" s="441"/>
      <c r="B1138" s="437" t="s">
        <v>4047</v>
      </c>
      <c r="C1138" s="437" t="s">
        <v>4043</v>
      </c>
      <c r="D1138" s="442"/>
      <c r="E1138" s="442"/>
      <c r="F1138" s="439">
        <v>10300</v>
      </c>
      <c r="G1138" s="439">
        <v>493.26</v>
      </c>
      <c r="H1138" s="437" t="s">
        <v>956</v>
      </c>
      <c r="I1138" s="437" t="s">
        <v>4048</v>
      </c>
      <c r="J1138" s="440">
        <v>40369</v>
      </c>
    </row>
    <row r="1139" spans="1:10" ht="30">
      <c r="A1139" s="443"/>
      <c r="B1139" s="437" t="s">
        <v>4049</v>
      </c>
      <c r="C1139" s="437" t="s">
        <v>4050</v>
      </c>
      <c r="D1139" s="444"/>
      <c r="E1139" s="444"/>
      <c r="F1139" s="439">
        <v>1670</v>
      </c>
      <c r="G1139" s="439">
        <v>0</v>
      </c>
      <c r="H1139" s="437" t="s">
        <v>960</v>
      </c>
      <c r="I1139" s="437" t="s">
        <v>4051</v>
      </c>
      <c r="J1139" s="440">
        <v>40816</v>
      </c>
    </row>
    <row r="1140" spans="1:10" ht="210">
      <c r="A1140" s="445" t="s">
        <v>4052</v>
      </c>
      <c r="B1140" s="437" t="s">
        <v>4053</v>
      </c>
      <c r="C1140" s="437" t="s">
        <v>4054</v>
      </c>
      <c r="D1140" s="446">
        <v>1389.25</v>
      </c>
      <c r="E1140" s="446">
        <v>1690.35</v>
      </c>
      <c r="F1140" s="439">
        <v>17403</v>
      </c>
      <c r="G1140" s="439">
        <v>1690.35</v>
      </c>
      <c r="H1140" s="437" t="s">
        <v>956</v>
      </c>
      <c r="I1140" s="437" t="s">
        <v>4055</v>
      </c>
      <c r="J1140" s="440">
        <v>40367</v>
      </c>
    </row>
    <row r="1141" spans="1:10" ht="30">
      <c r="A1141" s="443"/>
      <c r="B1141" s="437" t="s">
        <v>4056</v>
      </c>
      <c r="C1141" s="437" t="s">
        <v>4057</v>
      </c>
      <c r="D1141" s="444"/>
      <c r="E1141" s="444"/>
      <c r="F1141" s="439">
        <v>60967</v>
      </c>
      <c r="G1141" s="439">
        <v>1389.25</v>
      </c>
      <c r="H1141" s="437" t="s">
        <v>956</v>
      </c>
      <c r="I1141" s="437" t="s">
        <v>727</v>
      </c>
      <c r="J1141" s="440">
        <v>40057</v>
      </c>
    </row>
    <row r="1142" spans="1:10" ht="30">
      <c r="A1142" s="445" t="s">
        <v>4058</v>
      </c>
      <c r="B1142" s="437" t="s">
        <v>4059</v>
      </c>
      <c r="C1142" s="437" t="s">
        <v>4060</v>
      </c>
      <c r="D1142" s="446">
        <v>230.35</v>
      </c>
      <c r="E1142" s="446">
        <v>280.27999999999997</v>
      </c>
      <c r="F1142" s="439">
        <v>1801</v>
      </c>
      <c r="G1142" s="439">
        <v>510.63</v>
      </c>
      <c r="H1142" s="437" t="s">
        <v>956</v>
      </c>
      <c r="I1142" s="437" t="s">
        <v>4061</v>
      </c>
      <c r="J1142" s="440">
        <v>40617</v>
      </c>
    </row>
    <row r="1143" spans="1:10" ht="30">
      <c r="A1143" s="443"/>
      <c r="B1143" s="437" t="s">
        <v>4062</v>
      </c>
      <c r="C1143" s="437" t="s">
        <v>2103</v>
      </c>
      <c r="D1143" s="444"/>
      <c r="E1143" s="444"/>
      <c r="F1143" s="439">
        <v>400</v>
      </c>
      <c r="G1143" s="439">
        <v>0</v>
      </c>
      <c r="H1143" s="437" t="s">
        <v>1038</v>
      </c>
      <c r="I1143" s="437" t="s">
        <v>4061</v>
      </c>
      <c r="J1143" s="440">
        <v>40178</v>
      </c>
    </row>
    <row r="1144" spans="1:10" ht="45">
      <c r="A1144" s="437" t="s">
        <v>4063</v>
      </c>
      <c r="B1144" s="437" t="s">
        <v>4064</v>
      </c>
      <c r="C1144" s="437" t="s">
        <v>4065</v>
      </c>
      <c r="D1144" s="439">
        <v>856.2</v>
      </c>
      <c r="E1144" s="439">
        <v>1041.78</v>
      </c>
      <c r="F1144" s="439">
        <v>2200</v>
      </c>
      <c r="G1144" s="439">
        <v>1897.98</v>
      </c>
      <c r="H1144" s="437" t="s">
        <v>956</v>
      </c>
      <c r="I1144" s="437" t="s">
        <v>1258</v>
      </c>
      <c r="J1144" s="440">
        <v>40359</v>
      </c>
    </row>
    <row r="1145" spans="1:10" ht="60">
      <c r="A1145" s="445" t="s">
        <v>4066</v>
      </c>
      <c r="B1145" s="437" t="s">
        <v>4067</v>
      </c>
      <c r="C1145" s="437" t="s">
        <v>4068</v>
      </c>
      <c r="D1145" s="446">
        <v>2183.85</v>
      </c>
      <c r="E1145" s="446">
        <v>2657.18</v>
      </c>
      <c r="F1145" s="439">
        <v>22954.25</v>
      </c>
      <c r="G1145" s="439">
        <v>2183.85</v>
      </c>
      <c r="H1145" s="437" t="s">
        <v>956</v>
      </c>
      <c r="I1145" s="437" t="s">
        <v>4069</v>
      </c>
      <c r="J1145" s="440">
        <v>40451</v>
      </c>
    </row>
    <row r="1146" spans="1:10" ht="30">
      <c r="A1146" s="443"/>
      <c r="B1146" s="437" t="s">
        <v>4070</v>
      </c>
      <c r="C1146" s="437" t="s">
        <v>4071</v>
      </c>
      <c r="D1146" s="444"/>
      <c r="E1146" s="444"/>
      <c r="F1146" s="439">
        <v>3780</v>
      </c>
      <c r="G1146" s="439">
        <v>2657.18</v>
      </c>
      <c r="H1146" s="437" t="s">
        <v>956</v>
      </c>
      <c r="I1146" s="437" t="s">
        <v>4072</v>
      </c>
      <c r="J1146" s="440">
        <v>40497</v>
      </c>
    </row>
    <row r="1147" spans="1:10" ht="30">
      <c r="A1147" s="437" t="s">
        <v>4073</v>
      </c>
      <c r="B1147" s="437" t="s">
        <v>4074</v>
      </c>
      <c r="C1147" s="437" t="s">
        <v>4075</v>
      </c>
      <c r="D1147" s="439">
        <v>547.65</v>
      </c>
      <c r="E1147" s="439">
        <v>666.34</v>
      </c>
      <c r="F1147" s="439">
        <v>6770</v>
      </c>
      <c r="G1147" s="439">
        <v>1213.99</v>
      </c>
      <c r="H1147" s="437" t="s">
        <v>956</v>
      </c>
      <c r="I1147" s="437" t="s">
        <v>1034</v>
      </c>
      <c r="J1147" s="440">
        <v>40792</v>
      </c>
    </row>
    <row r="1148" spans="1:10" ht="15">
      <c r="A1148" s="437" t="s">
        <v>4076</v>
      </c>
      <c r="B1148" s="437" t="s">
        <v>4077</v>
      </c>
      <c r="C1148" s="437" t="s">
        <v>4078</v>
      </c>
      <c r="D1148" s="439">
        <v>709.67</v>
      </c>
      <c r="E1148" s="439">
        <v>863.48</v>
      </c>
      <c r="F1148" s="439">
        <v>5000</v>
      </c>
      <c r="G1148" s="439">
        <v>0</v>
      </c>
      <c r="H1148" s="437" t="s">
        <v>1038</v>
      </c>
      <c r="I1148" s="437" t="s">
        <v>4079</v>
      </c>
      <c r="J1148" s="440">
        <v>40329</v>
      </c>
    </row>
    <row r="1149" spans="1:10" ht="15">
      <c r="A1149" s="437" t="s">
        <v>4080</v>
      </c>
      <c r="B1149" s="437" t="s">
        <v>4081</v>
      </c>
      <c r="C1149" s="437" t="s">
        <v>1467</v>
      </c>
      <c r="D1149" s="439">
        <v>444.69</v>
      </c>
      <c r="E1149" s="439">
        <v>541.07000000000005</v>
      </c>
      <c r="F1149" s="439">
        <v>35000</v>
      </c>
      <c r="G1149" s="439">
        <v>985.76</v>
      </c>
      <c r="H1149" s="437" t="s">
        <v>956</v>
      </c>
      <c r="I1149" s="437" t="s">
        <v>2309</v>
      </c>
      <c r="J1149" s="440">
        <v>40367</v>
      </c>
    </row>
    <row r="1150" spans="1:10" ht="45">
      <c r="A1150" s="445" t="s">
        <v>4082</v>
      </c>
      <c r="B1150" s="437" t="s">
        <v>4083</v>
      </c>
      <c r="C1150" s="437" t="s">
        <v>4084</v>
      </c>
      <c r="D1150" s="446">
        <v>3804.27</v>
      </c>
      <c r="E1150" s="446">
        <v>4628.8</v>
      </c>
      <c r="F1150" s="439">
        <v>5600</v>
      </c>
      <c r="G1150" s="439">
        <v>4628.8</v>
      </c>
      <c r="H1150" s="437" t="s">
        <v>960</v>
      </c>
      <c r="I1150" s="437" t="s">
        <v>1050</v>
      </c>
      <c r="J1150" s="440">
        <v>40786</v>
      </c>
    </row>
    <row r="1151" spans="1:10" ht="15">
      <c r="A1151" s="441"/>
      <c r="B1151" s="437" t="s">
        <v>4085</v>
      </c>
      <c r="C1151" s="437" t="s">
        <v>4086</v>
      </c>
      <c r="D1151" s="442"/>
      <c r="E1151" s="442"/>
      <c r="F1151" s="439">
        <v>3804.27</v>
      </c>
      <c r="G1151" s="439">
        <v>3804.27</v>
      </c>
      <c r="H1151" s="437" t="s">
        <v>956</v>
      </c>
      <c r="I1151" s="437" t="s">
        <v>1973</v>
      </c>
      <c r="J1151" s="440">
        <v>40178</v>
      </c>
    </row>
    <row r="1152" spans="1:10" ht="15">
      <c r="A1152" s="443"/>
      <c r="B1152" s="437" t="s">
        <v>4087</v>
      </c>
      <c r="C1152" s="437" t="s">
        <v>4086</v>
      </c>
      <c r="D1152" s="444"/>
      <c r="E1152" s="444"/>
      <c r="F1152" s="439">
        <v>0</v>
      </c>
      <c r="G1152" s="439">
        <v>0</v>
      </c>
      <c r="H1152" s="437" t="s">
        <v>1038</v>
      </c>
      <c r="I1152" s="437" t="s">
        <v>1973</v>
      </c>
      <c r="J1152" s="440">
        <v>40086</v>
      </c>
    </row>
    <row r="1153" spans="1:10" ht="15">
      <c r="A1153" s="445" t="s">
        <v>4088</v>
      </c>
      <c r="B1153" s="437" t="s">
        <v>4089</v>
      </c>
      <c r="C1153" s="437" t="s">
        <v>4088</v>
      </c>
      <c r="D1153" s="446">
        <v>5123.32</v>
      </c>
      <c r="E1153" s="446">
        <v>6233.74</v>
      </c>
      <c r="F1153" s="439">
        <v>0</v>
      </c>
      <c r="G1153" s="439">
        <v>0</v>
      </c>
      <c r="H1153" s="437" t="s">
        <v>956</v>
      </c>
      <c r="I1153" s="437" t="s">
        <v>4090</v>
      </c>
      <c r="J1153" s="440">
        <v>40543</v>
      </c>
    </row>
    <row r="1154" spans="1:10" ht="105">
      <c r="A1154" s="443"/>
      <c r="B1154" s="437" t="s">
        <v>4091</v>
      </c>
      <c r="C1154" s="437" t="s">
        <v>4092</v>
      </c>
      <c r="D1154" s="444"/>
      <c r="E1154" s="444"/>
      <c r="F1154" s="439">
        <v>12043.55</v>
      </c>
      <c r="G1154" s="439">
        <v>11357.06</v>
      </c>
      <c r="H1154" s="437" t="s">
        <v>956</v>
      </c>
      <c r="I1154" s="437" t="s">
        <v>2605</v>
      </c>
      <c r="J1154" s="440">
        <v>40409</v>
      </c>
    </row>
    <row r="1155" spans="1:10" ht="60">
      <c r="A1155" s="445" t="s">
        <v>4093</v>
      </c>
      <c r="B1155" s="437" t="s">
        <v>4094</v>
      </c>
      <c r="C1155" s="437" t="s">
        <v>4095</v>
      </c>
      <c r="D1155" s="446">
        <v>7180.5</v>
      </c>
      <c r="E1155" s="446">
        <v>8736.7999999999993</v>
      </c>
      <c r="F1155" s="439">
        <v>0</v>
      </c>
      <c r="G1155" s="439">
        <v>0</v>
      </c>
      <c r="H1155" s="437" t="s">
        <v>1038</v>
      </c>
      <c r="I1155" s="437" t="s">
        <v>4096</v>
      </c>
      <c r="J1155" s="440">
        <v>40700</v>
      </c>
    </row>
    <row r="1156" spans="1:10" ht="60">
      <c r="A1156" s="443"/>
      <c r="B1156" s="437" t="s">
        <v>4094</v>
      </c>
      <c r="C1156" s="437" t="s">
        <v>4095</v>
      </c>
      <c r="D1156" s="444"/>
      <c r="E1156" s="444"/>
      <c r="F1156" s="439">
        <v>212429</v>
      </c>
      <c r="G1156" s="439">
        <v>0</v>
      </c>
      <c r="H1156" s="437" t="s">
        <v>1038</v>
      </c>
      <c r="I1156" s="437" t="s">
        <v>4096</v>
      </c>
      <c r="J1156" s="440">
        <v>40700</v>
      </c>
    </row>
    <row r="1157" spans="1:10" ht="45">
      <c r="A1157" s="445" t="s">
        <v>4097</v>
      </c>
      <c r="B1157" s="437" t="s">
        <v>4098</v>
      </c>
      <c r="C1157" s="437" t="s">
        <v>4099</v>
      </c>
      <c r="D1157" s="446">
        <v>3467.96</v>
      </c>
      <c r="E1157" s="446">
        <v>4219.6000000000004</v>
      </c>
      <c r="F1157" s="439">
        <v>4000</v>
      </c>
      <c r="G1157" s="439">
        <v>4000</v>
      </c>
      <c r="H1157" s="437" t="s">
        <v>956</v>
      </c>
      <c r="I1157" s="437" t="s">
        <v>1973</v>
      </c>
      <c r="J1157" s="440">
        <v>40466</v>
      </c>
    </row>
    <row r="1158" spans="1:10" ht="60">
      <c r="A1158" s="441"/>
      <c r="B1158" s="437" t="s">
        <v>4100</v>
      </c>
      <c r="C1158" s="437" t="s">
        <v>4101</v>
      </c>
      <c r="D1158" s="442"/>
      <c r="E1158" s="442"/>
      <c r="F1158" s="439">
        <v>0</v>
      </c>
      <c r="G1158" s="439">
        <v>0</v>
      </c>
      <c r="H1158" s="437" t="s">
        <v>1038</v>
      </c>
      <c r="I1158" s="437" t="s">
        <v>4102</v>
      </c>
      <c r="J1158" s="440">
        <v>40662</v>
      </c>
    </row>
    <row r="1159" spans="1:10" ht="60">
      <c r="A1159" s="443"/>
      <c r="B1159" s="437" t="s">
        <v>4103</v>
      </c>
      <c r="C1159" s="437" t="s">
        <v>4104</v>
      </c>
      <c r="D1159" s="444"/>
      <c r="E1159" s="444"/>
      <c r="F1159" s="439">
        <v>65349.13</v>
      </c>
      <c r="G1159" s="439">
        <v>3467.96</v>
      </c>
      <c r="H1159" s="437" t="s">
        <v>956</v>
      </c>
      <c r="I1159" s="437" t="s">
        <v>727</v>
      </c>
      <c r="J1159" s="440">
        <v>40053</v>
      </c>
    </row>
    <row r="1160" spans="1:10" ht="105">
      <c r="A1160" s="437" t="s">
        <v>4105</v>
      </c>
      <c r="B1160" s="437" t="s">
        <v>4106</v>
      </c>
      <c r="C1160" s="437" t="s">
        <v>4107</v>
      </c>
      <c r="D1160" s="439">
        <v>5669.28</v>
      </c>
      <c r="E1160" s="439">
        <v>6898.03</v>
      </c>
      <c r="F1160" s="439">
        <v>7342.68</v>
      </c>
      <c r="G1160" s="439">
        <v>5669.28</v>
      </c>
      <c r="H1160" s="437" t="s">
        <v>956</v>
      </c>
      <c r="I1160" s="437" t="s">
        <v>727</v>
      </c>
      <c r="J1160" s="440">
        <v>40053</v>
      </c>
    </row>
    <row r="1161" spans="1:10" ht="15">
      <c r="A1161" s="437" t="s">
        <v>4108</v>
      </c>
      <c r="B1161" s="437" t="s">
        <v>4109</v>
      </c>
      <c r="C1161" s="437" t="s">
        <v>4110</v>
      </c>
      <c r="D1161" s="439">
        <v>1594.21</v>
      </c>
      <c r="E1161" s="439">
        <v>1939.74</v>
      </c>
      <c r="F1161" s="439">
        <v>7057.75</v>
      </c>
      <c r="G1161" s="439">
        <v>3533.95</v>
      </c>
      <c r="H1161" s="437" t="s">
        <v>956</v>
      </c>
      <c r="I1161" s="437" t="s">
        <v>4111</v>
      </c>
      <c r="J1161" s="440">
        <v>40742</v>
      </c>
    </row>
    <row r="1162" spans="1:10" ht="30">
      <c r="A1162" s="437" t="s">
        <v>4112</v>
      </c>
      <c r="B1162" s="437" t="s">
        <v>4113</v>
      </c>
      <c r="C1162" s="437" t="s">
        <v>4114</v>
      </c>
      <c r="D1162" s="439">
        <v>803.66</v>
      </c>
      <c r="E1162" s="439">
        <v>977.84</v>
      </c>
      <c r="F1162" s="439">
        <v>1559.5</v>
      </c>
      <c r="G1162" s="439">
        <v>803.66</v>
      </c>
      <c r="H1162" s="437" t="s">
        <v>956</v>
      </c>
      <c r="I1162" s="437" t="s">
        <v>4115</v>
      </c>
      <c r="J1162" s="440">
        <v>40046</v>
      </c>
    </row>
    <row r="1163" spans="1:10" ht="30">
      <c r="A1163" s="437" t="s">
        <v>4116</v>
      </c>
      <c r="B1163" s="437" t="s">
        <v>4117</v>
      </c>
      <c r="C1163" s="437" t="s">
        <v>4118</v>
      </c>
      <c r="D1163" s="439">
        <v>3293.25</v>
      </c>
      <c r="E1163" s="439">
        <v>4007.02</v>
      </c>
      <c r="F1163" s="439">
        <v>6000</v>
      </c>
      <c r="G1163" s="439">
        <v>3293.25</v>
      </c>
      <c r="H1163" s="437" t="s">
        <v>956</v>
      </c>
      <c r="I1163" s="437" t="s">
        <v>4119</v>
      </c>
      <c r="J1163" s="440">
        <v>40098</v>
      </c>
    </row>
    <row r="1164" spans="1:10" ht="15">
      <c r="A1164" s="445" t="s">
        <v>4120</v>
      </c>
      <c r="B1164" s="437" t="s">
        <v>4121</v>
      </c>
      <c r="C1164" s="437" t="s">
        <v>4122</v>
      </c>
      <c r="D1164" s="446">
        <v>1043.45</v>
      </c>
      <c r="E1164" s="446">
        <v>1269.6099999999999</v>
      </c>
      <c r="F1164" s="439">
        <v>22000</v>
      </c>
      <c r="G1164" s="439">
        <v>1043.45</v>
      </c>
      <c r="H1164" s="437" t="s">
        <v>956</v>
      </c>
      <c r="I1164" s="437" t="s">
        <v>4123</v>
      </c>
      <c r="J1164" s="440">
        <v>40066</v>
      </c>
    </row>
    <row r="1165" spans="1:10" ht="30">
      <c r="A1165" s="441"/>
      <c r="B1165" s="437" t="s">
        <v>4124</v>
      </c>
      <c r="C1165" s="437" t="s">
        <v>4125</v>
      </c>
      <c r="D1165" s="442"/>
      <c r="E1165" s="442"/>
      <c r="F1165" s="439">
        <v>40000</v>
      </c>
      <c r="G1165" s="439">
        <v>1269.6099999999999</v>
      </c>
      <c r="H1165" s="437" t="s">
        <v>956</v>
      </c>
      <c r="I1165" s="437" t="s">
        <v>4126</v>
      </c>
      <c r="J1165" s="440">
        <v>40716</v>
      </c>
    </row>
    <row r="1166" spans="1:10" ht="90">
      <c r="A1166" s="441"/>
      <c r="B1166" s="437" t="s">
        <v>4127</v>
      </c>
      <c r="C1166" s="437" t="s">
        <v>4125</v>
      </c>
      <c r="D1166" s="442"/>
      <c r="E1166" s="442"/>
      <c r="F1166" s="439">
        <v>0</v>
      </c>
      <c r="G1166" s="439">
        <v>0</v>
      </c>
      <c r="H1166" s="437" t="s">
        <v>956</v>
      </c>
      <c r="I1166" s="437" t="s">
        <v>4128</v>
      </c>
      <c r="J1166" s="440">
        <v>40178</v>
      </c>
    </row>
    <row r="1167" spans="1:10" ht="30">
      <c r="A1167" s="441"/>
      <c r="B1167" s="437" t="s">
        <v>4129</v>
      </c>
      <c r="C1167" s="437" t="s">
        <v>4122</v>
      </c>
      <c r="D1167" s="442"/>
      <c r="E1167" s="442"/>
      <c r="F1167" s="439">
        <v>0</v>
      </c>
      <c r="G1167" s="439">
        <v>0</v>
      </c>
      <c r="H1167" s="437" t="s">
        <v>956</v>
      </c>
      <c r="I1167" s="437" t="s">
        <v>4130</v>
      </c>
      <c r="J1167" s="440">
        <v>40099</v>
      </c>
    </row>
    <row r="1168" spans="1:10" ht="60">
      <c r="A1168" s="443"/>
      <c r="B1168" s="437" t="s">
        <v>4131</v>
      </c>
      <c r="C1168" s="437" t="s">
        <v>4125</v>
      </c>
      <c r="D1168" s="444"/>
      <c r="E1168" s="444"/>
      <c r="F1168" s="439">
        <v>0</v>
      </c>
      <c r="G1168" s="439">
        <v>0</v>
      </c>
      <c r="H1168" s="437" t="s">
        <v>1038</v>
      </c>
      <c r="I1168" s="437" t="s">
        <v>4132</v>
      </c>
      <c r="J1168" s="440">
        <v>40724</v>
      </c>
    </row>
    <row r="1169" spans="1:10" ht="45">
      <c r="A1169" s="437" t="s">
        <v>4133</v>
      </c>
      <c r="B1169" s="437" t="s">
        <v>4134</v>
      </c>
      <c r="C1169" s="437" t="s">
        <v>4135</v>
      </c>
      <c r="D1169" s="439">
        <v>2336.7199999999998</v>
      </c>
      <c r="E1169" s="439">
        <v>2843.18</v>
      </c>
      <c r="F1169" s="439">
        <v>4721</v>
      </c>
      <c r="G1169" s="439">
        <v>2336.7199999999998</v>
      </c>
      <c r="H1169" s="437" t="s">
        <v>956</v>
      </c>
      <c r="I1169" s="437" t="s">
        <v>727</v>
      </c>
      <c r="J1169" s="440">
        <v>40050</v>
      </c>
    </row>
    <row r="1170" spans="1:10" ht="15">
      <c r="A1170" s="437" t="s">
        <v>4136</v>
      </c>
      <c r="B1170" s="437" t="s">
        <v>4137</v>
      </c>
      <c r="C1170" s="437" t="s">
        <v>4138</v>
      </c>
      <c r="D1170" s="439">
        <v>1296.8900000000001</v>
      </c>
      <c r="E1170" s="439">
        <v>1577.98</v>
      </c>
      <c r="F1170" s="439">
        <v>20167.599999999999</v>
      </c>
      <c r="G1170" s="439">
        <v>2874.87</v>
      </c>
      <c r="H1170" s="437" t="s">
        <v>956</v>
      </c>
      <c r="I1170" s="437" t="s">
        <v>4139</v>
      </c>
      <c r="J1170" s="440">
        <v>40381</v>
      </c>
    </row>
    <row r="1171" spans="1:10" ht="45">
      <c r="A1171" s="445" t="s">
        <v>4140</v>
      </c>
      <c r="B1171" s="437" t="s">
        <v>4141</v>
      </c>
      <c r="C1171" s="437" t="s">
        <v>4142</v>
      </c>
      <c r="D1171" s="446">
        <v>605.71</v>
      </c>
      <c r="E1171" s="446">
        <v>736.99</v>
      </c>
      <c r="F1171" s="439">
        <v>8128.46</v>
      </c>
      <c r="G1171" s="439">
        <v>605.71</v>
      </c>
      <c r="H1171" s="437" t="s">
        <v>956</v>
      </c>
      <c r="I1171" s="437" t="s">
        <v>1002</v>
      </c>
      <c r="J1171" s="440">
        <v>40010</v>
      </c>
    </row>
    <row r="1172" spans="1:10" ht="60">
      <c r="A1172" s="443"/>
      <c r="B1172" s="437" t="s">
        <v>4141</v>
      </c>
      <c r="C1172" s="437" t="s">
        <v>4143</v>
      </c>
      <c r="D1172" s="444"/>
      <c r="E1172" s="444"/>
      <c r="F1172" s="439">
        <v>9820.9599999999991</v>
      </c>
      <c r="G1172" s="439">
        <v>736.99</v>
      </c>
      <c r="H1172" s="437" t="s">
        <v>956</v>
      </c>
      <c r="I1172" s="437" t="s">
        <v>1002</v>
      </c>
      <c r="J1172" s="440">
        <v>40360</v>
      </c>
    </row>
    <row r="1173" spans="1:10" ht="30">
      <c r="A1173" s="445" t="s">
        <v>4144</v>
      </c>
      <c r="B1173" s="437" t="s">
        <v>4145</v>
      </c>
      <c r="C1173" s="437" t="s">
        <v>4146</v>
      </c>
      <c r="D1173" s="446">
        <v>84436.31</v>
      </c>
      <c r="E1173" s="446">
        <v>102829.56</v>
      </c>
      <c r="F1173" s="439">
        <v>67402.83</v>
      </c>
      <c r="G1173" s="439">
        <v>0</v>
      </c>
      <c r="H1173" s="437" t="s">
        <v>956</v>
      </c>
      <c r="I1173" s="437" t="s">
        <v>727</v>
      </c>
      <c r="J1173" s="440">
        <v>40046</v>
      </c>
    </row>
    <row r="1174" spans="1:10" ht="45">
      <c r="A1174" s="443"/>
      <c r="B1174" s="437" t="s">
        <v>4147</v>
      </c>
      <c r="C1174" s="437" t="s">
        <v>4148</v>
      </c>
      <c r="D1174" s="444"/>
      <c r="E1174" s="444"/>
      <c r="F1174" s="439">
        <v>17033.48</v>
      </c>
      <c r="G1174" s="439">
        <v>17033.48</v>
      </c>
      <c r="H1174" s="437" t="s">
        <v>956</v>
      </c>
      <c r="I1174" s="437" t="s">
        <v>727</v>
      </c>
      <c r="J1174" s="440">
        <v>40065</v>
      </c>
    </row>
    <row r="1175" spans="1:10" ht="30">
      <c r="A1175" s="445" t="s">
        <v>4149</v>
      </c>
      <c r="B1175" s="437" t="s">
        <v>4150</v>
      </c>
      <c r="C1175" s="437" t="s">
        <v>4151</v>
      </c>
      <c r="D1175" s="446">
        <v>69.41</v>
      </c>
      <c r="E1175" s="446">
        <v>84.45</v>
      </c>
      <c r="F1175" s="439">
        <v>650</v>
      </c>
      <c r="G1175" s="439">
        <v>69.41</v>
      </c>
      <c r="H1175" s="437" t="s">
        <v>956</v>
      </c>
      <c r="I1175" s="437" t="s">
        <v>4152</v>
      </c>
      <c r="J1175" s="440">
        <v>40298</v>
      </c>
    </row>
    <row r="1176" spans="1:10" ht="30">
      <c r="A1176" s="443"/>
      <c r="B1176" s="437" t="s">
        <v>4153</v>
      </c>
      <c r="C1176" s="437" t="s">
        <v>4151</v>
      </c>
      <c r="D1176" s="444"/>
      <c r="E1176" s="444"/>
      <c r="F1176" s="439">
        <v>850</v>
      </c>
      <c r="G1176" s="439">
        <v>84.45</v>
      </c>
      <c r="H1176" s="437" t="s">
        <v>956</v>
      </c>
      <c r="I1176" s="437" t="s">
        <v>4154</v>
      </c>
      <c r="J1176" s="440">
        <v>41090</v>
      </c>
    </row>
    <row r="1177" spans="1:10" ht="15">
      <c r="A1177" s="437" t="s">
        <v>4155</v>
      </c>
      <c r="B1177" s="437" t="s">
        <v>1082</v>
      </c>
      <c r="C1177" s="437" t="s">
        <v>1082</v>
      </c>
      <c r="D1177" s="439">
        <v>3664.5</v>
      </c>
      <c r="E1177" s="439">
        <v>4458.75</v>
      </c>
      <c r="F1177" s="439">
        <v>0</v>
      </c>
      <c r="G1177" s="439">
        <v>0</v>
      </c>
      <c r="H1177" s="437" t="s">
        <v>1038</v>
      </c>
      <c r="I1177" s="437" t="s">
        <v>727</v>
      </c>
      <c r="J1177" s="440">
        <v>40234</v>
      </c>
    </row>
    <row r="1178" spans="1:10" ht="60">
      <c r="A1178" s="445" t="s">
        <v>4156</v>
      </c>
      <c r="B1178" s="437" t="s">
        <v>4157</v>
      </c>
      <c r="C1178" s="437" t="s">
        <v>4158</v>
      </c>
      <c r="D1178" s="446">
        <v>1270.69</v>
      </c>
      <c r="E1178" s="446">
        <v>1546.1</v>
      </c>
      <c r="F1178" s="439">
        <v>2660</v>
      </c>
      <c r="G1178" s="439">
        <v>1270.69</v>
      </c>
      <c r="H1178" s="437" t="s">
        <v>956</v>
      </c>
      <c r="I1178" s="437" t="s">
        <v>1002</v>
      </c>
      <c r="J1178" s="440">
        <v>40106</v>
      </c>
    </row>
    <row r="1179" spans="1:10" ht="15">
      <c r="A1179" s="443"/>
      <c r="B1179" s="437" t="s">
        <v>4159</v>
      </c>
      <c r="C1179" s="437" t="s">
        <v>4160</v>
      </c>
      <c r="D1179" s="444"/>
      <c r="E1179" s="444"/>
      <c r="F1179" s="439">
        <v>14813.85</v>
      </c>
      <c r="G1179" s="439">
        <v>1546.1</v>
      </c>
      <c r="H1179" s="437" t="s">
        <v>956</v>
      </c>
      <c r="I1179" s="437" t="s">
        <v>1050</v>
      </c>
      <c r="J1179" s="440">
        <v>40359</v>
      </c>
    </row>
    <row r="1180" spans="1:10" ht="15">
      <c r="A1180" s="445" t="s">
        <v>4161</v>
      </c>
      <c r="B1180" s="437" t="s">
        <v>4162</v>
      </c>
      <c r="C1180" s="437" t="s">
        <v>4163</v>
      </c>
      <c r="D1180" s="446">
        <v>2463.38</v>
      </c>
      <c r="E1180" s="446">
        <v>2997.3</v>
      </c>
      <c r="F1180" s="439">
        <v>5400</v>
      </c>
      <c r="G1180" s="439">
        <v>2463.38</v>
      </c>
      <c r="H1180" s="437" t="s">
        <v>956</v>
      </c>
      <c r="I1180" s="437" t="s">
        <v>1061</v>
      </c>
      <c r="J1180" s="440">
        <v>40057</v>
      </c>
    </row>
    <row r="1181" spans="1:10" ht="30">
      <c r="A1181" s="443"/>
      <c r="B1181" s="437" t="s">
        <v>4164</v>
      </c>
      <c r="C1181" s="437" t="s">
        <v>4165</v>
      </c>
      <c r="D1181" s="444"/>
      <c r="E1181" s="444"/>
      <c r="F1181" s="439">
        <v>5019.99</v>
      </c>
      <c r="G1181" s="439">
        <v>2997.3</v>
      </c>
      <c r="H1181" s="437" t="s">
        <v>956</v>
      </c>
      <c r="I1181" s="437" t="s">
        <v>4166</v>
      </c>
      <c r="J1181" s="440">
        <v>40464</v>
      </c>
    </row>
    <row r="1182" spans="1:10" ht="45">
      <c r="A1182" s="437" t="s">
        <v>4167</v>
      </c>
      <c r="B1182" s="437" t="s">
        <v>4168</v>
      </c>
      <c r="C1182" s="437" t="s">
        <v>4169</v>
      </c>
      <c r="D1182" s="439">
        <v>922.91</v>
      </c>
      <c r="E1182" s="439">
        <v>1122.94</v>
      </c>
      <c r="F1182" s="439">
        <v>16385.400000000001</v>
      </c>
      <c r="G1182" s="439">
        <v>2045.85</v>
      </c>
      <c r="H1182" s="437" t="s">
        <v>956</v>
      </c>
      <c r="I1182" s="437" t="s">
        <v>2465</v>
      </c>
      <c r="J1182" s="440">
        <v>40467</v>
      </c>
    </row>
    <row r="1183" spans="1:10" ht="30">
      <c r="A1183" s="437" t="s">
        <v>4170</v>
      </c>
      <c r="B1183" s="437" t="s">
        <v>4171</v>
      </c>
      <c r="C1183" s="437" t="s">
        <v>4172</v>
      </c>
      <c r="D1183" s="439">
        <v>13068.17</v>
      </c>
      <c r="E1183" s="439">
        <v>15900.55</v>
      </c>
      <c r="F1183" s="439">
        <v>801564.08</v>
      </c>
      <c r="G1183" s="439">
        <v>28968.720000000001</v>
      </c>
      <c r="H1183" s="437" t="s">
        <v>956</v>
      </c>
      <c r="I1183" s="437" t="s">
        <v>4173</v>
      </c>
      <c r="J1183" s="440">
        <v>40437</v>
      </c>
    </row>
    <row r="1184" spans="1:10" ht="45">
      <c r="A1184" s="445" t="s">
        <v>4174</v>
      </c>
      <c r="B1184" s="437" t="s">
        <v>4175</v>
      </c>
      <c r="C1184" s="437" t="s">
        <v>4176</v>
      </c>
      <c r="D1184" s="446">
        <v>84992.67</v>
      </c>
      <c r="E1184" s="446">
        <v>105042.64</v>
      </c>
      <c r="F1184" s="439">
        <v>121057.72</v>
      </c>
      <c r="G1184" s="439">
        <v>105042.64</v>
      </c>
      <c r="H1184" s="437" t="s">
        <v>956</v>
      </c>
      <c r="I1184" s="437" t="s">
        <v>4177</v>
      </c>
      <c r="J1184" s="440">
        <v>40543</v>
      </c>
    </row>
    <row r="1185" spans="1:10" ht="45">
      <c r="A1185" s="443"/>
      <c r="B1185" s="437" t="s">
        <v>4178</v>
      </c>
      <c r="C1185" s="437" t="s">
        <v>4179</v>
      </c>
      <c r="D1185" s="444"/>
      <c r="E1185" s="444"/>
      <c r="F1185" s="439">
        <v>104385</v>
      </c>
      <c r="G1185" s="439">
        <v>84992.67</v>
      </c>
      <c r="H1185" s="437" t="s">
        <v>956</v>
      </c>
      <c r="I1185" s="437" t="s">
        <v>1540</v>
      </c>
      <c r="J1185" s="440">
        <v>40116</v>
      </c>
    </row>
    <row r="1186" spans="1:10" ht="45">
      <c r="A1186" s="437" t="s">
        <v>4180</v>
      </c>
      <c r="B1186" s="437" t="s">
        <v>4181</v>
      </c>
      <c r="C1186" s="437" t="s">
        <v>4182</v>
      </c>
      <c r="D1186" s="439">
        <v>771.17</v>
      </c>
      <c r="E1186" s="446">
        <v>938.32</v>
      </c>
      <c r="F1186" s="439">
        <v>5060.88</v>
      </c>
      <c r="G1186" s="439">
        <v>771.17</v>
      </c>
      <c r="H1186" s="437" t="s">
        <v>956</v>
      </c>
      <c r="I1186" s="437" t="s">
        <v>4183</v>
      </c>
      <c r="J1186" s="440">
        <v>39994</v>
      </c>
    </row>
    <row r="1187" spans="1:10" ht="45">
      <c r="A1187" s="445" t="s">
        <v>4184</v>
      </c>
      <c r="B1187" s="437" t="s">
        <v>4185</v>
      </c>
      <c r="C1187" s="437" t="s">
        <v>4186</v>
      </c>
      <c r="D1187" s="446">
        <v>1847.54</v>
      </c>
      <c r="E1187" s="442"/>
      <c r="F1187" s="439">
        <v>2200</v>
      </c>
      <c r="G1187" s="439">
        <v>1847.54</v>
      </c>
      <c r="H1187" s="437" t="s">
        <v>956</v>
      </c>
      <c r="I1187" s="437" t="s">
        <v>727</v>
      </c>
      <c r="J1187" s="440">
        <v>40081</v>
      </c>
    </row>
    <row r="1188" spans="1:10" ht="45">
      <c r="A1188" s="443"/>
      <c r="B1188" s="437" t="s">
        <v>4187</v>
      </c>
      <c r="C1188" s="437" t="s">
        <v>4188</v>
      </c>
      <c r="D1188" s="444"/>
      <c r="E1188" s="444"/>
      <c r="F1188" s="439">
        <v>2820</v>
      </c>
      <c r="G1188" s="439">
        <v>2247.9699999999998</v>
      </c>
      <c r="H1188" s="437" t="s">
        <v>956</v>
      </c>
      <c r="I1188" s="437" t="s">
        <v>4189</v>
      </c>
      <c r="J1188" s="440">
        <v>40484</v>
      </c>
    </row>
    <row r="1189" spans="1:10" ht="15">
      <c r="A1189" s="445" t="s">
        <v>4190</v>
      </c>
      <c r="B1189" s="437" t="s">
        <v>4191</v>
      </c>
      <c r="C1189" s="437" t="s">
        <v>4192</v>
      </c>
      <c r="D1189" s="446">
        <v>599.91999999999996</v>
      </c>
      <c r="E1189" s="446">
        <v>729.94</v>
      </c>
      <c r="F1189" s="439">
        <v>1490</v>
      </c>
      <c r="G1189" s="439">
        <v>599.91999999999996</v>
      </c>
      <c r="H1189" s="437" t="s">
        <v>956</v>
      </c>
      <c r="I1189" s="437" t="s">
        <v>727</v>
      </c>
      <c r="J1189" s="440">
        <v>40065</v>
      </c>
    </row>
    <row r="1190" spans="1:10" ht="15">
      <c r="A1190" s="441"/>
      <c r="B1190" s="437" t="s">
        <v>4193</v>
      </c>
      <c r="C1190" s="437" t="s">
        <v>4194</v>
      </c>
      <c r="D1190" s="442"/>
      <c r="E1190" s="442"/>
      <c r="F1190" s="439">
        <v>0</v>
      </c>
      <c r="G1190" s="439">
        <v>0</v>
      </c>
      <c r="H1190" s="437" t="s">
        <v>1038</v>
      </c>
      <c r="I1190" s="437" t="s">
        <v>4195</v>
      </c>
      <c r="J1190" s="440">
        <v>40695</v>
      </c>
    </row>
    <row r="1191" spans="1:10" ht="15">
      <c r="A1191" s="443"/>
      <c r="B1191" s="437" t="s">
        <v>4193</v>
      </c>
      <c r="C1191" s="437" t="s">
        <v>4194</v>
      </c>
      <c r="D1191" s="444"/>
      <c r="E1191" s="444"/>
      <c r="F1191" s="439">
        <v>14500</v>
      </c>
      <c r="G1191" s="439">
        <v>0</v>
      </c>
      <c r="H1191" s="437" t="s">
        <v>1038</v>
      </c>
      <c r="I1191" s="437" t="s">
        <v>4195</v>
      </c>
      <c r="J1191" s="440">
        <v>40695</v>
      </c>
    </row>
    <row r="1192" spans="1:10" ht="15">
      <c r="A1192" s="437" t="s">
        <v>758</v>
      </c>
      <c r="B1192" s="437" t="s">
        <v>4196</v>
      </c>
      <c r="C1192" s="437" t="s">
        <v>4197</v>
      </c>
      <c r="D1192" s="439">
        <v>6769.94</v>
      </c>
      <c r="E1192" s="439">
        <v>8237.25</v>
      </c>
      <c r="F1192" s="439">
        <v>9993.0499999999993</v>
      </c>
      <c r="G1192" s="439">
        <v>8237.25</v>
      </c>
      <c r="H1192" s="437" t="s">
        <v>956</v>
      </c>
      <c r="I1192" s="437" t="s">
        <v>4198</v>
      </c>
      <c r="J1192" s="440">
        <v>40663</v>
      </c>
    </row>
    <row r="1193" spans="1:10" ht="15">
      <c r="A1193" s="437" t="s">
        <v>4199</v>
      </c>
      <c r="B1193" s="437" t="s">
        <v>4200</v>
      </c>
      <c r="C1193" s="437" t="s">
        <v>4201</v>
      </c>
      <c r="D1193" s="439">
        <v>105624.5</v>
      </c>
      <c r="E1193" s="439">
        <v>127573.97</v>
      </c>
      <c r="F1193" s="439">
        <v>242354.9</v>
      </c>
      <c r="G1193" s="439">
        <v>233198.47</v>
      </c>
      <c r="H1193" s="437" t="s">
        <v>956</v>
      </c>
      <c r="I1193" s="437" t="s">
        <v>4202</v>
      </c>
      <c r="J1193" s="440">
        <v>40421</v>
      </c>
    </row>
    <row r="1194" spans="1:10" ht="60">
      <c r="A1194" s="445" t="s">
        <v>4203</v>
      </c>
      <c r="B1194" s="437" t="s">
        <v>4204</v>
      </c>
      <c r="C1194" s="437" t="s">
        <v>4205</v>
      </c>
      <c r="D1194" s="446">
        <v>7896.81</v>
      </c>
      <c r="E1194" s="446">
        <v>9608.36</v>
      </c>
      <c r="F1194" s="439">
        <v>1060.3</v>
      </c>
      <c r="G1194" s="439">
        <v>1030</v>
      </c>
      <c r="H1194" s="437" t="s">
        <v>956</v>
      </c>
      <c r="I1194" s="437" t="s">
        <v>4206</v>
      </c>
      <c r="J1194" s="440">
        <v>40464</v>
      </c>
    </row>
    <row r="1195" spans="1:10" ht="75">
      <c r="A1195" s="441"/>
      <c r="B1195" s="437" t="s">
        <v>4207</v>
      </c>
      <c r="C1195" s="437" t="s">
        <v>4208</v>
      </c>
      <c r="D1195" s="442"/>
      <c r="E1195" s="442"/>
      <c r="F1195" s="439">
        <v>12079.85</v>
      </c>
      <c r="G1195" s="439">
        <v>9505.4500000000007</v>
      </c>
      <c r="H1195" s="437" t="s">
        <v>956</v>
      </c>
      <c r="I1195" s="437" t="s">
        <v>4209</v>
      </c>
      <c r="J1195" s="440">
        <v>40711</v>
      </c>
    </row>
    <row r="1196" spans="1:10" ht="30">
      <c r="A1196" s="441"/>
      <c r="B1196" s="437" t="s">
        <v>4210</v>
      </c>
      <c r="C1196" s="437" t="s">
        <v>4211</v>
      </c>
      <c r="D1196" s="442"/>
      <c r="E1196" s="442"/>
      <c r="F1196" s="439">
        <v>7500</v>
      </c>
      <c r="G1196" s="439">
        <v>6736.72</v>
      </c>
      <c r="H1196" s="437" t="s">
        <v>956</v>
      </c>
      <c r="I1196" s="437" t="s">
        <v>4212</v>
      </c>
      <c r="J1196" s="440">
        <v>40101</v>
      </c>
    </row>
    <row r="1197" spans="1:10" ht="30">
      <c r="A1197" s="443"/>
      <c r="B1197" s="437" t="s">
        <v>4213</v>
      </c>
      <c r="C1197" s="437" t="s">
        <v>4214</v>
      </c>
      <c r="D1197" s="444"/>
      <c r="E1197" s="444"/>
      <c r="F1197" s="439">
        <v>233</v>
      </c>
      <c r="G1197" s="439">
        <v>233</v>
      </c>
      <c r="H1197" s="437" t="s">
        <v>956</v>
      </c>
      <c r="I1197" s="437" t="s">
        <v>4215</v>
      </c>
      <c r="J1197" s="440">
        <v>40784</v>
      </c>
    </row>
    <row r="1198" spans="1:10" ht="120">
      <c r="A1198" s="447" t="s">
        <v>4216</v>
      </c>
      <c r="B1198" s="437" t="s">
        <v>4217</v>
      </c>
      <c r="C1198" s="437" t="s">
        <v>4218</v>
      </c>
      <c r="D1198" s="446">
        <v>64738.99</v>
      </c>
      <c r="E1198" s="446">
        <v>78133.759999999995</v>
      </c>
      <c r="F1198" s="439">
        <v>65288</v>
      </c>
      <c r="G1198" s="439">
        <v>64738.99</v>
      </c>
      <c r="H1198" s="437" t="s">
        <v>956</v>
      </c>
      <c r="I1198" s="437" t="s">
        <v>1498</v>
      </c>
      <c r="J1198" s="440">
        <v>40359</v>
      </c>
    </row>
    <row r="1199" spans="1:10" ht="30">
      <c r="A1199" s="448"/>
      <c r="B1199" s="437" t="s">
        <v>4219</v>
      </c>
      <c r="C1199" s="437" t="s">
        <v>4220</v>
      </c>
      <c r="D1199" s="444"/>
      <c r="E1199" s="444"/>
      <c r="F1199" s="439">
        <v>78133.759999999995</v>
      </c>
      <c r="G1199" s="439">
        <v>78133.759999999995</v>
      </c>
      <c r="H1199" s="437" t="s">
        <v>956</v>
      </c>
      <c r="I1199" s="437" t="s">
        <v>1400</v>
      </c>
      <c r="J1199" s="440">
        <v>41090</v>
      </c>
    </row>
    <row r="1200" spans="1:10" ht="15">
      <c r="A1200" s="437" t="s">
        <v>4221</v>
      </c>
      <c r="B1200" s="437" t="s">
        <v>4222</v>
      </c>
      <c r="C1200" s="437" t="s">
        <v>4223</v>
      </c>
      <c r="D1200" s="439">
        <v>6363.74</v>
      </c>
      <c r="E1200" s="439">
        <v>7743.02</v>
      </c>
      <c r="F1200" s="439">
        <v>14397</v>
      </c>
      <c r="G1200" s="439">
        <v>6363.74</v>
      </c>
      <c r="H1200" s="437" t="s">
        <v>956</v>
      </c>
      <c r="I1200" s="437" t="s">
        <v>727</v>
      </c>
      <c r="J1200" s="440">
        <v>40074</v>
      </c>
    </row>
    <row r="1201" spans="1:10" ht="90">
      <c r="A1201" s="445" t="s">
        <v>4224</v>
      </c>
      <c r="B1201" s="437" t="s">
        <v>4225</v>
      </c>
      <c r="C1201" s="437" t="s">
        <v>4226</v>
      </c>
      <c r="D1201" s="446">
        <v>74101.210000000006</v>
      </c>
      <c r="E1201" s="446">
        <v>90608.02</v>
      </c>
      <c r="F1201" s="439">
        <v>150000</v>
      </c>
      <c r="G1201" s="439">
        <v>0</v>
      </c>
      <c r="H1201" s="437" t="s">
        <v>1038</v>
      </c>
      <c r="I1201" s="437" t="s">
        <v>1082</v>
      </c>
      <c r="J1201" s="440">
        <v>40391</v>
      </c>
    </row>
    <row r="1202" spans="1:10" ht="60">
      <c r="A1202" s="441"/>
      <c r="B1202" s="437" t="s">
        <v>4227</v>
      </c>
      <c r="C1202" s="437" t="s">
        <v>4228</v>
      </c>
      <c r="D1202" s="442"/>
      <c r="E1202" s="442"/>
      <c r="F1202" s="439">
        <v>125000</v>
      </c>
      <c r="G1202" s="439">
        <v>0</v>
      </c>
      <c r="H1202" s="437" t="s">
        <v>1038</v>
      </c>
      <c r="I1202" s="437" t="s">
        <v>555</v>
      </c>
      <c r="J1202" s="440">
        <v>40381</v>
      </c>
    </row>
    <row r="1203" spans="1:10" ht="75">
      <c r="A1203" s="441"/>
      <c r="B1203" s="437" t="s">
        <v>4229</v>
      </c>
      <c r="C1203" s="437" t="s">
        <v>4230</v>
      </c>
      <c r="D1203" s="442"/>
      <c r="E1203" s="442"/>
      <c r="F1203" s="439">
        <v>90000</v>
      </c>
      <c r="G1203" s="439">
        <v>0</v>
      </c>
      <c r="H1203" s="437" t="s">
        <v>1038</v>
      </c>
      <c r="I1203" s="437" t="s">
        <v>4231</v>
      </c>
      <c r="J1203" s="440">
        <v>40709</v>
      </c>
    </row>
    <row r="1204" spans="1:10" ht="75">
      <c r="A1204" s="443"/>
      <c r="B1204" s="437" t="s">
        <v>4232</v>
      </c>
      <c r="C1204" s="437" t="s">
        <v>4233</v>
      </c>
      <c r="D1204" s="444"/>
      <c r="E1204" s="444"/>
      <c r="F1204" s="439">
        <v>300000</v>
      </c>
      <c r="G1204" s="439">
        <v>0</v>
      </c>
      <c r="H1204" s="437" t="s">
        <v>1038</v>
      </c>
      <c r="I1204" s="437" t="s">
        <v>4234</v>
      </c>
      <c r="J1204" s="440">
        <v>40542</v>
      </c>
    </row>
    <row r="1205" spans="1:10" ht="60">
      <c r="A1205" s="445" t="s">
        <v>429</v>
      </c>
      <c r="B1205" s="437" t="s">
        <v>4235</v>
      </c>
      <c r="C1205" s="437" t="s">
        <v>4236</v>
      </c>
      <c r="D1205" s="446">
        <v>15789.25</v>
      </c>
      <c r="E1205" s="446">
        <v>19211.400000000001</v>
      </c>
      <c r="F1205" s="439">
        <v>52137</v>
      </c>
      <c r="G1205" s="439">
        <v>19409.64</v>
      </c>
      <c r="H1205" s="437" t="s">
        <v>956</v>
      </c>
      <c r="I1205" s="437" t="s">
        <v>4237</v>
      </c>
      <c r="J1205" s="440">
        <v>41060</v>
      </c>
    </row>
    <row r="1206" spans="1:10" ht="30">
      <c r="A1206" s="443"/>
      <c r="B1206" s="437" t="s">
        <v>4238</v>
      </c>
      <c r="C1206" s="437" t="s">
        <v>4239</v>
      </c>
      <c r="D1206" s="444"/>
      <c r="E1206" s="444"/>
      <c r="F1206" s="439">
        <v>20000</v>
      </c>
      <c r="G1206" s="439">
        <v>15591.01</v>
      </c>
      <c r="H1206" s="437" t="s">
        <v>956</v>
      </c>
      <c r="I1206" s="437" t="s">
        <v>4240</v>
      </c>
      <c r="J1206" s="440">
        <v>40329</v>
      </c>
    </row>
    <row r="1207" spans="1:10" ht="30">
      <c r="A1207" s="445" t="s">
        <v>4241</v>
      </c>
      <c r="B1207" s="437" t="s">
        <v>4242</v>
      </c>
      <c r="C1207" s="437" t="s">
        <v>4243</v>
      </c>
      <c r="D1207" s="446">
        <v>902.21</v>
      </c>
      <c r="E1207" s="446">
        <v>1097.76</v>
      </c>
      <c r="F1207" s="439">
        <v>902.21</v>
      </c>
      <c r="G1207" s="439">
        <v>902.21</v>
      </c>
      <c r="H1207" s="437" t="s">
        <v>956</v>
      </c>
      <c r="I1207" s="437" t="s">
        <v>4244</v>
      </c>
      <c r="J1207" s="440">
        <v>40520</v>
      </c>
    </row>
    <row r="1208" spans="1:10" ht="15">
      <c r="A1208" s="441"/>
      <c r="B1208" s="437" t="s">
        <v>4245</v>
      </c>
      <c r="C1208" s="437" t="s">
        <v>4243</v>
      </c>
      <c r="D1208" s="442"/>
      <c r="E1208" s="442"/>
      <c r="F1208" s="439">
        <v>37.770000000000003</v>
      </c>
      <c r="G1208" s="439">
        <v>37.770000000000003</v>
      </c>
      <c r="H1208" s="437" t="s">
        <v>956</v>
      </c>
      <c r="I1208" s="437" t="s">
        <v>4246</v>
      </c>
      <c r="J1208" s="440">
        <v>40892</v>
      </c>
    </row>
    <row r="1209" spans="1:10" ht="15">
      <c r="A1209" s="443"/>
      <c r="B1209" s="437" t="s">
        <v>4247</v>
      </c>
      <c r="C1209" s="437" t="s">
        <v>2666</v>
      </c>
      <c r="D1209" s="444"/>
      <c r="E1209" s="444"/>
      <c r="F1209" s="439">
        <v>1059.99</v>
      </c>
      <c r="G1209" s="439">
        <v>1059.99</v>
      </c>
      <c r="H1209" s="437" t="s">
        <v>956</v>
      </c>
      <c r="I1209" s="437" t="s">
        <v>4248</v>
      </c>
      <c r="J1209" s="440">
        <v>40908</v>
      </c>
    </row>
    <row r="1210" spans="1:10" ht="30">
      <c r="A1210" s="437" t="s">
        <v>4249</v>
      </c>
      <c r="B1210" s="437" t="s">
        <v>4250</v>
      </c>
      <c r="C1210" s="437" t="s">
        <v>4251</v>
      </c>
      <c r="D1210" s="439">
        <v>4179.8900000000003</v>
      </c>
      <c r="E1210" s="439">
        <v>5085.84</v>
      </c>
      <c r="F1210" s="439">
        <v>9265.73</v>
      </c>
      <c r="G1210" s="439">
        <v>7011.22</v>
      </c>
      <c r="H1210" s="437" t="s">
        <v>960</v>
      </c>
      <c r="I1210" s="437" t="s">
        <v>1350</v>
      </c>
      <c r="J1210" s="440">
        <v>40297</v>
      </c>
    </row>
    <row r="1211" spans="1:10" ht="15">
      <c r="A1211" s="437" t="s">
        <v>4252</v>
      </c>
      <c r="B1211" s="437" t="s">
        <v>4253</v>
      </c>
      <c r="C1211" s="437" t="s">
        <v>4254</v>
      </c>
      <c r="D1211" s="439">
        <v>926.21</v>
      </c>
      <c r="E1211" s="439">
        <v>1126.95</v>
      </c>
      <c r="F1211" s="439">
        <v>2152.52</v>
      </c>
      <c r="G1211" s="439">
        <v>2053.16</v>
      </c>
      <c r="H1211" s="437" t="s">
        <v>956</v>
      </c>
      <c r="I1211" s="437" t="s">
        <v>4255</v>
      </c>
      <c r="J1211" s="440">
        <v>40724</v>
      </c>
    </row>
    <row r="1212" spans="1:10" ht="30">
      <c r="A1212" s="437" t="s">
        <v>4256</v>
      </c>
      <c r="B1212" s="437" t="s">
        <v>4257</v>
      </c>
      <c r="C1212" s="437" t="s">
        <v>4258</v>
      </c>
      <c r="D1212" s="439">
        <v>3114.17</v>
      </c>
      <c r="E1212" s="439">
        <v>3789.14</v>
      </c>
      <c r="F1212" s="439">
        <v>1500</v>
      </c>
      <c r="G1212" s="439">
        <v>1367.33</v>
      </c>
      <c r="H1212" s="437" t="s">
        <v>956</v>
      </c>
      <c r="I1212" s="437" t="s">
        <v>1050</v>
      </c>
      <c r="J1212" s="440">
        <v>40148</v>
      </c>
    </row>
    <row r="1213" spans="1:10" ht="45">
      <c r="A1213" s="445" t="s">
        <v>4259</v>
      </c>
      <c r="B1213" s="437" t="s">
        <v>4260</v>
      </c>
      <c r="C1213" s="437" t="s">
        <v>4261</v>
      </c>
      <c r="D1213" s="446">
        <v>244.59</v>
      </c>
      <c r="E1213" s="446">
        <v>297.60000000000002</v>
      </c>
      <c r="F1213" s="439">
        <v>418.88</v>
      </c>
      <c r="G1213" s="439">
        <v>297.60000000000002</v>
      </c>
      <c r="H1213" s="437" t="s">
        <v>956</v>
      </c>
      <c r="I1213" s="437" t="s">
        <v>4262</v>
      </c>
      <c r="J1213" s="440">
        <v>40413</v>
      </c>
    </row>
    <row r="1214" spans="1:10" ht="45">
      <c r="A1214" s="443"/>
      <c r="B1214" s="437" t="s">
        <v>4263</v>
      </c>
      <c r="C1214" s="437" t="s">
        <v>4264</v>
      </c>
      <c r="D1214" s="444"/>
      <c r="E1214" s="444"/>
      <c r="F1214" s="439">
        <v>2634.2</v>
      </c>
      <c r="G1214" s="439">
        <v>245</v>
      </c>
      <c r="H1214" s="437" t="s">
        <v>956</v>
      </c>
      <c r="I1214" s="437" t="s">
        <v>2284</v>
      </c>
      <c r="J1214" s="440">
        <v>40350</v>
      </c>
    </row>
    <row r="1215" spans="1:10" ht="105">
      <c r="A1215" s="445" t="s">
        <v>4265</v>
      </c>
      <c r="B1215" s="437" t="s">
        <v>4266</v>
      </c>
      <c r="C1215" s="437" t="s">
        <v>4267</v>
      </c>
      <c r="D1215" s="446">
        <v>3808.64</v>
      </c>
      <c r="E1215" s="446">
        <v>4634.12</v>
      </c>
      <c r="F1215" s="439">
        <v>47700.15</v>
      </c>
      <c r="G1215" s="439">
        <v>4634.12</v>
      </c>
      <c r="H1215" s="437" t="s">
        <v>956</v>
      </c>
      <c r="I1215" s="437" t="s">
        <v>4268</v>
      </c>
      <c r="J1215" s="440">
        <v>40375</v>
      </c>
    </row>
    <row r="1216" spans="1:10" ht="90">
      <c r="A1216" s="443"/>
      <c r="B1216" s="437" t="s">
        <v>4269</v>
      </c>
      <c r="C1216" s="437" t="s">
        <v>4270</v>
      </c>
      <c r="D1216" s="444"/>
      <c r="E1216" s="444"/>
      <c r="F1216" s="439">
        <v>40748.400000000001</v>
      </c>
      <c r="G1216" s="439">
        <v>3808.64</v>
      </c>
      <c r="H1216" s="437" t="s">
        <v>956</v>
      </c>
      <c r="I1216" s="437" t="s">
        <v>727</v>
      </c>
      <c r="J1216" s="440">
        <v>40070</v>
      </c>
    </row>
    <row r="1217" spans="1:10" ht="90">
      <c r="A1217" s="437" t="s">
        <v>4271</v>
      </c>
      <c r="B1217" s="437" t="s">
        <v>4272</v>
      </c>
      <c r="C1217" s="437" t="s">
        <v>4273</v>
      </c>
      <c r="D1217" s="439">
        <v>2873.95</v>
      </c>
      <c r="E1217" s="439">
        <v>3496.85</v>
      </c>
      <c r="F1217" s="439">
        <v>100000</v>
      </c>
      <c r="G1217" s="439">
        <v>0</v>
      </c>
      <c r="H1217" s="437" t="s">
        <v>956</v>
      </c>
      <c r="I1217" s="437" t="s">
        <v>4274</v>
      </c>
      <c r="J1217" s="440">
        <v>40481</v>
      </c>
    </row>
    <row r="1218" spans="1:10" ht="45">
      <c r="A1218" s="437" t="s">
        <v>4275</v>
      </c>
      <c r="B1218" s="437" t="s">
        <v>4276</v>
      </c>
      <c r="C1218" s="437" t="s">
        <v>4277</v>
      </c>
      <c r="D1218" s="439">
        <v>7957.95</v>
      </c>
      <c r="E1218" s="439">
        <v>9682.76</v>
      </c>
      <c r="F1218" s="439">
        <v>17655</v>
      </c>
      <c r="G1218" s="439">
        <v>17556.939999999999</v>
      </c>
      <c r="H1218" s="437" t="s">
        <v>956</v>
      </c>
      <c r="I1218" s="437" t="s">
        <v>3812</v>
      </c>
      <c r="J1218" s="440">
        <v>40512</v>
      </c>
    </row>
    <row r="1219" spans="1:10" ht="45">
      <c r="A1219" s="445" t="s">
        <v>4278</v>
      </c>
      <c r="B1219" s="437" t="s">
        <v>4279</v>
      </c>
      <c r="C1219" s="437" t="s">
        <v>4280</v>
      </c>
      <c r="D1219" s="446">
        <v>38221.769999999997</v>
      </c>
      <c r="E1219" s="446">
        <v>46505.93</v>
      </c>
      <c r="F1219" s="439">
        <v>65000</v>
      </c>
      <c r="G1219" s="439">
        <v>46505</v>
      </c>
      <c r="H1219" s="437" t="s">
        <v>956</v>
      </c>
      <c r="I1219" s="437" t="s">
        <v>1050</v>
      </c>
      <c r="J1219" s="440">
        <v>40368</v>
      </c>
    </row>
    <row r="1220" spans="1:10" ht="45">
      <c r="A1220" s="443"/>
      <c r="B1220" s="437" t="s">
        <v>4281</v>
      </c>
      <c r="C1220" s="437" t="s">
        <v>4282</v>
      </c>
      <c r="D1220" s="444"/>
      <c r="E1220" s="444"/>
      <c r="F1220" s="439">
        <v>45696.14</v>
      </c>
      <c r="G1220" s="439">
        <v>38221.769999999997</v>
      </c>
      <c r="H1220" s="437" t="s">
        <v>956</v>
      </c>
      <c r="I1220" s="437" t="s">
        <v>4283</v>
      </c>
      <c r="J1220" s="440">
        <v>40101</v>
      </c>
    </row>
    <row r="1221" spans="1:10" ht="15">
      <c r="A1221" s="437" t="s">
        <v>4284</v>
      </c>
      <c r="B1221" s="437" t="s">
        <v>4285</v>
      </c>
      <c r="C1221" s="437" t="s">
        <v>4286</v>
      </c>
      <c r="D1221" s="439">
        <v>18217.689999999999</v>
      </c>
      <c r="E1221" s="439">
        <v>22166.18</v>
      </c>
      <c r="F1221" s="439">
        <v>44500</v>
      </c>
      <c r="G1221" s="439">
        <v>40383.870000000003</v>
      </c>
      <c r="H1221" s="437" t="s">
        <v>960</v>
      </c>
      <c r="I1221" s="437" t="s">
        <v>4287</v>
      </c>
      <c r="J1221" s="440">
        <v>40542</v>
      </c>
    </row>
    <row r="1222" spans="1:10" ht="30">
      <c r="A1222" s="445" t="s">
        <v>4288</v>
      </c>
      <c r="B1222" s="437" t="s">
        <v>4289</v>
      </c>
      <c r="C1222" s="437" t="s">
        <v>4290</v>
      </c>
      <c r="D1222" s="446">
        <v>3345.66</v>
      </c>
      <c r="E1222" s="446">
        <v>4070.8</v>
      </c>
      <c r="F1222" s="439">
        <v>6000</v>
      </c>
      <c r="G1222" s="439">
        <v>3215.68</v>
      </c>
      <c r="H1222" s="437" t="s">
        <v>1083</v>
      </c>
      <c r="I1222" s="437" t="s">
        <v>4291</v>
      </c>
      <c r="J1222" s="440">
        <v>40724</v>
      </c>
    </row>
    <row r="1223" spans="1:10" ht="45">
      <c r="A1223" s="443"/>
      <c r="B1223" s="437" t="s">
        <v>4292</v>
      </c>
      <c r="C1223" s="437" t="s">
        <v>4293</v>
      </c>
      <c r="D1223" s="444"/>
      <c r="E1223" s="444"/>
      <c r="F1223" s="439">
        <v>5000</v>
      </c>
      <c r="G1223" s="439">
        <v>3345</v>
      </c>
      <c r="H1223" s="437" t="s">
        <v>1083</v>
      </c>
      <c r="I1223" s="437" t="s">
        <v>4294</v>
      </c>
      <c r="J1223" s="440">
        <v>40724</v>
      </c>
    </row>
    <row r="1224" spans="1:10" ht="30">
      <c r="A1224" s="437" t="s">
        <v>682</v>
      </c>
      <c r="B1224" s="437" t="s">
        <v>4295</v>
      </c>
      <c r="C1224" s="437" t="s">
        <v>4296</v>
      </c>
      <c r="D1224" s="439">
        <v>99133.75</v>
      </c>
      <c r="E1224" s="439">
        <v>120619.94</v>
      </c>
      <c r="F1224" s="439">
        <v>229410.74</v>
      </c>
      <c r="G1224" s="439">
        <v>219753.69</v>
      </c>
      <c r="H1224" s="437" t="s">
        <v>956</v>
      </c>
      <c r="I1224" s="437" t="s">
        <v>1029</v>
      </c>
      <c r="J1224" s="440">
        <v>40147</v>
      </c>
    </row>
    <row r="1225" spans="1:10" ht="45">
      <c r="A1225" s="445" t="s">
        <v>4297</v>
      </c>
      <c r="B1225" s="437" t="s">
        <v>4298</v>
      </c>
      <c r="C1225" s="437" t="s">
        <v>4299</v>
      </c>
      <c r="D1225" s="446">
        <v>93129.2</v>
      </c>
      <c r="E1225" s="446">
        <v>111238.21</v>
      </c>
      <c r="F1225" s="439">
        <v>138907.32</v>
      </c>
      <c r="G1225" s="439">
        <v>111238.21</v>
      </c>
      <c r="H1225" s="437" t="s">
        <v>956</v>
      </c>
      <c r="I1225" s="437" t="s">
        <v>1498</v>
      </c>
      <c r="J1225" s="440">
        <v>40780</v>
      </c>
    </row>
    <row r="1226" spans="1:10" ht="45">
      <c r="A1226" s="443"/>
      <c r="B1226" s="437" t="s">
        <v>4300</v>
      </c>
      <c r="C1226" s="437" t="s">
        <v>4301</v>
      </c>
      <c r="D1226" s="444"/>
      <c r="E1226" s="444"/>
      <c r="F1226" s="439">
        <v>556316.18999999994</v>
      </c>
      <c r="G1226" s="439">
        <v>93129.2</v>
      </c>
      <c r="H1226" s="437" t="s">
        <v>956</v>
      </c>
      <c r="I1226" s="437" t="s">
        <v>4302</v>
      </c>
      <c r="J1226" s="440">
        <v>40326</v>
      </c>
    </row>
    <row r="1227" spans="1:10" ht="30">
      <c r="A1227" s="445" t="s">
        <v>4303</v>
      </c>
      <c r="B1227" s="437" t="s">
        <v>4304</v>
      </c>
      <c r="C1227" s="437" t="s">
        <v>4305</v>
      </c>
      <c r="D1227" s="446">
        <v>2568.21</v>
      </c>
      <c r="E1227" s="446">
        <v>3124.84</v>
      </c>
      <c r="F1227" s="439">
        <v>2599.0700000000002</v>
      </c>
      <c r="G1227" s="439">
        <v>2568.21</v>
      </c>
      <c r="H1227" s="437" t="s">
        <v>956</v>
      </c>
      <c r="I1227" s="437" t="s">
        <v>3883</v>
      </c>
      <c r="J1227" s="440">
        <v>40105</v>
      </c>
    </row>
    <row r="1228" spans="1:10" ht="30">
      <c r="A1228" s="443"/>
      <c r="B1228" s="437" t="s">
        <v>4306</v>
      </c>
      <c r="C1228" s="437" t="s">
        <v>4307</v>
      </c>
      <c r="D1228" s="444"/>
      <c r="E1228" s="444"/>
      <c r="F1228" s="439">
        <v>3470.6</v>
      </c>
      <c r="G1228" s="439">
        <v>3124.84</v>
      </c>
      <c r="H1228" s="437" t="s">
        <v>956</v>
      </c>
      <c r="I1228" s="437" t="s">
        <v>1050</v>
      </c>
      <c r="J1228" s="440">
        <v>40490</v>
      </c>
    </row>
    <row r="1229" spans="1:10" ht="45">
      <c r="A1229" s="437" t="s">
        <v>4308</v>
      </c>
      <c r="B1229" s="437" t="s">
        <v>4309</v>
      </c>
      <c r="C1229" s="437" t="s">
        <v>4308</v>
      </c>
      <c r="D1229" s="439">
        <v>7066.94</v>
      </c>
      <c r="E1229" s="439">
        <v>8598.6299999999992</v>
      </c>
      <c r="F1229" s="439">
        <v>16000</v>
      </c>
      <c r="G1229" s="439">
        <v>15455.27</v>
      </c>
      <c r="H1229" s="437" t="s">
        <v>956</v>
      </c>
      <c r="I1229" s="437" t="s">
        <v>4310</v>
      </c>
      <c r="J1229" s="440">
        <v>40451</v>
      </c>
    </row>
    <row r="1230" spans="1:10" ht="15">
      <c r="A1230" s="437" t="s">
        <v>4311</v>
      </c>
      <c r="B1230" s="437" t="s">
        <v>4312</v>
      </c>
      <c r="C1230" s="437" t="s">
        <v>4313</v>
      </c>
      <c r="D1230" s="439">
        <v>357.56</v>
      </c>
      <c r="E1230" s="439">
        <v>435.04</v>
      </c>
      <c r="F1230" s="439">
        <v>555</v>
      </c>
      <c r="G1230" s="439">
        <v>357.56</v>
      </c>
      <c r="H1230" s="437" t="s">
        <v>956</v>
      </c>
      <c r="I1230" s="437" t="s">
        <v>727</v>
      </c>
      <c r="J1230" s="440">
        <v>40052</v>
      </c>
    </row>
    <row r="1231" spans="1:10" ht="30">
      <c r="A1231" s="445" t="s">
        <v>4314</v>
      </c>
      <c r="B1231" s="437" t="s">
        <v>4315</v>
      </c>
      <c r="C1231" s="437" t="s">
        <v>4316</v>
      </c>
      <c r="D1231" s="446">
        <v>3690.71</v>
      </c>
      <c r="E1231" s="446">
        <v>4490.63</v>
      </c>
      <c r="F1231" s="439">
        <v>6624</v>
      </c>
      <c r="G1231" s="439">
        <v>4490.63</v>
      </c>
      <c r="H1231" s="437" t="s">
        <v>956</v>
      </c>
      <c r="I1231" s="437" t="s">
        <v>4317</v>
      </c>
      <c r="J1231" s="440">
        <v>40480</v>
      </c>
    </row>
    <row r="1232" spans="1:10" ht="30">
      <c r="A1232" s="443"/>
      <c r="B1232" s="437" t="s">
        <v>4318</v>
      </c>
      <c r="C1232" s="437" t="s">
        <v>4319</v>
      </c>
      <c r="D1232" s="444"/>
      <c r="E1232" s="444"/>
      <c r="F1232" s="439">
        <v>3711</v>
      </c>
      <c r="G1232" s="439">
        <v>3690.71</v>
      </c>
      <c r="H1232" s="437" t="s">
        <v>956</v>
      </c>
      <c r="I1232" s="437" t="s">
        <v>727</v>
      </c>
      <c r="J1232" s="440">
        <v>40035</v>
      </c>
    </row>
    <row r="1233" spans="1:10" ht="30">
      <c r="A1233" s="445" t="s">
        <v>4320</v>
      </c>
      <c r="B1233" s="437" t="s">
        <v>4321</v>
      </c>
      <c r="C1233" s="437" t="s">
        <v>4322</v>
      </c>
      <c r="D1233" s="446">
        <v>29080.17</v>
      </c>
      <c r="E1233" s="446">
        <v>35382.980000000003</v>
      </c>
      <c r="F1233" s="439">
        <v>26497</v>
      </c>
      <c r="G1233" s="439">
        <v>1211.98</v>
      </c>
      <c r="H1233" s="437" t="s">
        <v>956</v>
      </c>
      <c r="I1233" s="437" t="s">
        <v>4323</v>
      </c>
      <c r="J1233" s="440">
        <v>40658</v>
      </c>
    </row>
    <row r="1234" spans="1:10" ht="15">
      <c r="A1234" s="441"/>
      <c r="B1234" s="437" t="s">
        <v>4324</v>
      </c>
      <c r="C1234" s="437" t="s">
        <v>4325</v>
      </c>
      <c r="D1234" s="442"/>
      <c r="E1234" s="442"/>
      <c r="F1234" s="439">
        <v>9608.75</v>
      </c>
      <c r="G1234" s="439">
        <v>9571.86</v>
      </c>
      <c r="H1234" s="437" t="s">
        <v>956</v>
      </c>
      <c r="I1234" s="437" t="s">
        <v>1050</v>
      </c>
      <c r="J1234" s="440">
        <v>40695</v>
      </c>
    </row>
    <row r="1235" spans="1:10" ht="15">
      <c r="A1235" s="441"/>
      <c r="B1235" s="437" t="s">
        <v>4326</v>
      </c>
      <c r="C1235" s="437" t="s">
        <v>4327</v>
      </c>
      <c r="D1235" s="442"/>
      <c r="E1235" s="442"/>
      <c r="F1235" s="439">
        <v>29080.17</v>
      </c>
      <c r="G1235" s="439">
        <v>29080.17</v>
      </c>
      <c r="H1235" s="437" t="s">
        <v>956</v>
      </c>
      <c r="I1235" s="437" t="s">
        <v>4328</v>
      </c>
      <c r="J1235" s="440">
        <v>40330</v>
      </c>
    </row>
    <row r="1236" spans="1:10" ht="30">
      <c r="A1236" s="443"/>
      <c r="B1236" s="437" t="s">
        <v>4329</v>
      </c>
      <c r="C1236" s="437" t="s">
        <v>4322</v>
      </c>
      <c r="D1236" s="444"/>
      <c r="E1236" s="444"/>
      <c r="F1236" s="439">
        <v>24599.14</v>
      </c>
      <c r="G1236" s="439">
        <v>24599.14</v>
      </c>
      <c r="H1236" s="437" t="s">
        <v>956</v>
      </c>
      <c r="I1236" s="437" t="s">
        <v>999</v>
      </c>
      <c r="J1236" s="440">
        <v>40633</v>
      </c>
    </row>
    <row r="1237" spans="1:10" ht="15">
      <c r="A1237" s="437" t="s">
        <v>4330</v>
      </c>
      <c r="B1237" s="437" t="s">
        <v>4331</v>
      </c>
      <c r="C1237" s="437" t="s">
        <v>4332</v>
      </c>
      <c r="D1237" s="439">
        <v>2301.7800000000002</v>
      </c>
      <c r="E1237" s="439">
        <v>2800.67</v>
      </c>
      <c r="F1237" s="439">
        <v>2301.7800000000002</v>
      </c>
      <c r="G1237" s="439">
        <v>2301.7800000000002</v>
      </c>
      <c r="H1237" s="437" t="s">
        <v>956</v>
      </c>
      <c r="I1237" s="437" t="s">
        <v>1050</v>
      </c>
      <c r="J1237" s="440">
        <v>40724</v>
      </c>
    </row>
    <row r="1238" spans="1:10" ht="45">
      <c r="A1238" s="437" t="s">
        <v>4333</v>
      </c>
      <c r="B1238" s="437" t="s">
        <v>4334</v>
      </c>
      <c r="C1238" s="437" t="s">
        <v>4335</v>
      </c>
      <c r="D1238" s="439">
        <v>16125.56</v>
      </c>
      <c r="E1238" s="439">
        <v>19620.599999999999</v>
      </c>
      <c r="F1238" s="439">
        <v>57262</v>
      </c>
      <c r="G1238" s="439">
        <v>35746.160000000003</v>
      </c>
      <c r="H1238" s="437" t="s">
        <v>956</v>
      </c>
      <c r="I1238" s="437" t="s">
        <v>4336</v>
      </c>
      <c r="J1238" s="440">
        <v>40388</v>
      </c>
    </row>
    <row r="1239" spans="1:10" ht="30">
      <c r="A1239" s="437" t="s">
        <v>4337</v>
      </c>
      <c r="B1239" s="437" t="s">
        <v>4338</v>
      </c>
      <c r="C1239" s="437" t="s">
        <v>4339</v>
      </c>
      <c r="D1239" s="439">
        <v>2878.32</v>
      </c>
      <c r="E1239" s="439">
        <v>3502.16</v>
      </c>
      <c r="F1239" s="439">
        <v>50673</v>
      </c>
      <c r="G1239" s="439">
        <v>2878.32</v>
      </c>
      <c r="H1239" s="437" t="s">
        <v>1083</v>
      </c>
      <c r="I1239" s="437" t="s">
        <v>4340</v>
      </c>
      <c r="J1239" s="440">
        <v>40389</v>
      </c>
    </row>
    <row r="1240" spans="1:10" ht="60">
      <c r="A1240" s="437" t="s">
        <v>3097</v>
      </c>
      <c r="B1240" s="437" t="s">
        <v>4341</v>
      </c>
      <c r="C1240" s="437" t="s">
        <v>4342</v>
      </c>
      <c r="D1240" s="439">
        <v>8460.24</v>
      </c>
      <c r="E1240" s="439">
        <v>10293.91</v>
      </c>
      <c r="F1240" s="439">
        <v>33550</v>
      </c>
      <c r="G1240" s="439">
        <v>18754.150000000001</v>
      </c>
      <c r="H1240" s="437" t="s">
        <v>956</v>
      </c>
      <c r="I1240" s="437" t="s">
        <v>4343</v>
      </c>
      <c r="J1240" s="440">
        <v>40401</v>
      </c>
    </row>
    <row r="1241" spans="1:10" ht="105">
      <c r="A1241" s="437" t="s">
        <v>4344</v>
      </c>
      <c r="B1241" s="437" t="s">
        <v>4345</v>
      </c>
      <c r="C1241" s="437" t="s">
        <v>4346</v>
      </c>
      <c r="D1241" s="439">
        <v>1720.25</v>
      </c>
      <c r="E1241" s="439">
        <v>2093.1</v>
      </c>
      <c r="F1241" s="439">
        <v>41956.45</v>
      </c>
      <c r="G1241" s="439">
        <v>1720.25</v>
      </c>
      <c r="H1241" s="437" t="s">
        <v>956</v>
      </c>
      <c r="I1241" s="437" t="s">
        <v>727</v>
      </c>
      <c r="J1241" s="440">
        <v>40035</v>
      </c>
    </row>
    <row r="1242" spans="1:10" ht="15">
      <c r="A1242" s="445" t="s">
        <v>4347</v>
      </c>
      <c r="B1242" s="437" t="s">
        <v>4348</v>
      </c>
      <c r="C1242" s="437" t="s">
        <v>4347</v>
      </c>
      <c r="D1242" s="446">
        <v>538.14</v>
      </c>
      <c r="E1242" s="446">
        <v>654.78</v>
      </c>
      <c r="F1242" s="439">
        <v>14817</v>
      </c>
      <c r="G1242" s="439">
        <v>654.78</v>
      </c>
      <c r="H1242" s="437" t="s">
        <v>956</v>
      </c>
      <c r="I1242" s="437" t="s">
        <v>4349</v>
      </c>
      <c r="J1242" s="440">
        <v>40385</v>
      </c>
    </row>
    <row r="1243" spans="1:10" ht="15">
      <c r="A1243" s="441"/>
      <c r="B1243" s="437" t="s">
        <v>4350</v>
      </c>
      <c r="C1243" s="437" t="s">
        <v>2437</v>
      </c>
      <c r="D1243" s="442"/>
      <c r="E1243" s="442"/>
      <c r="F1243" s="439">
        <v>984.05</v>
      </c>
      <c r="G1243" s="439">
        <v>538.14</v>
      </c>
      <c r="H1243" s="437" t="s">
        <v>956</v>
      </c>
      <c r="I1243" s="437" t="s">
        <v>1034</v>
      </c>
      <c r="J1243" s="440">
        <v>40077</v>
      </c>
    </row>
    <row r="1244" spans="1:10" ht="15">
      <c r="A1244" s="443"/>
      <c r="B1244" s="437" t="s">
        <v>4351</v>
      </c>
      <c r="C1244" s="437" t="s">
        <v>1089</v>
      </c>
      <c r="D1244" s="444"/>
      <c r="E1244" s="444"/>
      <c r="F1244" s="439">
        <v>0</v>
      </c>
      <c r="G1244" s="439">
        <v>0</v>
      </c>
      <c r="H1244" s="437" t="s">
        <v>956</v>
      </c>
      <c r="I1244" s="437" t="s">
        <v>1034</v>
      </c>
      <c r="J1244" s="440">
        <v>40115</v>
      </c>
    </row>
    <row r="1245" spans="1:10" ht="15">
      <c r="A1245" s="437" t="s">
        <v>4352</v>
      </c>
      <c r="B1245" s="437" t="s">
        <v>4353</v>
      </c>
      <c r="C1245" s="437" t="s">
        <v>4352</v>
      </c>
      <c r="D1245" s="439">
        <v>5682.38</v>
      </c>
      <c r="E1245" s="439">
        <v>6913.98</v>
      </c>
      <c r="F1245" s="439">
        <v>0</v>
      </c>
      <c r="G1245" s="439">
        <v>0</v>
      </c>
      <c r="H1245" s="437" t="s">
        <v>1038</v>
      </c>
      <c r="I1245" s="437" t="s">
        <v>727</v>
      </c>
      <c r="J1245" s="440">
        <v>40724</v>
      </c>
    </row>
    <row r="1246" spans="1:10" ht="90">
      <c r="A1246" s="445" t="s">
        <v>4354</v>
      </c>
      <c r="B1246" s="437" t="s">
        <v>4355</v>
      </c>
      <c r="C1246" s="437" t="s">
        <v>4356</v>
      </c>
      <c r="D1246" s="446">
        <v>1465.43</v>
      </c>
      <c r="E1246" s="446">
        <v>1783.05</v>
      </c>
      <c r="F1246" s="439">
        <v>5000</v>
      </c>
      <c r="G1246" s="439">
        <v>1783.05</v>
      </c>
      <c r="H1246" s="437" t="s">
        <v>956</v>
      </c>
      <c r="I1246" s="437" t="s">
        <v>4357</v>
      </c>
      <c r="J1246" s="440">
        <v>40379</v>
      </c>
    </row>
    <row r="1247" spans="1:10" ht="15">
      <c r="A1247" s="443"/>
      <c r="B1247" s="437" t="s">
        <v>4358</v>
      </c>
      <c r="C1247" s="437" t="s">
        <v>2239</v>
      </c>
      <c r="D1247" s="444"/>
      <c r="E1247" s="444"/>
      <c r="F1247" s="439">
        <v>4999.68</v>
      </c>
      <c r="G1247" s="439">
        <v>1465.43</v>
      </c>
      <c r="H1247" s="437" t="s">
        <v>956</v>
      </c>
      <c r="I1247" s="437" t="s">
        <v>727</v>
      </c>
      <c r="J1247" s="440">
        <v>40001</v>
      </c>
    </row>
    <row r="1248" spans="1:10" ht="60">
      <c r="A1248" s="445" t="s">
        <v>4359</v>
      </c>
      <c r="B1248" s="437" t="s">
        <v>4360</v>
      </c>
      <c r="C1248" s="437" t="s">
        <v>4361</v>
      </c>
      <c r="D1248" s="446">
        <v>1618.18</v>
      </c>
      <c r="E1248" s="446">
        <v>1968.91</v>
      </c>
      <c r="F1248" s="439">
        <v>3907.45</v>
      </c>
      <c r="G1248" s="439">
        <v>1618.18</v>
      </c>
      <c r="H1248" s="437" t="s">
        <v>956</v>
      </c>
      <c r="I1248" s="437" t="s">
        <v>4362</v>
      </c>
      <c r="J1248" s="440">
        <v>40488</v>
      </c>
    </row>
    <row r="1249" spans="1:10" ht="30">
      <c r="A1249" s="443"/>
      <c r="B1249" s="437" t="s">
        <v>4363</v>
      </c>
      <c r="C1249" s="437" t="s">
        <v>1133</v>
      </c>
      <c r="D1249" s="444"/>
      <c r="E1249" s="444"/>
      <c r="F1249" s="439">
        <v>5500</v>
      </c>
      <c r="G1249" s="439">
        <v>1618.18</v>
      </c>
      <c r="H1249" s="437" t="s">
        <v>956</v>
      </c>
      <c r="I1249" s="437" t="s">
        <v>4364</v>
      </c>
      <c r="J1249" s="440">
        <v>40129</v>
      </c>
    </row>
    <row r="1250" spans="1:10" ht="45">
      <c r="A1250" s="437" t="s">
        <v>4365</v>
      </c>
      <c r="B1250" s="437" t="s">
        <v>4366</v>
      </c>
      <c r="C1250" s="437" t="s">
        <v>4367</v>
      </c>
      <c r="D1250" s="446">
        <v>3874.15</v>
      </c>
      <c r="E1250" s="446">
        <v>4713.83</v>
      </c>
      <c r="F1250" s="439">
        <v>38500</v>
      </c>
      <c r="G1250" s="439">
        <v>4713.83</v>
      </c>
      <c r="H1250" s="437" t="s">
        <v>956</v>
      </c>
      <c r="I1250" s="437" t="s">
        <v>1134</v>
      </c>
      <c r="J1250" s="440">
        <v>40365</v>
      </c>
    </row>
    <row r="1251" spans="1:10" ht="30">
      <c r="A1251" s="437" t="s">
        <v>4365</v>
      </c>
      <c r="B1251" s="437" t="s">
        <v>4368</v>
      </c>
      <c r="C1251" s="437" t="s">
        <v>4369</v>
      </c>
      <c r="D1251" s="442"/>
      <c r="E1251" s="442"/>
      <c r="F1251" s="439">
        <v>349.58</v>
      </c>
      <c r="G1251" s="439">
        <v>0</v>
      </c>
      <c r="H1251" s="437" t="s">
        <v>956</v>
      </c>
      <c r="I1251" s="437" t="s">
        <v>727</v>
      </c>
      <c r="J1251" s="440">
        <v>40024</v>
      </c>
    </row>
    <row r="1252" spans="1:10" ht="30">
      <c r="A1252" s="437" t="s">
        <v>4365</v>
      </c>
      <c r="B1252" s="437" t="s">
        <v>4370</v>
      </c>
      <c r="C1252" s="437" t="s">
        <v>4371</v>
      </c>
      <c r="D1252" s="442"/>
      <c r="E1252" s="442"/>
      <c r="F1252" s="439">
        <v>2365.4899999999998</v>
      </c>
      <c r="G1252" s="439">
        <v>0</v>
      </c>
      <c r="H1252" s="437" t="s">
        <v>956</v>
      </c>
      <c r="I1252" s="437" t="s">
        <v>727</v>
      </c>
      <c r="J1252" s="440">
        <v>40056</v>
      </c>
    </row>
    <row r="1253" spans="1:10" ht="15">
      <c r="A1253" s="437" t="s">
        <v>4365</v>
      </c>
      <c r="B1253" s="437" t="s">
        <v>4372</v>
      </c>
      <c r="C1253" s="437" t="s">
        <v>4373</v>
      </c>
      <c r="D1253" s="442"/>
      <c r="E1253" s="442"/>
      <c r="F1253" s="439">
        <v>598.54999999999995</v>
      </c>
      <c r="G1253" s="439">
        <v>598.54999999999995</v>
      </c>
      <c r="H1253" s="437" t="s">
        <v>956</v>
      </c>
      <c r="I1253" s="437" t="s">
        <v>4374</v>
      </c>
      <c r="J1253" s="440">
        <v>40308</v>
      </c>
    </row>
    <row r="1254" spans="1:10" ht="30">
      <c r="A1254" s="437" t="s">
        <v>4365</v>
      </c>
      <c r="B1254" s="437" t="s">
        <v>4375</v>
      </c>
      <c r="C1254" s="437" t="s">
        <v>4376</v>
      </c>
      <c r="D1254" s="444"/>
      <c r="E1254" s="444"/>
      <c r="F1254" s="439">
        <v>560.53</v>
      </c>
      <c r="G1254" s="439">
        <v>0</v>
      </c>
      <c r="H1254" s="437" t="s">
        <v>956</v>
      </c>
      <c r="I1254" s="437" t="s">
        <v>727</v>
      </c>
      <c r="J1254" s="440">
        <v>40056</v>
      </c>
    </row>
    <row r="1255" spans="1:10" ht="30">
      <c r="A1255" s="437" t="s">
        <v>4377</v>
      </c>
      <c r="B1255" s="437" t="s">
        <v>4378</v>
      </c>
      <c r="C1255" s="437" t="s">
        <v>4379</v>
      </c>
      <c r="D1255" s="439">
        <v>3869.78</v>
      </c>
      <c r="E1255" s="439">
        <v>4708.5200000000004</v>
      </c>
      <c r="F1255" s="439">
        <v>9216</v>
      </c>
      <c r="G1255" s="439">
        <v>3869.78</v>
      </c>
      <c r="H1255" s="437" t="s">
        <v>956</v>
      </c>
      <c r="I1255" s="437" t="s">
        <v>4380</v>
      </c>
      <c r="J1255" s="440">
        <v>40268</v>
      </c>
    </row>
    <row r="1256" spans="1:10" ht="30">
      <c r="A1256" s="437" t="s">
        <v>4381</v>
      </c>
      <c r="B1256" s="437" t="s">
        <v>4382</v>
      </c>
      <c r="C1256" s="437" t="s">
        <v>4383</v>
      </c>
      <c r="D1256" s="439">
        <v>68044.44</v>
      </c>
      <c r="E1256" s="439">
        <v>82792.350000000006</v>
      </c>
      <c r="F1256" s="439">
        <v>210026.5</v>
      </c>
      <c r="G1256" s="439">
        <v>150836.79</v>
      </c>
      <c r="H1256" s="437" t="s">
        <v>960</v>
      </c>
      <c r="I1256" s="437" t="s">
        <v>4384</v>
      </c>
      <c r="J1256" s="440">
        <v>40466</v>
      </c>
    </row>
    <row r="1257" spans="1:10" ht="30">
      <c r="A1257" s="445" t="s">
        <v>4385</v>
      </c>
      <c r="B1257" s="437" t="s">
        <v>4386</v>
      </c>
      <c r="C1257" s="437" t="s">
        <v>4387</v>
      </c>
      <c r="D1257" s="446">
        <v>1633.52</v>
      </c>
      <c r="E1257" s="446">
        <v>1987.57</v>
      </c>
      <c r="F1257" s="439">
        <v>1633.52</v>
      </c>
      <c r="G1257" s="439">
        <v>1633.52</v>
      </c>
      <c r="H1257" s="437" t="s">
        <v>956</v>
      </c>
      <c r="I1257" s="437" t="s">
        <v>2688</v>
      </c>
      <c r="J1257" s="440">
        <v>40444</v>
      </c>
    </row>
    <row r="1258" spans="1:10" ht="60">
      <c r="A1258" s="441"/>
      <c r="B1258" s="437" t="s">
        <v>4141</v>
      </c>
      <c r="C1258" s="437" t="s">
        <v>4388</v>
      </c>
      <c r="D1258" s="442"/>
      <c r="E1258" s="442"/>
      <c r="F1258" s="439">
        <v>11074.03</v>
      </c>
      <c r="G1258" s="439">
        <v>1987.57</v>
      </c>
      <c r="H1258" s="437" t="s">
        <v>956</v>
      </c>
      <c r="I1258" s="437" t="s">
        <v>1428</v>
      </c>
      <c r="J1258" s="440">
        <v>40739</v>
      </c>
    </row>
    <row r="1259" spans="1:10" ht="60">
      <c r="A1259" s="443"/>
      <c r="B1259" s="437" t="s">
        <v>4389</v>
      </c>
      <c r="C1259" s="437" t="s">
        <v>4390</v>
      </c>
      <c r="D1259" s="444"/>
      <c r="E1259" s="444"/>
      <c r="F1259" s="439">
        <v>1633.52</v>
      </c>
      <c r="G1259" s="439">
        <v>1633.52</v>
      </c>
      <c r="H1259" s="437" t="s">
        <v>956</v>
      </c>
      <c r="I1259" s="437" t="s">
        <v>1428</v>
      </c>
      <c r="J1259" s="440">
        <v>40344</v>
      </c>
    </row>
    <row r="1260" spans="1:10" ht="45">
      <c r="A1260" s="437" t="s">
        <v>4391</v>
      </c>
      <c r="B1260" s="437" t="s">
        <v>4392</v>
      </c>
      <c r="C1260" s="437" t="s">
        <v>4393</v>
      </c>
      <c r="D1260" s="439">
        <v>424.82</v>
      </c>
      <c r="E1260" s="439">
        <v>516.89</v>
      </c>
      <c r="F1260" s="439">
        <v>1633.52</v>
      </c>
      <c r="G1260" s="439">
        <v>424.82</v>
      </c>
      <c r="H1260" s="437" t="s">
        <v>956</v>
      </c>
      <c r="I1260" s="437" t="s">
        <v>727</v>
      </c>
      <c r="J1260" s="440">
        <v>39965</v>
      </c>
    </row>
    <row r="1261" spans="1:10" ht="135">
      <c r="A1261" s="445" t="s">
        <v>4394</v>
      </c>
      <c r="B1261" s="437" t="s">
        <v>4395</v>
      </c>
      <c r="C1261" s="437" t="s">
        <v>4396</v>
      </c>
      <c r="D1261" s="446">
        <v>6691.32</v>
      </c>
      <c r="E1261" s="446">
        <v>8141.59</v>
      </c>
      <c r="F1261" s="439">
        <v>142030.19</v>
      </c>
      <c r="G1261" s="439">
        <v>6691.32</v>
      </c>
      <c r="H1261" s="437" t="s">
        <v>956</v>
      </c>
      <c r="I1261" s="437" t="s">
        <v>4397</v>
      </c>
      <c r="J1261" s="440">
        <v>40037</v>
      </c>
    </row>
    <row r="1262" spans="1:10" ht="60">
      <c r="A1262" s="441"/>
      <c r="B1262" s="437" t="s">
        <v>4398</v>
      </c>
      <c r="C1262" s="437" t="s">
        <v>4399</v>
      </c>
      <c r="D1262" s="442"/>
      <c r="E1262" s="442"/>
      <c r="F1262" s="439">
        <v>1632</v>
      </c>
      <c r="G1262" s="439">
        <v>3264</v>
      </c>
      <c r="H1262" s="437" t="s">
        <v>956</v>
      </c>
      <c r="I1262" s="437" t="s">
        <v>4400</v>
      </c>
      <c r="J1262" s="440">
        <v>40431</v>
      </c>
    </row>
    <row r="1263" spans="1:10" ht="30">
      <c r="A1263" s="441"/>
      <c r="B1263" s="437" t="s">
        <v>4401</v>
      </c>
      <c r="C1263" s="437" t="s">
        <v>4402</v>
      </c>
      <c r="D1263" s="442"/>
      <c r="E1263" s="442"/>
      <c r="F1263" s="439">
        <v>5000</v>
      </c>
      <c r="G1263" s="439">
        <v>759.59</v>
      </c>
      <c r="H1263" s="437" t="s">
        <v>956</v>
      </c>
      <c r="I1263" s="437" t="s">
        <v>999</v>
      </c>
      <c r="J1263" s="440">
        <v>40648</v>
      </c>
    </row>
    <row r="1264" spans="1:10" ht="30">
      <c r="A1264" s="443"/>
      <c r="B1264" s="437" t="s">
        <v>4403</v>
      </c>
      <c r="C1264" s="437" t="s">
        <v>4404</v>
      </c>
      <c r="D1264" s="444"/>
      <c r="E1264" s="444"/>
      <c r="F1264" s="439">
        <v>10500</v>
      </c>
      <c r="G1264" s="439">
        <v>5750</v>
      </c>
      <c r="H1264" s="437" t="s">
        <v>956</v>
      </c>
      <c r="I1264" s="437" t="s">
        <v>2523</v>
      </c>
      <c r="J1264" s="440">
        <v>40556</v>
      </c>
    </row>
    <row r="1265" spans="1:10" ht="15">
      <c r="A1265" s="437" t="s">
        <v>4405</v>
      </c>
      <c r="B1265" s="437" t="s">
        <v>4406</v>
      </c>
      <c r="C1265" s="437" t="s">
        <v>4407</v>
      </c>
      <c r="D1265" s="439">
        <v>324.3</v>
      </c>
      <c r="E1265" s="439">
        <v>394.59</v>
      </c>
      <c r="F1265" s="439">
        <v>450</v>
      </c>
      <c r="G1265" s="439">
        <v>324.3</v>
      </c>
      <c r="H1265" s="437" t="s">
        <v>956</v>
      </c>
      <c r="I1265" s="437" t="s">
        <v>4408</v>
      </c>
      <c r="J1265" s="440">
        <v>39641</v>
      </c>
    </row>
    <row r="1266" spans="1:10" ht="180">
      <c r="A1266" s="445" t="s">
        <v>4409</v>
      </c>
      <c r="B1266" s="437" t="s">
        <v>4410</v>
      </c>
      <c r="C1266" s="437" t="s">
        <v>4411</v>
      </c>
      <c r="D1266" s="446">
        <v>4328.3900000000003</v>
      </c>
      <c r="E1266" s="446">
        <v>5266.53</v>
      </c>
      <c r="F1266" s="439">
        <v>4328.3900000000003</v>
      </c>
      <c r="G1266" s="439">
        <v>4328.3900000000003</v>
      </c>
      <c r="H1266" s="437" t="s">
        <v>956</v>
      </c>
      <c r="I1266" s="437" t="s">
        <v>727</v>
      </c>
      <c r="J1266" s="440">
        <v>40009</v>
      </c>
    </row>
    <row r="1267" spans="1:10" ht="105">
      <c r="A1267" s="443"/>
      <c r="B1267" s="437" t="s">
        <v>4412</v>
      </c>
      <c r="C1267" s="437" t="s">
        <v>4413</v>
      </c>
      <c r="D1267" s="444"/>
      <c r="E1267" s="444"/>
      <c r="F1267" s="439">
        <v>4328</v>
      </c>
      <c r="G1267" s="439">
        <v>4328</v>
      </c>
      <c r="H1267" s="437" t="s">
        <v>956</v>
      </c>
      <c r="I1267" s="437" t="s">
        <v>1299</v>
      </c>
      <c r="J1267" s="440">
        <v>40333</v>
      </c>
    </row>
    <row r="1268" spans="1:10" ht="30">
      <c r="A1268" s="445" t="s">
        <v>4414</v>
      </c>
      <c r="B1268" s="437" t="s">
        <v>4415</v>
      </c>
      <c r="C1268" s="437" t="s">
        <v>4416</v>
      </c>
      <c r="D1268" s="446">
        <v>31574.12</v>
      </c>
      <c r="E1268" s="446">
        <v>38417.480000000003</v>
      </c>
      <c r="F1268" s="439">
        <v>10230</v>
      </c>
      <c r="G1268" s="439">
        <v>5262.35</v>
      </c>
      <c r="H1268" s="437" t="s">
        <v>956</v>
      </c>
      <c r="I1268" s="437" t="s">
        <v>4417</v>
      </c>
      <c r="J1268" s="440">
        <v>40147</v>
      </c>
    </row>
    <row r="1269" spans="1:10" ht="30">
      <c r="A1269" s="441"/>
      <c r="B1269" s="437" t="s">
        <v>4418</v>
      </c>
      <c r="C1269" s="437" t="s">
        <v>4419</v>
      </c>
      <c r="D1269" s="442"/>
      <c r="E1269" s="442"/>
      <c r="F1269" s="439">
        <v>32670</v>
      </c>
      <c r="G1269" s="439">
        <v>5262.35</v>
      </c>
      <c r="H1269" s="437" t="s">
        <v>956</v>
      </c>
      <c r="I1269" s="437" t="s">
        <v>4417</v>
      </c>
      <c r="J1269" s="440">
        <v>40147</v>
      </c>
    </row>
    <row r="1270" spans="1:10" ht="45">
      <c r="A1270" s="441"/>
      <c r="B1270" s="437" t="s">
        <v>4420</v>
      </c>
      <c r="C1270" s="437" t="s">
        <v>4421</v>
      </c>
      <c r="D1270" s="442"/>
      <c r="E1270" s="442"/>
      <c r="F1270" s="439">
        <v>54255.5</v>
      </c>
      <c r="G1270" s="439">
        <v>5262.35</v>
      </c>
      <c r="H1270" s="437" t="s">
        <v>956</v>
      </c>
      <c r="I1270" s="437" t="s">
        <v>4422</v>
      </c>
      <c r="J1270" s="440">
        <v>40414</v>
      </c>
    </row>
    <row r="1271" spans="1:10" ht="15">
      <c r="A1271" s="441"/>
      <c r="B1271" s="437" t="s">
        <v>4423</v>
      </c>
      <c r="C1271" s="437" t="s">
        <v>4424</v>
      </c>
      <c r="D1271" s="442"/>
      <c r="E1271" s="442"/>
      <c r="F1271" s="439">
        <v>53077.75</v>
      </c>
      <c r="G1271" s="439">
        <v>5262.35</v>
      </c>
      <c r="H1271" s="437" t="s">
        <v>956</v>
      </c>
      <c r="I1271" s="437" t="s">
        <v>4425</v>
      </c>
      <c r="J1271" s="440">
        <v>40147</v>
      </c>
    </row>
    <row r="1272" spans="1:10" ht="45">
      <c r="A1272" s="441"/>
      <c r="B1272" s="437" t="s">
        <v>4426</v>
      </c>
      <c r="C1272" s="437" t="s">
        <v>4427</v>
      </c>
      <c r="D1272" s="442"/>
      <c r="E1272" s="442"/>
      <c r="F1272" s="439">
        <v>45613.75</v>
      </c>
      <c r="G1272" s="439">
        <v>5262.35</v>
      </c>
      <c r="H1272" s="437" t="s">
        <v>956</v>
      </c>
      <c r="I1272" s="437" t="s">
        <v>4425</v>
      </c>
      <c r="J1272" s="440">
        <v>40147</v>
      </c>
    </row>
    <row r="1273" spans="1:10" ht="60">
      <c r="A1273" s="441"/>
      <c r="B1273" s="437" t="s">
        <v>4428</v>
      </c>
      <c r="C1273" s="437" t="s">
        <v>4429</v>
      </c>
      <c r="D1273" s="442"/>
      <c r="E1273" s="442"/>
      <c r="F1273" s="439">
        <v>154402</v>
      </c>
      <c r="G1273" s="439">
        <v>34817.47</v>
      </c>
      <c r="H1273" s="437" t="s">
        <v>956</v>
      </c>
      <c r="I1273" s="437" t="s">
        <v>4430</v>
      </c>
      <c r="J1273" s="440">
        <v>40414</v>
      </c>
    </row>
    <row r="1274" spans="1:10" ht="45">
      <c r="A1274" s="443"/>
      <c r="B1274" s="437" t="s">
        <v>4431</v>
      </c>
      <c r="C1274" s="437" t="s">
        <v>4432</v>
      </c>
      <c r="D1274" s="444"/>
      <c r="E1274" s="444"/>
      <c r="F1274" s="439">
        <v>27804.3</v>
      </c>
      <c r="G1274" s="439">
        <v>5262.35</v>
      </c>
      <c r="H1274" s="437" t="s">
        <v>956</v>
      </c>
      <c r="I1274" s="437" t="s">
        <v>4425</v>
      </c>
      <c r="J1274" s="440">
        <v>40147</v>
      </c>
    </row>
    <row r="1275" spans="1:10" ht="15">
      <c r="A1275" s="445" t="s">
        <v>4433</v>
      </c>
      <c r="B1275" s="437" t="s">
        <v>4434</v>
      </c>
      <c r="C1275" s="437" t="s">
        <v>4435</v>
      </c>
      <c r="D1275" s="446">
        <v>243.57</v>
      </c>
      <c r="E1275" s="446">
        <v>296.36</v>
      </c>
      <c r="F1275" s="439">
        <v>637</v>
      </c>
      <c r="G1275" s="439">
        <v>243.57</v>
      </c>
      <c r="H1275" s="437" t="s">
        <v>956</v>
      </c>
      <c r="I1275" s="437" t="s">
        <v>4436</v>
      </c>
      <c r="J1275" s="440">
        <v>40405</v>
      </c>
    </row>
    <row r="1276" spans="1:10" ht="15">
      <c r="A1276" s="443"/>
      <c r="B1276" s="437" t="s">
        <v>4437</v>
      </c>
      <c r="C1276" s="437" t="s">
        <v>4438</v>
      </c>
      <c r="D1276" s="444"/>
      <c r="E1276" s="444"/>
      <c r="F1276" s="439">
        <v>975</v>
      </c>
      <c r="G1276" s="439">
        <v>243.57</v>
      </c>
      <c r="H1276" s="437" t="s">
        <v>956</v>
      </c>
      <c r="I1276" s="437" t="s">
        <v>402</v>
      </c>
      <c r="J1276" s="440">
        <v>40070</v>
      </c>
    </row>
    <row r="1277" spans="1:10" ht="15">
      <c r="A1277" s="437" t="s">
        <v>4439</v>
      </c>
      <c r="B1277" s="437" t="s">
        <v>4440</v>
      </c>
      <c r="C1277" s="437" t="s">
        <v>1868</v>
      </c>
      <c r="D1277" s="439">
        <v>197.06</v>
      </c>
      <c r="E1277" s="439">
        <v>239.77</v>
      </c>
      <c r="F1277" s="439">
        <v>1794.5</v>
      </c>
      <c r="G1277" s="439">
        <v>197.06</v>
      </c>
      <c r="H1277" s="437" t="s">
        <v>956</v>
      </c>
      <c r="I1277" s="437" t="s">
        <v>727</v>
      </c>
      <c r="J1277" s="440">
        <v>40047</v>
      </c>
    </row>
    <row r="1278" spans="1:10" ht="30">
      <c r="A1278" s="445" t="s">
        <v>4441</v>
      </c>
      <c r="B1278" s="437" t="s">
        <v>4442</v>
      </c>
      <c r="C1278" s="437" t="s">
        <v>4443</v>
      </c>
      <c r="D1278" s="446">
        <v>8953.7900000000009</v>
      </c>
      <c r="E1278" s="446">
        <v>10894.43</v>
      </c>
      <c r="F1278" s="439">
        <v>10920</v>
      </c>
      <c r="G1278" s="439">
        <v>10894.43</v>
      </c>
      <c r="H1278" s="437" t="s">
        <v>956</v>
      </c>
      <c r="I1278" s="437" t="s">
        <v>4444</v>
      </c>
      <c r="J1278" s="440">
        <v>40512</v>
      </c>
    </row>
    <row r="1279" spans="1:10" ht="45">
      <c r="A1279" s="443"/>
      <c r="B1279" s="437" t="s">
        <v>4445</v>
      </c>
      <c r="C1279" s="437" t="s">
        <v>4446</v>
      </c>
      <c r="D1279" s="444"/>
      <c r="E1279" s="444"/>
      <c r="F1279" s="439">
        <v>9047.1299999999992</v>
      </c>
      <c r="G1279" s="439">
        <v>8953.7900000000009</v>
      </c>
      <c r="H1279" s="437" t="s">
        <v>956</v>
      </c>
      <c r="I1279" s="437" t="s">
        <v>4447</v>
      </c>
      <c r="J1279" s="440">
        <v>40060</v>
      </c>
    </row>
    <row r="1280" spans="1:10" ht="15">
      <c r="A1280" s="437" t="s">
        <v>4448</v>
      </c>
      <c r="B1280" s="437" t="s">
        <v>4449</v>
      </c>
      <c r="C1280" s="437" t="s">
        <v>4450</v>
      </c>
      <c r="D1280" s="439">
        <v>36103.43</v>
      </c>
      <c r="E1280" s="439">
        <v>43928.47</v>
      </c>
      <c r="F1280" s="439">
        <v>0</v>
      </c>
      <c r="G1280" s="439">
        <v>0</v>
      </c>
      <c r="H1280" s="437" t="s">
        <v>1038</v>
      </c>
      <c r="I1280" s="437" t="s">
        <v>727</v>
      </c>
      <c r="J1280" s="440">
        <v>40329</v>
      </c>
    </row>
    <row r="1281" spans="1:10" ht="15">
      <c r="A1281" s="445" t="s">
        <v>4451</v>
      </c>
      <c r="B1281" s="437" t="s">
        <v>4452</v>
      </c>
      <c r="C1281" s="437" t="s">
        <v>4453</v>
      </c>
      <c r="D1281" s="446">
        <v>332.36</v>
      </c>
      <c r="E1281" s="452">
        <v>404.39</v>
      </c>
      <c r="F1281" s="439">
        <v>1250</v>
      </c>
      <c r="G1281" s="439">
        <v>404.39</v>
      </c>
      <c r="H1281" s="437" t="s">
        <v>956</v>
      </c>
      <c r="I1281" s="437" t="s">
        <v>1002</v>
      </c>
      <c r="J1281" s="440">
        <v>40581</v>
      </c>
    </row>
    <row r="1282" spans="1:10" ht="30">
      <c r="A1282" s="443"/>
      <c r="B1282" s="437" t="s">
        <v>4454</v>
      </c>
      <c r="C1282" s="437" t="s">
        <v>4455</v>
      </c>
      <c r="D1282" s="444"/>
      <c r="E1282" s="453"/>
      <c r="F1282" s="439">
        <v>5338.27</v>
      </c>
      <c r="G1282" s="439">
        <v>332.36</v>
      </c>
      <c r="H1282" s="437" t="s">
        <v>956</v>
      </c>
      <c r="I1282" s="437" t="s">
        <v>727</v>
      </c>
      <c r="J1282" s="440">
        <v>40026</v>
      </c>
    </row>
    <row r="1283" spans="1:10" ht="150">
      <c r="A1283" s="445" t="s">
        <v>4456</v>
      </c>
      <c r="B1283" s="437" t="s">
        <v>1422</v>
      </c>
      <c r="C1283" s="437" t="s">
        <v>4457</v>
      </c>
      <c r="D1283" s="446">
        <v>6494.77</v>
      </c>
      <c r="E1283" s="446">
        <v>7902.45</v>
      </c>
      <c r="F1283" s="439">
        <v>122826.48</v>
      </c>
      <c r="G1283" s="439">
        <v>6494.77</v>
      </c>
      <c r="H1283" s="437" t="s">
        <v>956</v>
      </c>
      <c r="I1283" s="437" t="s">
        <v>727</v>
      </c>
      <c r="J1283" s="440">
        <v>40035</v>
      </c>
    </row>
    <row r="1284" spans="1:10" ht="105">
      <c r="A1284" s="443"/>
      <c r="B1284" s="437" t="s">
        <v>4458</v>
      </c>
      <c r="C1284" s="437" t="s">
        <v>4459</v>
      </c>
      <c r="D1284" s="444"/>
      <c r="E1284" s="444"/>
      <c r="F1284" s="439">
        <v>13325</v>
      </c>
      <c r="G1284" s="439">
        <v>7902.45</v>
      </c>
      <c r="H1284" s="437" t="s">
        <v>956</v>
      </c>
      <c r="I1284" s="437" t="s">
        <v>4460</v>
      </c>
      <c r="J1284" s="440">
        <v>40438</v>
      </c>
    </row>
    <row r="1285" spans="1:10" ht="45">
      <c r="A1285" s="445" t="s">
        <v>4461</v>
      </c>
      <c r="B1285" s="437" t="s">
        <v>4462</v>
      </c>
      <c r="C1285" s="437" t="s">
        <v>4463</v>
      </c>
      <c r="D1285" s="446">
        <v>725.04</v>
      </c>
      <c r="E1285" s="446">
        <v>882.18</v>
      </c>
      <c r="F1285" s="439">
        <v>15699</v>
      </c>
      <c r="G1285" s="439">
        <v>725.04</v>
      </c>
      <c r="H1285" s="437" t="s">
        <v>956</v>
      </c>
      <c r="I1285" s="437" t="s">
        <v>1034</v>
      </c>
      <c r="J1285" s="440">
        <v>40290</v>
      </c>
    </row>
    <row r="1286" spans="1:10" ht="30">
      <c r="A1286" s="443"/>
      <c r="B1286" s="437" t="s">
        <v>4464</v>
      </c>
      <c r="C1286" s="437" t="s">
        <v>4465</v>
      </c>
      <c r="D1286" s="444"/>
      <c r="E1286" s="444"/>
      <c r="F1286" s="439">
        <v>1035.55</v>
      </c>
      <c r="G1286" s="439">
        <v>882.18</v>
      </c>
      <c r="H1286" s="437" t="s">
        <v>956</v>
      </c>
      <c r="I1286" s="437" t="s">
        <v>1034</v>
      </c>
      <c r="J1286" s="440">
        <v>40436</v>
      </c>
    </row>
    <row r="1287" spans="1:10" ht="60">
      <c r="A1287" s="437" t="s">
        <v>4466</v>
      </c>
      <c r="B1287" s="437" t="s">
        <v>4467</v>
      </c>
      <c r="C1287" s="437" t="s">
        <v>4468</v>
      </c>
      <c r="D1287" s="439">
        <v>1614.67</v>
      </c>
      <c r="E1287" s="439">
        <v>1964.63</v>
      </c>
      <c r="F1287" s="439">
        <v>6594.6</v>
      </c>
      <c r="G1287" s="439">
        <v>3579.3</v>
      </c>
      <c r="H1287" s="437" t="s">
        <v>956</v>
      </c>
      <c r="I1287" s="437" t="s">
        <v>4469</v>
      </c>
      <c r="J1287" s="440">
        <v>40660</v>
      </c>
    </row>
    <row r="1288" spans="1:10" ht="45">
      <c r="A1288" s="445" t="s">
        <v>4470</v>
      </c>
      <c r="B1288" s="437" t="s">
        <v>4471</v>
      </c>
      <c r="C1288" s="437" t="s">
        <v>4472</v>
      </c>
      <c r="D1288" s="446">
        <v>99623.96</v>
      </c>
      <c r="E1288" s="446">
        <v>123659.56</v>
      </c>
      <c r="F1288" s="439">
        <v>195140.75</v>
      </c>
      <c r="G1288" s="439">
        <v>123659.56</v>
      </c>
      <c r="H1288" s="437" t="s">
        <v>956</v>
      </c>
      <c r="I1288" s="437" t="s">
        <v>1050</v>
      </c>
      <c r="J1288" s="440">
        <v>40511</v>
      </c>
    </row>
    <row r="1289" spans="1:10" ht="30">
      <c r="A1289" s="443"/>
      <c r="B1289" s="437" t="s">
        <v>4473</v>
      </c>
      <c r="C1289" s="437" t="s">
        <v>4474</v>
      </c>
      <c r="D1289" s="444"/>
      <c r="E1289" s="444"/>
      <c r="F1289" s="439">
        <v>120232.36</v>
      </c>
      <c r="G1289" s="439">
        <v>99623.96</v>
      </c>
      <c r="H1289" s="437" t="s">
        <v>956</v>
      </c>
      <c r="I1289" s="437" t="s">
        <v>3742</v>
      </c>
      <c r="J1289" s="440">
        <v>40032</v>
      </c>
    </row>
    <row r="1290" spans="1:10" ht="15">
      <c r="A1290" s="437" t="s">
        <v>4475</v>
      </c>
      <c r="B1290" s="437" t="s">
        <v>4476</v>
      </c>
      <c r="C1290" s="437" t="s">
        <v>4477</v>
      </c>
      <c r="D1290" s="439">
        <v>2341.09</v>
      </c>
      <c r="E1290" s="439">
        <v>2848.5</v>
      </c>
      <c r="F1290" s="439">
        <v>30374.6</v>
      </c>
      <c r="G1290" s="439">
        <v>5189.59</v>
      </c>
      <c r="H1290" s="437" t="s">
        <v>956</v>
      </c>
      <c r="I1290" s="437" t="s">
        <v>1002</v>
      </c>
      <c r="J1290" s="440">
        <v>40373</v>
      </c>
    </row>
    <row r="1291" spans="1:10" ht="105">
      <c r="A1291" s="445" t="s">
        <v>4478</v>
      </c>
      <c r="B1291" s="437" t="s">
        <v>4479</v>
      </c>
      <c r="C1291" s="437" t="s">
        <v>4480</v>
      </c>
      <c r="D1291" s="446">
        <v>5035.96</v>
      </c>
      <c r="E1291" s="446">
        <v>6127.45</v>
      </c>
      <c r="F1291" s="439">
        <v>36823.800000000003</v>
      </c>
      <c r="G1291" s="439">
        <v>5035.96</v>
      </c>
      <c r="H1291" s="437" t="s">
        <v>956</v>
      </c>
      <c r="I1291" s="437" t="s">
        <v>1114</v>
      </c>
      <c r="J1291" s="440">
        <v>40023</v>
      </c>
    </row>
    <row r="1292" spans="1:10" ht="45">
      <c r="A1292" s="443"/>
      <c r="B1292" s="437" t="s">
        <v>4479</v>
      </c>
      <c r="C1292" s="437" t="s">
        <v>4481</v>
      </c>
      <c r="D1292" s="444"/>
      <c r="E1292" s="444"/>
      <c r="F1292" s="439">
        <v>38988</v>
      </c>
      <c r="G1292" s="439">
        <v>0</v>
      </c>
      <c r="H1292" s="437" t="s">
        <v>956</v>
      </c>
      <c r="I1292" s="437" t="s">
        <v>4482</v>
      </c>
      <c r="J1292" s="440">
        <v>40407</v>
      </c>
    </row>
    <row r="1293" spans="1:10" ht="30">
      <c r="A1293" s="445" t="s">
        <v>4483</v>
      </c>
      <c r="B1293" s="437" t="s">
        <v>4484</v>
      </c>
      <c r="C1293" s="437" t="s">
        <v>4485</v>
      </c>
      <c r="D1293" s="446">
        <v>29228.67</v>
      </c>
      <c r="E1293" s="446">
        <v>35563.67</v>
      </c>
      <c r="F1293" s="439">
        <v>22393</v>
      </c>
      <c r="G1293" s="439">
        <v>22393</v>
      </c>
      <c r="H1293" s="437" t="s">
        <v>956</v>
      </c>
      <c r="I1293" s="437" t="s">
        <v>1973</v>
      </c>
      <c r="J1293" s="440">
        <v>40708</v>
      </c>
    </row>
    <row r="1294" spans="1:10" ht="30">
      <c r="A1294" s="441"/>
      <c r="B1294" s="437" t="s">
        <v>4486</v>
      </c>
      <c r="C1294" s="437" t="s">
        <v>4487</v>
      </c>
      <c r="D1294" s="442"/>
      <c r="E1294" s="442"/>
      <c r="F1294" s="439">
        <v>609.34</v>
      </c>
      <c r="G1294" s="439">
        <v>609.34</v>
      </c>
      <c r="H1294" s="437" t="s">
        <v>956</v>
      </c>
      <c r="I1294" s="437" t="s">
        <v>2833</v>
      </c>
      <c r="J1294" s="440">
        <v>40427</v>
      </c>
    </row>
    <row r="1295" spans="1:10" ht="45">
      <c r="A1295" s="441"/>
      <c r="B1295" s="437" t="s">
        <v>4488</v>
      </c>
      <c r="C1295" s="437" t="s">
        <v>4489</v>
      </c>
      <c r="D1295" s="442"/>
      <c r="E1295" s="442"/>
      <c r="F1295" s="439">
        <v>9929</v>
      </c>
      <c r="G1295" s="439">
        <v>9929</v>
      </c>
      <c r="H1295" s="437" t="s">
        <v>956</v>
      </c>
      <c r="I1295" s="437" t="s">
        <v>2320</v>
      </c>
      <c r="J1295" s="440">
        <v>40359</v>
      </c>
    </row>
    <row r="1296" spans="1:10" ht="30">
      <c r="A1296" s="441"/>
      <c r="B1296" s="437" t="s">
        <v>4490</v>
      </c>
      <c r="C1296" s="437" t="s">
        <v>4485</v>
      </c>
      <c r="D1296" s="442"/>
      <c r="E1296" s="442"/>
      <c r="F1296" s="439">
        <v>28000</v>
      </c>
      <c r="G1296" s="439">
        <v>56000</v>
      </c>
      <c r="H1296" s="437" t="s">
        <v>956</v>
      </c>
      <c r="I1296" s="437" t="s">
        <v>4491</v>
      </c>
      <c r="J1296" s="440">
        <v>40977</v>
      </c>
    </row>
    <row r="1297" spans="1:10" ht="30">
      <c r="A1297" s="441"/>
      <c r="B1297" s="437" t="s">
        <v>4492</v>
      </c>
      <c r="C1297" s="437" t="s">
        <v>4493</v>
      </c>
      <c r="D1297" s="442"/>
      <c r="E1297" s="442"/>
      <c r="F1297" s="439">
        <v>3861</v>
      </c>
      <c r="G1297" s="439">
        <v>3861</v>
      </c>
      <c r="H1297" s="437" t="s">
        <v>956</v>
      </c>
      <c r="I1297" s="437" t="s">
        <v>4494</v>
      </c>
      <c r="J1297" s="440">
        <v>41009</v>
      </c>
    </row>
    <row r="1298" spans="1:10" ht="15">
      <c r="A1298" s="441"/>
      <c r="B1298" s="437" t="s">
        <v>2134</v>
      </c>
      <c r="C1298" s="437" t="s">
        <v>4495</v>
      </c>
      <c r="D1298" s="442"/>
      <c r="E1298" s="442"/>
      <c r="F1298" s="439">
        <v>0</v>
      </c>
      <c r="G1298" s="439">
        <v>0</v>
      </c>
      <c r="H1298" s="437" t="s">
        <v>956</v>
      </c>
      <c r="I1298" s="437" t="s">
        <v>4496</v>
      </c>
      <c r="J1298" s="440">
        <v>40907</v>
      </c>
    </row>
    <row r="1299" spans="1:10" ht="15">
      <c r="A1299" s="443"/>
      <c r="B1299" s="437" t="s">
        <v>4497</v>
      </c>
      <c r="C1299" s="437" t="s">
        <v>4483</v>
      </c>
      <c r="D1299" s="444"/>
      <c r="E1299" s="444"/>
      <c r="F1299" s="439">
        <v>0</v>
      </c>
      <c r="G1299" s="439">
        <v>0</v>
      </c>
      <c r="H1299" s="437" t="s">
        <v>956</v>
      </c>
      <c r="I1299" s="437" t="s">
        <v>1061</v>
      </c>
      <c r="J1299" s="440">
        <v>40908</v>
      </c>
    </row>
    <row r="1300" spans="1:10" ht="60">
      <c r="A1300" s="445" t="s">
        <v>4498</v>
      </c>
      <c r="B1300" s="437" t="s">
        <v>4499</v>
      </c>
      <c r="C1300" s="437" t="s">
        <v>4500</v>
      </c>
      <c r="D1300" s="446">
        <v>8835.86</v>
      </c>
      <c r="E1300" s="446">
        <v>10750.94</v>
      </c>
      <c r="F1300" s="439">
        <v>8835.86</v>
      </c>
      <c r="G1300" s="439">
        <v>8835.86</v>
      </c>
      <c r="H1300" s="437" t="s">
        <v>956</v>
      </c>
      <c r="I1300" s="437" t="s">
        <v>727</v>
      </c>
      <c r="J1300" s="440">
        <v>40046</v>
      </c>
    </row>
    <row r="1301" spans="1:10" ht="30">
      <c r="A1301" s="443"/>
      <c r="B1301" s="437" t="s">
        <v>4501</v>
      </c>
      <c r="C1301" s="437" t="s">
        <v>4502</v>
      </c>
      <c r="D1301" s="444"/>
      <c r="E1301" s="444"/>
      <c r="F1301" s="439">
        <v>10750.94</v>
      </c>
      <c r="G1301" s="439">
        <v>10750.94</v>
      </c>
      <c r="H1301" s="437" t="s">
        <v>956</v>
      </c>
      <c r="I1301" s="437" t="s">
        <v>1050</v>
      </c>
      <c r="J1301" s="440">
        <v>40408</v>
      </c>
    </row>
    <row r="1302" spans="1:10" ht="15">
      <c r="A1302" s="445" t="s">
        <v>4503</v>
      </c>
      <c r="B1302" s="437" t="s">
        <v>4504</v>
      </c>
      <c r="C1302" s="437" t="s">
        <v>4505</v>
      </c>
      <c r="D1302" s="446">
        <v>3581.52</v>
      </c>
      <c r="E1302" s="446">
        <v>4357.7700000000004</v>
      </c>
      <c r="F1302" s="439">
        <v>1141.19</v>
      </c>
      <c r="G1302" s="439">
        <v>1141.19</v>
      </c>
      <c r="H1302" s="437" t="s">
        <v>956</v>
      </c>
      <c r="I1302" s="437" t="s">
        <v>1299</v>
      </c>
      <c r="J1302" s="440">
        <v>40076</v>
      </c>
    </row>
    <row r="1303" spans="1:10" ht="30">
      <c r="A1303" s="441"/>
      <c r="B1303" s="437" t="s">
        <v>4506</v>
      </c>
      <c r="C1303" s="437" t="s">
        <v>4507</v>
      </c>
      <c r="D1303" s="442"/>
      <c r="E1303" s="442"/>
      <c r="F1303" s="439">
        <v>4357.7700000000004</v>
      </c>
      <c r="G1303" s="439">
        <v>4357.7700000000004</v>
      </c>
      <c r="H1303" s="437" t="s">
        <v>956</v>
      </c>
      <c r="I1303" s="437" t="s">
        <v>1973</v>
      </c>
      <c r="J1303" s="440">
        <v>40695</v>
      </c>
    </row>
    <row r="1304" spans="1:10" ht="15">
      <c r="A1304" s="441"/>
      <c r="B1304" s="437" t="s">
        <v>4508</v>
      </c>
      <c r="C1304" s="437" t="s">
        <v>1207</v>
      </c>
      <c r="D1304" s="442"/>
      <c r="E1304" s="442"/>
      <c r="F1304" s="439">
        <v>0</v>
      </c>
      <c r="G1304" s="439">
        <v>0</v>
      </c>
      <c r="H1304" s="437" t="s">
        <v>1038</v>
      </c>
      <c r="I1304" s="437" t="s">
        <v>1973</v>
      </c>
      <c r="J1304" s="440">
        <v>40633</v>
      </c>
    </row>
    <row r="1305" spans="1:10" ht="15">
      <c r="A1305" s="441"/>
      <c r="B1305" s="437" t="s">
        <v>4509</v>
      </c>
      <c r="C1305" s="437" t="s">
        <v>1207</v>
      </c>
      <c r="D1305" s="442"/>
      <c r="E1305" s="442"/>
      <c r="F1305" s="439">
        <v>0</v>
      </c>
      <c r="G1305" s="439">
        <v>0</v>
      </c>
      <c r="H1305" s="437" t="s">
        <v>1038</v>
      </c>
      <c r="I1305" s="437" t="s">
        <v>1225</v>
      </c>
      <c r="J1305" s="440">
        <v>40543</v>
      </c>
    </row>
    <row r="1306" spans="1:10" ht="15">
      <c r="A1306" s="441"/>
      <c r="B1306" s="437" t="s">
        <v>4510</v>
      </c>
      <c r="C1306" s="437" t="s">
        <v>4511</v>
      </c>
      <c r="D1306" s="442"/>
      <c r="E1306" s="442"/>
      <c r="F1306" s="439">
        <v>2158.33</v>
      </c>
      <c r="G1306" s="439">
        <v>2158.33</v>
      </c>
      <c r="H1306" s="437" t="s">
        <v>956</v>
      </c>
      <c r="I1306" s="437" t="s">
        <v>1299</v>
      </c>
      <c r="J1306" s="440">
        <v>40009</v>
      </c>
    </row>
    <row r="1307" spans="1:10" ht="15">
      <c r="A1307" s="443"/>
      <c r="B1307" s="437" t="s">
        <v>4512</v>
      </c>
      <c r="C1307" s="437" t="s">
        <v>4505</v>
      </c>
      <c r="D1307" s="444"/>
      <c r="E1307" s="444"/>
      <c r="F1307" s="439">
        <v>441.16</v>
      </c>
      <c r="G1307" s="439">
        <v>282</v>
      </c>
      <c r="H1307" s="437" t="s">
        <v>956</v>
      </c>
      <c r="I1307" s="437" t="s">
        <v>1299</v>
      </c>
      <c r="J1307" s="440">
        <v>40050</v>
      </c>
    </row>
    <row r="1308" spans="1:10" ht="15">
      <c r="A1308" s="437" t="s">
        <v>4513</v>
      </c>
      <c r="B1308" s="437" t="s">
        <v>4514</v>
      </c>
      <c r="C1308" s="437" t="s">
        <v>4515</v>
      </c>
      <c r="D1308" s="439">
        <v>1087.56</v>
      </c>
      <c r="E1308" s="439">
        <v>1323.27</v>
      </c>
      <c r="F1308" s="439">
        <v>2410.83</v>
      </c>
      <c r="G1308" s="439">
        <v>0</v>
      </c>
      <c r="H1308" s="437" t="s">
        <v>956</v>
      </c>
      <c r="I1308" s="437" t="s">
        <v>1050</v>
      </c>
      <c r="J1308" s="440">
        <v>40238</v>
      </c>
    </row>
    <row r="1309" spans="1:10" ht="15">
      <c r="A1309" s="437" t="s">
        <v>4516</v>
      </c>
      <c r="B1309" s="437" t="s">
        <v>3086</v>
      </c>
      <c r="C1309" s="437" t="s">
        <v>2482</v>
      </c>
      <c r="D1309" s="439">
        <v>600.49</v>
      </c>
      <c r="E1309" s="439">
        <v>730.64</v>
      </c>
      <c r="F1309" s="439">
        <v>2500</v>
      </c>
      <c r="G1309" s="439">
        <v>0</v>
      </c>
      <c r="H1309" s="437" t="s">
        <v>1038</v>
      </c>
      <c r="I1309" s="437" t="s">
        <v>727</v>
      </c>
      <c r="J1309" s="440">
        <v>40252</v>
      </c>
    </row>
    <row r="1310" spans="1:10" ht="30">
      <c r="A1310" s="437" t="s">
        <v>4517</v>
      </c>
      <c r="B1310" s="437" t="s">
        <v>4518</v>
      </c>
      <c r="C1310" s="437" t="s">
        <v>4519</v>
      </c>
      <c r="D1310" s="439">
        <v>13500.57</v>
      </c>
      <c r="E1310" s="439">
        <v>16426.669999999998</v>
      </c>
      <c r="F1310" s="439">
        <v>45000</v>
      </c>
      <c r="G1310" s="439">
        <v>1243.83</v>
      </c>
      <c r="H1310" s="437" t="s">
        <v>1083</v>
      </c>
      <c r="I1310" s="437" t="s">
        <v>4520</v>
      </c>
      <c r="J1310" s="440">
        <v>41244</v>
      </c>
    </row>
    <row r="1311" spans="1:10" ht="75">
      <c r="A1311" s="437" t="s">
        <v>4521</v>
      </c>
      <c r="B1311" s="437" t="s">
        <v>4522</v>
      </c>
      <c r="C1311" s="437" t="s">
        <v>4523</v>
      </c>
      <c r="D1311" s="439">
        <v>800.47</v>
      </c>
      <c r="E1311" s="439">
        <v>973.96</v>
      </c>
      <c r="F1311" s="439">
        <v>10083.4</v>
      </c>
      <c r="G1311" s="439">
        <v>800.47</v>
      </c>
      <c r="H1311" s="437" t="s">
        <v>956</v>
      </c>
      <c r="I1311" s="437" t="s">
        <v>727</v>
      </c>
      <c r="J1311" s="440">
        <v>40056</v>
      </c>
    </row>
    <row r="1312" spans="1:10" ht="90">
      <c r="A1312" s="437" t="s">
        <v>4524</v>
      </c>
      <c r="B1312" s="437" t="s">
        <v>4525</v>
      </c>
      <c r="C1312" s="437" t="s">
        <v>4526</v>
      </c>
      <c r="D1312" s="439">
        <v>24411.09</v>
      </c>
      <c r="E1312" s="439">
        <v>29701.94</v>
      </c>
      <c r="F1312" s="439">
        <v>1400000</v>
      </c>
      <c r="G1312" s="439">
        <v>54113.03</v>
      </c>
      <c r="H1312" s="437" t="s">
        <v>956</v>
      </c>
      <c r="I1312" s="437" t="s">
        <v>4527</v>
      </c>
      <c r="J1312" s="440">
        <v>40238</v>
      </c>
    </row>
    <row r="1313" spans="1:10" ht="15">
      <c r="A1313" s="445" t="s">
        <v>4528</v>
      </c>
      <c r="B1313" s="437" t="s">
        <v>4529</v>
      </c>
      <c r="C1313" s="437" t="s">
        <v>4530</v>
      </c>
      <c r="D1313" s="446">
        <v>237.4</v>
      </c>
      <c r="E1313" s="446">
        <v>288.85000000000002</v>
      </c>
      <c r="F1313" s="439">
        <v>500</v>
      </c>
      <c r="G1313" s="439">
        <v>237.4</v>
      </c>
      <c r="H1313" s="437" t="s">
        <v>956</v>
      </c>
      <c r="I1313" s="437" t="s">
        <v>727</v>
      </c>
      <c r="J1313" s="440">
        <v>40127</v>
      </c>
    </row>
    <row r="1314" spans="1:10" ht="30">
      <c r="A1314" s="441"/>
      <c r="B1314" s="437" t="s">
        <v>4531</v>
      </c>
      <c r="C1314" s="437" t="s">
        <v>4532</v>
      </c>
      <c r="D1314" s="442"/>
      <c r="E1314" s="442"/>
      <c r="F1314" s="439">
        <v>300</v>
      </c>
      <c r="G1314" s="439">
        <v>0</v>
      </c>
      <c r="H1314" s="437" t="s">
        <v>1038</v>
      </c>
      <c r="I1314" s="437" t="s">
        <v>4533</v>
      </c>
      <c r="J1314" s="440">
        <v>40357</v>
      </c>
    </row>
    <row r="1315" spans="1:10" ht="30">
      <c r="A1315" s="443"/>
      <c r="B1315" s="437" t="s">
        <v>4534</v>
      </c>
      <c r="C1315" s="437" t="s">
        <v>4535</v>
      </c>
      <c r="D1315" s="444"/>
      <c r="E1315" s="444"/>
      <c r="F1315" s="439">
        <v>3486</v>
      </c>
      <c r="G1315" s="439">
        <v>0</v>
      </c>
      <c r="H1315" s="437" t="s">
        <v>956</v>
      </c>
      <c r="I1315" s="437" t="s">
        <v>4536</v>
      </c>
      <c r="J1315" s="440">
        <v>40127</v>
      </c>
    </row>
    <row r="1316" spans="1:10" ht="30">
      <c r="A1316" s="437" t="s">
        <v>4537</v>
      </c>
      <c r="B1316" s="437" t="s">
        <v>4538</v>
      </c>
      <c r="C1316" s="437" t="s">
        <v>4539</v>
      </c>
      <c r="D1316" s="439">
        <v>1458.63</v>
      </c>
      <c r="E1316" s="439">
        <v>1774.77</v>
      </c>
      <c r="F1316" s="439">
        <v>7079</v>
      </c>
      <c r="G1316" s="439">
        <v>1458.63</v>
      </c>
      <c r="H1316" s="437" t="s">
        <v>956</v>
      </c>
      <c r="I1316" s="437" t="s">
        <v>4540</v>
      </c>
      <c r="J1316" s="440">
        <v>40007</v>
      </c>
    </row>
    <row r="1317" spans="1:10" ht="45">
      <c r="A1317" s="445" t="s">
        <v>4541</v>
      </c>
      <c r="B1317" s="437" t="s">
        <v>4542</v>
      </c>
      <c r="C1317" s="437" t="s">
        <v>4543</v>
      </c>
      <c r="D1317" s="446">
        <v>2738.55</v>
      </c>
      <c r="E1317" s="446">
        <v>3332.1</v>
      </c>
      <c r="F1317" s="439">
        <v>22750</v>
      </c>
      <c r="G1317" s="439">
        <v>6070.65</v>
      </c>
      <c r="H1317" s="437" t="s">
        <v>960</v>
      </c>
      <c r="I1317" s="437" t="s">
        <v>4544</v>
      </c>
      <c r="J1317" s="440">
        <v>40482</v>
      </c>
    </row>
    <row r="1318" spans="1:10" ht="45">
      <c r="A1318" s="443"/>
      <c r="B1318" s="437" t="s">
        <v>4542</v>
      </c>
      <c r="C1318" s="437" t="s">
        <v>4543</v>
      </c>
      <c r="D1318" s="444"/>
      <c r="E1318" s="444"/>
      <c r="F1318" s="439">
        <v>45000</v>
      </c>
      <c r="G1318" s="439">
        <v>6070.65</v>
      </c>
      <c r="H1318" s="437" t="s">
        <v>960</v>
      </c>
      <c r="I1318" s="437" t="s">
        <v>4544</v>
      </c>
      <c r="J1318" s="440">
        <v>40482</v>
      </c>
    </row>
    <row r="1319" spans="1:10" ht="45">
      <c r="A1319" s="445" t="s">
        <v>4545</v>
      </c>
      <c r="B1319" s="437" t="s">
        <v>4546</v>
      </c>
      <c r="C1319" s="437" t="s">
        <v>4547</v>
      </c>
      <c r="D1319" s="446">
        <v>15120.99</v>
      </c>
      <c r="E1319" s="446">
        <v>18398.3</v>
      </c>
      <c r="F1319" s="439">
        <v>0</v>
      </c>
      <c r="G1319" s="439">
        <v>0</v>
      </c>
      <c r="H1319" s="437" t="s">
        <v>1038</v>
      </c>
      <c r="I1319" s="437" t="s">
        <v>4548</v>
      </c>
      <c r="J1319" s="440">
        <v>40786</v>
      </c>
    </row>
    <row r="1320" spans="1:10" ht="15">
      <c r="A1320" s="443"/>
      <c r="B1320" s="437" t="s">
        <v>4549</v>
      </c>
      <c r="C1320" s="437" t="s">
        <v>4550</v>
      </c>
      <c r="D1320" s="444"/>
      <c r="E1320" s="444"/>
      <c r="F1320" s="439">
        <v>18000</v>
      </c>
      <c r="G1320" s="439">
        <v>15120.99</v>
      </c>
      <c r="H1320" s="437" t="s">
        <v>956</v>
      </c>
      <c r="I1320" s="437" t="s">
        <v>999</v>
      </c>
      <c r="J1320" s="440">
        <v>40118</v>
      </c>
    </row>
    <row r="1321" spans="1:10" ht="60">
      <c r="A1321" s="437" t="s">
        <v>440</v>
      </c>
      <c r="B1321" s="437" t="s">
        <v>4551</v>
      </c>
      <c r="C1321" s="437" t="s">
        <v>4552</v>
      </c>
      <c r="D1321" s="439">
        <v>20349.13</v>
      </c>
      <c r="E1321" s="439">
        <v>24759.59</v>
      </c>
      <c r="F1321" s="439">
        <v>1769990.34</v>
      </c>
      <c r="G1321" s="439">
        <v>45108.72</v>
      </c>
      <c r="H1321" s="437" t="s">
        <v>956</v>
      </c>
      <c r="I1321" s="437" t="s">
        <v>3940</v>
      </c>
      <c r="J1321" s="440">
        <v>40452</v>
      </c>
    </row>
    <row r="1322" spans="1:10" ht="15">
      <c r="A1322" s="445" t="s">
        <v>4553</v>
      </c>
      <c r="B1322" s="437" t="s">
        <v>4554</v>
      </c>
      <c r="C1322" s="437" t="s">
        <v>4555</v>
      </c>
      <c r="D1322" s="446">
        <v>73096.28</v>
      </c>
      <c r="E1322" s="446">
        <v>90646.35</v>
      </c>
      <c r="F1322" s="439">
        <v>57350</v>
      </c>
      <c r="G1322" s="439">
        <v>45259.28</v>
      </c>
      <c r="H1322" s="437" t="s">
        <v>956</v>
      </c>
      <c r="I1322" s="437" t="s">
        <v>1498</v>
      </c>
      <c r="J1322" s="440">
        <v>40122</v>
      </c>
    </row>
    <row r="1323" spans="1:10" ht="15">
      <c r="A1323" s="441"/>
      <c r="B1323" s="437" t="s">
        <v>4556</v>
      </c>
      <c r="C1323" s="437" t="s">
        <v>2666</v>
      </c>
      <c r="D1323" s="442"/>
      <c r="E1323" s="442"/>
      <c r="F1323" s="439">
        <v>100000</v>
      </c>
      <c r="G1323" s="439">
        <v>90646.35</v>
      </c>
      <c r="H1323" s="437" t="s">
        <v>956</v>
      </c>
      <c r="I1323" s="437" t="s">
        <v>4553</v>
      </c>
      <c r="J1323" s="440">
        <v>40466</v>
      </c>
    </row>
    <row r="1324" spans="1:10" ht="15">
      <c r="A1324" s="443"/>
      <c r="B1324" s="437" t="s">
        <v>4557</v>
      </c>
      <c r="C1324" s="437" t="s">
        <v>3741</v>
      </c>
      <c r="D1324" s="444"/>
      <c r="E1324" s="444"/>
      <c r="F1324" s="439">
        <v>28000</v>
      </c>
      <c r="G1324" s="439">
        <v>27837</v>
      </c>
      <c r="H1324" s="437" t="s">
        <v>956</v>
      </c>
      <c r="I1324" s="437" t="s">
        <v>727</v>
      </c>
      <c r="J1324" s="440">
        <v>40046</v>
      </c>
    </row>
    <row r="1325" spans="1:10" ht="45">
      <c r="A1325" s="445" t="s">
        <v>4558</v>
      </c>
      <c r="B1325" s="437" t="s">
        <v>4559</v>
      </c>
      <c r="C1325" s="437" t="s">
        <v>4560</v>
      </c>
      <c r="D1325" s="446">
        <v>48206.34</v>
      </c>
      <c r="E1325" s="446">
        <v>58654.55</v>
      </c>
      <c r="F1325" s="439">
        <v>157019</v>
      </c>
      <c r="G1325" s="439">
        <v>45759</v>
      </c>
      <c r="H1325" s="437" t="s">
        <v>956</v>
      </c>
      <c r="I1325" s="437" t="s">
        <v>4561</v>
      </c>
      <c r="J1325" s="440">
        <v>40648</v>
      </c>
    </row>
    <row r="1326" spans="1:10" ht="30">
      <c r="A1326" s="441"/>
      <c r="B1326" s="437" t="s">
        <v>4562</v>
      </c>
      <c r="C1326" s="437" t="s">
        <v>4563</v>
      </c>
      <c r="D1326" s="442"/>
      <c r="E1326" s="442"/>
      <c r="F1326" s="439">
        <v>3181.61</v>
      </c>
      <c r="G1326" s="439">
        <v>3181.61</v>
      </c>
      <c r="H1326" s="437" t="s">
        <v>956</v>
      </c>
      <c r="I1326" s="437" t="s">
        <v>1050</v>
      </c>
      <c r="J1326" s="440">
        <v>40483</v>
      </c>
    </row>
    <row r="1327" spans="1:10" ht="30">
      <c r="A1327" s="441"/>
      <c r="B1327" s="437" t="s">
        <v>4564</v>
      </c>
      <c r="C1327" s="437" t="s">
        <v>4565</v>
      </c>
      <c r="D1327" s="442"/>
      <c r="E1327" s="442"/>
      <c r="F1327" s="439">
        <v>4764.6000000000004</v>
      </c>
      <c r="G1327" s="439">
        <v>4764.6000000000004</v>
      </c>
      <c r="H1327" s="437" t="s">
        <v>956</v>
      </c>
      <c r="I1327" s="437" t="s">
        <v>1050</v>
      </c>
      <c r="J1327" s="440">
        <v>40472</v>
      </c>
    </row>
    <row r="1328" spans="1:10" ht="60">
      <c r="A1328" s="441"/>
      <c r="B1328" s="437" t="s">
        <v>4566</v>
      </c>
      <c r="C1328" s="437" t="s">
        <v>4567</v>
      </c>
      <c r="D1328" s="442"/>
      <c r="E1328" s="442"/>
      <c r="F1328" s="439">
        <v>44100</v>
      </c>
      <c r="G1328" s="439">
        <v>27498.15</v>
      </c>
      <c r="H1328" s="437" t="s">
        <v>956</v>
      </c>
      <c r="I1328" s="437" t="s">
        <v>4568</v>
      </c>
      <c r="J1328" s="440">
        <v>40389</v>
      </c>
    </row>
    <row r="1329" spans="1:10" ht="30">
      <c r="A1329" s="441"/>
      <c r="B1329" s="437" t="s">
        <v>4569</v>
      </c>
      <c r="C1329" s="437" t="s">
        <v>4570</v>
      </c>
      <c r="D1329" s="442"/>
      <c r="E1329" s="442"/>
      <c r="F1329" s="439">
        <v>3985.9</v>
      </c>
      <c r="G1329" s="439">
        <v>0</v>
      </c>
      <c r="H1329" s="437" t="s">
        <v>956</v>
      </c>
      <c r="I1329" s="437" t="s">
        <v>1880</v>
      </c>
      <c r="J1329" s="440">
        <v>40209</v>
      </c>
    </row>
    <row r="1330" spans="1:10" ht="45">
      <c r="A1330" s="441"/>
      <c r="B1330" s="437" t="s">
        <v>4571</v>
      </c>
      <c r="C1330" s="437" t="s">
        <v>4572</v>
      </c>
      <c r="D1330" s="442"/>
      <c r="E1330" s="442"/>
      <c r="F1330" s="439">
        <v>35241.75</v>
      </c>
      <c r="G1330" s="439">
        <v>20707.849999999999</v>
      </c>
      <c r="H1330" s="437" t="s">
        <v>956</v>
      </c>
      <c r="I1330" s="437" t="s">
        <v>4573</v>
      </c>
      <c r="J1330" s="440">
        <v>40359</v>
      </c>
    </row>
    <row r="1331" spans="1:10" ht="45">
      <c r="A1331" s="443"/>
      <c r="B1331" s="437" t="s">
        <v>4574</v>
      </c>
      <c r="C1331" s="437" t="s">
        <v>4575</v>
      </c>
      <c r="D1331" s="444"/>
      <c r="E1331" s="444"/>
      <c r="F1331" s="439">
        <v>4950</v>
      </c>
      <c r="G1331" s="439">
        <v>4950</v>
      </c>
      <c r="H1331" s="437" t="s">
        <v>956</v>
      </c>
      <c r="I1331" s="437" t="s">
        <v>1050</v>
      </c>
      <c r="J1331" s="440">
        <v>40515</v>
      </c>
    </row>
    <row r="1332" spans="1:10" ht="30">
      <c r="A1332" s="445" t="s">
        <v>4576</v>
      </c>
      <c r="B1332" s="437" t="s">
        <v>4577</v>
      </c>
      <c r="C1332" s="437" t="s">
        <v>4578</v>
      </c>
      <c r="D1332" s="446">
        <v>3725.65</v>
      </c>
      <c r="E1332" s="446">
        <v>4533.1499999999996</v>
      </c>
      <c r="F1332" s="439">
        <v>29321.5</v>
      </c>
      <c r="G1332" s="439">
        <v>4533.1499999999996</v>
      </c>
      <c r="H1332" s="437" t="s">
        <v>956</v>
      </c>
      <c r="I1332" s="437" t="s">
        <v>4579</v>
      </c>
      <c r="J1332" s="440">
        <v>40389</v>
      </c>
    </row>
    <row r="1333" spans="1:10" ht="30">
      <c r="A1333" s="443"/>
      <c r="B1333" s="437" t="s">
        <v>4580</v>
      </c>
      <c r="C1333" s="437" t="s">
        <v>4581</v>
      </c>
      <c r="D1333" s="444"/>
      <c r="E1333" s="444"/>
      <c r="F1333" s="439">
        <v>29321.5</v>
      </c>
      <c r="G1333" s="439">
        <v>3725.65</v>
      </c>
      <c r="H1333" s="437" t="s">
        <v>956</v>
      </c>
      <c r="I1333" s="437" t="s">
        <v>727</v>
      </c>
      <c r="J1333" s="440">
        <v>40042</v>
      </c>
    </row>
    <row r="1334" spans="1:10" ht="45">
      <c r="A1334" s="437" t="s">
        <v>4582</v>
      </c>
      <c r="B1334" s="437" t="s">
        <v>4583</v>
      </c>
      <c r="C1334" s="437" t="s">
        <v>4584</v>
      </c>
      <c r="D1334" s="439">
        <v>2493.96</v>
      </c>
      <c r="E1334" s="439">
        <v>3034.5</v>
      </c>
      <c r="F1334" s="439">
        <v>46320</v>
      </c>
      <c r="G1334" s="439">
        <v>5528.46</v>
      </c>
      <c r="H1334" s="437" t="s">
        <v>956</v>
      </c>
      <c r="I1334" s="437" t="s">
        <v>4585</v>
      </c>
      <c r="J1334" s="440">
        <v>40361</v>
      </c>
    </row>
    <row r="1335" spans="1:10" ht="15">
      <c r="A1335" s="437" t="s">
        <v>4586</v>
      </c>
      <c r="B1335" s="437" t="s">
        <v>1208</v>
      </c>
      <c r="C1335" s="437" t="s">
        <v>1208</v>
      </c>
      <c r="D1335" s="439">
        <v>586.75</v>
      </c>
      <c r="E1335" s="439">
        <v>713.92</v>
      </c>
      <c r="F1335" s="439">
        <v>0</v>
      </c>
      <c r="G1335" s="439">
        <v>0</v>
      </c>
      <c r="H1335" s="437" t="s">
        <v>1038</v>
      </c>
      <c r="I1335" s="437" t="s">
        <v>4587</v>
      </c>
      <c r="J1335" s="440">
        <v>41030</v>
      </c>
    </row>
    <row r="1336" spans="1:10" ht="30">
      <c r="A1336" s="445" t="s">
        <v>4588</v>
      </c>
      <c r="B1336" s="437" t="s">
        <v>4589</v>
      </c>
      <c r="C1336" s="437" t="s">
        <v>4590</v>
      </c>
      <c r="D1336" s="446">
        <v>158.69</v>
      </c>
      <c r="E1336" s="446">
        <v>193.09</v>
      </c>
      <c r="F1336" s="439">
        <v>220.33</v>
      </c>
      <c r="G1336" s="439">
        <v>158.69</v>
      </c>
      <c r="H1336" s="437" t="s">
        <v>956</v>
      </c>
      <c r="I1336" s="437" t="s">
        <v>999</v>
      </c>
      <c r="J1336" s="440">
        <v>40058</v>
      </c>
    </row>
    <row r="1337" spans="1:10" ht="90">
      <c r="A1337" s="443"/>
      <c r="B1337" s="437" t="s">
        <v>4591</v>
      </c>
      <c r="C1337" s="437" t="s">
        <v>4592</v>
      </c>
      <c r="D1337" s="444"/>
      <c r="E1337" s="444"/>
      <c r="F1337" s="439">
        <v>633.41</v>
      </c>
      <c r="G1337" s="439">
        <v>193.09</v>
      </c>
      <c r="H1337" s="437" t="s">
        <v>956</v>
      </c>
      <c r="I1337" s="437" t="s">
        <v>4593</v>
      </c>
      <c r="J1337" s="440">
        <v>40449</v>
      </c>
    </row>
    <row r="1338" spans="1:10" ht="30">
      <c r="A1338" s="437" t="s">
        <v>431</v>
      </c>
      <c r="B1338" s="437" t="s">
        <v>4594</v>
      </c>
      <c r="C1338" s="437" t="s">
        <v>4595</v>
      </c>
      <c r="D1338" s="439">
        <v>109183.84</v>
      </c>
      <c r="E1338" s="439">
        <v>132848.26999999999</v>
      </c>
      <c r="F1338" s="439">
        <v>1086707</v>
      </c>
      <c r="G1338" s="439">
        <v>242032</v>
      </c>
      <c r="H1338" s="437" t="s">
        <v>956</v>
      </c>
      <c r="I1338" s="437" t="s">
        <v>4596</v>
      </c>
      <c r="J1338" s="440">
        <v>40663</v>
      </c>
    </row>
    <row r="1339" spans="1:10" ht="30">
      <c r="A1339" s="437" t="s">
        <v>4597</v>
      </c>
      <c r="B1339" s="437" t="s">
        <v>4598</v>
      </c>
      <c r="C1339" s="437" t="s">
        <v>4599</v>
      </c>
      <c r="D1339" s="439">
        <v>2502.69</v>
      </c>
      <c r="E1339" s="439">
        <v>3045.13</v>
      </c>
      <c r="F1339" s="439">
        <v>6345</v>
      </c>
      <c r="G1339" s="439">
        <v>5547.82</v>
      </c>
      <c r="H1339" s="437" t="s">
        <v>956</v>
      </c>
      <c r="I1339" s="437" t="s">
        <v>4600</v>
      </c>
      <c r="J1339" s="440">
        <v>40403</v>
      </c>
    </row>
    <row r="1340" spans="1:10" ht="15">
      <c r="A1340" s="445" t="s">
        <v>4601</v>
      </c>
      <c r="B1340" s="437" t="s">
        <v>4602</v>
      </c>
      <c r="C1340" s="437" t="s">
        <v>4603</v>
      </c>
      <c r="D1340" s="446">
        <v>453</v>
      </c>
      <c r="E1340" s="446">
        <v>551.16999999999996</v>
      </c>
      <c r="F1340" s="439">
        <v>1991.08</v>
      </c>
      <c r="G1340" s="439">
        <v>0</v>
      </c>
      <c r="H1340" s="437" t="s">
        <v>956</v>
      </c>
      <c r="I1340" s="437" t="s">
        <v>1034</v>
      </c>
      <c r="J1340" s="440">
        <v>40072</v>
      </c>
    </row>
    <row r="1341" spans="1:10" ht="15">
      <c r="A1341" s="443"/>
      <c r="B1341" s="437" t="s">
        <v>4604</v>
      </c>
      <c r="C1341" s="437" t="s">
        <v>4605</v>
      </c>
      <c r="D1341" s="444"/>
      <c r="E1341" s="444"/>
      <c r="F1341" s="439">
        <v>1991</v>
      </c>
      <c r="G1341" s="439">
        <v>453</v>
      </c>
      <c r="H1341" s="437" t="s">
        <v>956</v>
      </c>
      <c r="I1341" s="437" t="s">
        <v>727</v>
      </c>
      <c r="J1341" s="440">
        <v>40072</v>
      </c>
    </row>
    <row r="1342" spans="1:10" ht="15">
      <c r="A1342" s="437" t="s">
        <v>4606</v>
      </c>
      <c r="B1342" s="437" t="s">
        <v>4607</v>
      </c>
      <c r="C1342" s="437" t="s">
        <v>4608</v>
      </c>
      <c r="D1342" s="439">
        <v>604.47</v>
      </c>
      <c r="E1342" s="439">
        <v>735.48</v>
      </c>
      <c r="F1342" s="439">
        <v>750</v>
      </c>
      <c r="G1342" s="439">
        <v>604.47</v>
      </c>
      <c r="H1342" s="437" t="s">
        <v>956</v>
      </c>
      <c r="I1342" s="437" t="s">
        <v>4198</v>
      </c>
      <c r="J1342" s="440">
        <v>40086</v>
      </c>
    </row>
    <row r="1343" spans="1:10" ht="45">
      <c r="A1343" s="445" t="s">
        <v>4609</v>
      </c>
      <c r="B1343" s="437" t="s">
        <v>4610</v>
      </c>
      <c r="C1343" s="437" t="s">
        <v>4611</v>
      </c>
      <c r="D1343" s="446">
        <v>95847.88</v>
      </c>
      <c r="E1343" s="446">
        <v>116381.61</v>
      </c>
      <c r="F1343" s="439">
        <v>106823.4</v>
      </c>
      <c r="G1343" s="439">
        <v>95847.88</v>
      </c>
      <c r="H1343" s="437" t="s">
        <v>956</v>
      </c>
      <c r="I1343" s="437" t="s">
        <v>1498</v>
      </c>
      <c r="J1343" s="440">
        <v>40084</v>
      </c>
    </row>
    <row r="1344" spans="1:10" ht="30">
      <c r="A1344" s="441"/>
      <c r="B1344" s="437" t="s">
        <v>4612</v>
      </c>
      <c r="C1344" s="437" t="s">
        <v>4613</v>
      </c>
      <c r="D1344" s="442"/>
      <c r="E1344" s="442"/>
      <c r="F1344" s="439">
        <v>124631.25</v>
      </c>
      <c r="G1344" s="439">
        <v>0</v>
      </c>
      <c r="H1344" s="437" t="s">
        <v>956</v>
      </c>
      <c r="I1344" s="437" t="s">
        <v>1498</v>
      </c>
      <c r="J1344" s="440">
        <v>40407</v>
      </c>
    </row>
    <row r="1345" spans="1:10" ht="15">
      <c r="A1345" s="443"/>
      <c r="B1345" s="437" t="s">
        <v>4612</v>
      </c>
      <c r="C1345" s="437" t="s">
        <v>1868</v>
      </c>
      <c r="D1345" s="444"/>
      <c r="E1345" s="444"/>
      <c r="F1345" s="439">
        <v>124676.33</v>
      </c>
      <c r="G1345" s="439">
        <v>116381.61</v>
      </c>
      <c r="H1345" s="437" t="s">
        <v>956</v>
      </c>
      <c r="I1345" s="437" t="s">
        <v>1498</v>
      </c>
      <c r="J1345" s="440">
        <v>40407</v>
      </c>
    </row>
    <row r="1346" spans="1:10" ht="45">
      <c r="A1346" s="445" t="s">
        <v>4614</v>
      </c>
      <c r="B1346" s="437" t="s">
        <v>4615</v>
      </c>
      <c r="C1346" s="437" t="s">
        <v>4616</v>
      </c>
      <c r="D1346" s="446">
        <v>531.91</v>
      </c>
      <c r="E1346" s="446">
        <v>647.20000000000005</v>
      </c>
      <c r="F1346" s="439">
        <v>1604</v>
      </c>
      <c r="G1346" s="439">
        <v>531</v>
      </c>
      <c r="H1346" s="437" t="s">
        <v>956</v>
      </c>
      <c r="I1346" s="437" t="s">
        <v>4617</v>
      </c>
      <c r="J1346" s="440">
        <v>40129</v>
      </c>
    </row>
    <row r="1347" spans="1:10" ht="60">
      <c r="A1347" s="443"/>
      <c r="B1347" s="437" t="s">
        <v>4618</v>
      </c>
      <c r="C1347" s="437" t="s">
        <v>4619</v>
      </c>
      <c r="D1347" s="444"/>
      <c r="E1347" s="444"/>
      <c r="F1347" s="439">
        <v>20000</v>
      </c>
      <c r="G1347" s="439">
        <v>0</v>
      </c>
      <c r="H1347" s="437" t="s">
        <v>956</v>
      </c>
      <c r="I1347" s="437" t="s">
        <v>4620</v>
      </c>
      <c r="J1347" s="440">
        <v>41072</v>
      </c>
    </row>
    <row r="1348" spans="1:10" ht="60">
      <c r="A1348" s="445" t="s">
        <v>4621</v>
      </c>
      <c r="B1348" s="437" t="s">
        <v>4622</v>
      </c>
      <c r="C1348" s="437" t="s">
        <v>4623</v>
      </c>
      <c r="D1348" s="446">
        <v>89474.35</v>
      </c>
      <c r="E1348" s="446">
        <v>109158.14</v>
      </c>
      <c r="F1348" s="439">
        <v>164095.53</v>
      </c>
      <c r="G1348" s="439">
        <v>109158.14</v>
      </c>
      <c r="H1348" s="437" t="s">
        <v>956</v>
      </c>
      <c r="I1348" s="437" t="s">
        <v>1925</v>
      </c>
      <c r="J1348" s="440">
        <v>40501</v>
      </c>
    </row>
    <row r="1349" spans="1:10" ht="75">
      <c r="A1349" s="443"/>
      <c r="B1349" s="437" t="s">
        <v>4624</v>
      </c>
      <c r="C1349" s="437" t="s">
        <v>4625</v>
      </c>
      <c r="D1349" s="444"/>
      <c r="E1349" s="444"/>
      <c r="F1349" s="439">
        <v>265153</v>
      </c>
      <c r="G1349" s="439">
        <v>178948.7</v>
      </c>
      <c r="H1349" s="437" t="s">
        <v>956</v>
      </c>
      <c r="I1349" s="437" t="s">
        <v>1925</v>
      </c>
      <c r="J1349" s="440">
        <v>40483</v>
      </c>
    </row>
    <row r="1350" spans="1:10" ht="60">
      <c r="A1350" s="445" t="s">
        <v>4626</v>
      </c>
      <c r="B1350" s="437" t="s">
        <v>4627</v>
      </c>
      <c r="C1350" s="437" t="s">
        <v>4628</v>
      </c>
      <c r="D1350" s="446">
        <v>925.95</v>
      </c>
      <c r="E1350" s="446">
        <v>1126.6400000000001</v>
      </c>
      <c r="F1350" s="439">
        <v>1207.74</v>
      </c>
      <c r="G1350" s="439">
        <v>2052.58</v>
      </c>
      <c r="H1350" s="437" t="s">
        <v>1083</v>
      </c>
      <c r="I1350" s="437" t="s">
        <v>4629</v>
      </c>
      <c r="J1350" s="440">
        <v>39933</v>
      </c>
    </row>
    <row r="1351" spans="1:10" ht="60">
      <c r="A1351" s="443"/>
      <c r="B1351" s="437" t="s">
        <v>4630</v>
      </c>
      <c r="C1351" s="437" t="s">
        <v>4631</v>
      </c>
      <c r="D1351" s="444"/>
      <c r="E1351" s="444"/>
      <c r="F1351" s="439">
        <v>5000</v>
      </c>
      <c r="G1351" s="439">
        <v>0</v>
      </c>
      <c r="H1351" s="437" t="s">
        <v>1038</v>
      </c>
      <c r="I1351" s="437" t="s">
        <v>4632</v>
      </c>
      <c r="J1351" s="440">
        <v>40359</v>
      </c>
    </row>
    <row r="1352" spans="1:10" ht="30">
      <c r="A1352" s="445" t="s">
        <v>4633</v>
      </c>
      <c r="B1352" s="437" t="s">
        <v>4634</v>
      </c>
      <c r="C1352" s="437" t="s">
        <v>4635</v>
      </c>
      <c r="D1352" s="446">
        <v>5132.05</v>
      </c>
      <c r="E1352" s="446">
        <v>6244.37</v>
      </c>
      <c r="F1352" s="439">
        <v>2500</v>
      </c>
      <c r="G1352" s="439">
        <v>2382.2600000000002</v>
      </c>
      <c r="H1352" s="437" t="s">
        <v>956</v>
      </c>
      <c r="I1352" s="437" t="s">
        <v>4636</v>
      </c>
      <c r="J1352" s="440">
        <v>40392</v>
      </c>
    </row>
    <row r="1353" spans="1:10" ht="15">
      <c r="A1353" s="441"/>
      <c r="B1353" s="437" t="s">
        <v>4637</v>
      </c>
      <c r="C1353" s="437" t="s">
        <v>2197</v>
      </c>
      <c r="D1353" s="442"/>
      <c r="E1353" s="442"/>
      <c r="F1353" s="439">
        <v>21000</v>
      </c>
      <c r="G1353" s="439">
        <v>3540.56</v>
      </c>
      <c r="H1353" s="437" t="s">
        <v>956</v>
      </c>
      <c r="I1353" s="437" t="s">
        <v>4638</v>
      </c>
      <c r="J1353" s="440">
        <v>40787</v>
      </c>
    </row>
    <row r="1354" spans="1:10" ht="30">
      <c r="A1354" s="443"/>
      <c r="B1354" s="437" t="s">
        <v>4639</v>
      </c>
      <c r="C1354" s="437" t="s">
        <v>4640</v>
      </c>
      <c r="D1354" s="444"/>
      <c r="E1354" s="444"/>
      <c r="F1354" s="439">
        <v>25000</v>
      </c>
      <c r="G1354" s="439">
        <v>10907.2</v>
      </c>
      <c r="H1354" s="437" t="s">
        <v>956</v>
      </c>
      <c r="I1354" s="437" t="s">
        <v>4641</v>
      </c>
      <c r="J1354" s="440">
        <v>40427</v>
      </c>
    </row>
    <row r="1355" spans="1:10" ht="45">
      <c r="A1355" s="445" t="s">
        <v>4642</v>
      </c>
      <c r="B1355" s="437" t="s">
        <v>4643</v>
      </c>
      <c r="C1355" s="437" t="s">
        <v>4644</v>
      </c>
      <c r="D1355" s="446">
        <v>8250.59</v>
      </c>
      <c r="E1355" s="446">
        <v>10038.82</v>
      </c>
      <c r="F1355" s="439">
        <v>11828</v>
      </c>
      <c r="G1355" s="439">
        <v>10038.82</v>
      </c>
      <c r="H1355" s="437" t="s">
        <v>956</v>
      </c>
      <c r="I1355" s="437" t="s">
        <v>4645</v>
      </c>
      <c r="J1355" s="440">
        <v>40724</v>
      </c>
    </row>
    <row r="1356" spans="1:10" ht="150">
      <c r="A1356" s="443"/>
      <c r="B1356" s="437" t="s">
        <v>4646</v>
      </c>
      <c r="C1356" s="437" t="s">
        <v>4647</v>
      </c>
      <c r="D1356" s="444"/>
      <c r="E1356" s="444"/>
      <c r="F1356" s="439">
        <v>24598</v>
      </c>
      <c r="G1356" s="439">
        <v>8250.59</v>
      </c>
      <c r="H1356" s="437" t="s">
        <v>956</v>
      </c>
      <c r="I1356" s="437" t="s">
        <v>4645</v>
      </c>
      <c r="J1356" s="440">
        <v>40359</v>
      </c>
    </row>
    <row r="1357" spans="1:10" ht="150">
      <c r="A1357" s="445" t="s">
        <v>4648</v>
      </c>
      <c r="B1357" s="437" t="s">
        <v>4649</v>
      </c>
      <c r="C1357" s="437" t="s">
        <v>4650</v>
      </c>
      <c r="D1357" s="446">
        <v>946.21</v>
      </c>
      <c r="E1357" s="446">
        <v>1151.29</v>
      </c>
      <c r="F1357" s="439">
        <v>5100</v>
      </c>
      <c r="G1357" s="439">
        <v>0</v>
      </c>
      <c r="H1357" s="437" t="s">
        <v>956</v>
      </c>
      <c r="I1357" s="437" t="s">
        <v>4651</v>
      </c>
      <c r="J1357" s="440">
        <v>40115</v>
      </c>
    </row>
    <row r="1358" spans="1:10" ht="45">
      <c r="A1358" s="441"/>
      <c r="B1358" s="437" t="s">
        <v>4652</v>
      </c>
      <c r="C1358" s="437" t="s">
        <v>4653</v>
      </c>
      <c r="D1358" s="442"/>
      <c r="E1358" s="442"/>
      <c r="F1358" s="439">
        <v>20000</v>
      </c>
      <c r="G1358" s="439">
        <v>0</v>
      </c>
      <c r="H1358" s="437" t="s">
        <v>1038</v>
      </c>
      <c r="I1358" s="437" t="s">
        <v>4654</v>
      </c>
      <c r="J1358" s="440">
        <v>41060</v>
      </c>
    </row>
    <row r="1359" spans="1:10" ht="15">
      <c r="A1359" s="443"/>
      <c r="B1359" s="437" t="s">
        <v>4655</v>
      </c>
      <c r="C1359" s="437" t="s">
        <v>4648</v>
      </c>
      <c r="D1359" s="444"/>
      <c r="E1359" s="444"/>
      <c r="F1359" s="439">
        <v>0</v>
      </c>
      <c r="G1359" s="439">
        <v>0</v>
      </c>
      <c r="H1359" s="437" t="s">
        <v>1038</v>
      </c>
      <c r="I1359" s="437" t="s">
        <v>1034</v>
      </c>
      <c r="J1359" s="440">
        <v>40724</v>
      </c>
    </row>
    <row r="1360" spans="1:10" ht="30">
      <c r="A1360" s="445" t="s">
        <v>4656</v>
      </c>
      <c r="B1360" s="437" t="s">
        <v>2842</v>
      </c>
      <c r="C1360" s="437" t="s">
        <v>4656</v>
      </c>
      <c r="D1360" s="446">
        <v>431.19</v>
      </c>
      <c r="E1360" s="446">
        <v>524.64</v>
      </c>
      <c r="F1360" s="439">
        <v>431.19</v>
      </c>
      <c r="G1360" s="439">
        <v>431.19</v>
      </c>
      <c r="H1360" s="437" t="s">
        <v>956</v>
      </c>
      <c r="I1360" s="437" t="s">
        <v>4657</v>
      </c>
      <c r="J1360" s="440">
        <v>40234</v>
      </c>
    </row>
    <row r="1361" spans="1:10" ht="15">
      <c r="A1361" s="441"/>
      <c r="B1361" s="437" t="s">
        <v>4658</v>
      </c>
      <c r="C1361" s="437" t="s">
        <v>4656</v>
      </c>
      <c r="D1361" s="442"/>
      <c r="E1361" s="442"/>
      <c r="F1361" s="439">
        <v>324.64</v>
      </c>
      <c r="G1361" s="439">
        <v>324.64</v>
      </c>
      <c r="H1361" s="437" t="s">
        <v>956</v>
      </c>
      <c r="I1361" s="437" t="s">
        <v>1061</v>
      </c>
      <c r="J1361" s="440">
        <v>40694</v>
      </c>
    </row>
    <row r="1362" spans="1:10" ht="15">
      <c r="A1362" s="443"/>
      <c r="B1362" s="437" t="s">
        <v>4659</v>
      </c>
      <c r="C1362" s="437" t="s">
        <v>4656</v>
      </c>
      <c r="D1362" s="444"/>
      <c r="E1362" s="444"/>
      <c r="F1362" s="439">
        <v>200</v>
      </c>
      <c r="G1362" s="439">
        <v>200</v>
      </c>
      <c r="H1362" s="437" t="s">
        <v>956</v>
      </c>
      <c r="I1362" s="437" t="s">
        <v>999</v>
      </c>
      <c r="J1362" s="440">
        <v>40724</v>
      </c>
    </row>
    <row r="1363" spans="1:10" ht="120">
      <c r="A1363" s="445" t="s">
        <v>4660</v>
      </c>
      <c r="B1363" s="437" t="s">
        <v>4661</v>
      </c>
      <c r="C1363" s="437" t="s">
        <v>4662</v>
      </c>
      <c r="D1363" s="446">
        <v>4909.3</v>
      </c>
      <c r="E1363" s="446">
        <v>5973.34</v>
      </c>
      <c r="F1363" s="439">
        <v>83600</v>
      </c>
      <c r="G1363" s="439">
        <v>4909.3</v>
      </c>
      <c r="H1363" s="437" t="s">
        <v>956</v>
      </c>
      <c r="I1363" s="437" t="s">
        <v>4663</v>
      </c>
      <c r="J1363" s="440">
        <v>40074</v>
      </c>
    </row>
    <row r="1364" spans="1:10" ht="45">
      <c r="A1364" s="441"/>
      <c r="B1364" s="437" t="s">
        <v>4664</v>
      </c>
      <c r="C1364" s="437" t="s">
        <v>4665</v>
      </c>
      <c r="D1364" s="442"/>
      <c r="E1364" s="442"/>
      <c r="F1364" s="439">
        <v>1170000</v>
      </c>
      <c r="G1364" s="439">
        <v>488</v>
      </c>
      <c r="H1364" s="437" t="s">
        <v>1083</v>
      </c>
      <c r="I1364" s="437" t="s">
        <v>4666</v>
      </c>
      <c r="J1364" s="440">
        <v>40724</v>
      </c>
    </row>
    <row r="1365" spans="1:10" ht="45">
      <c r="A1365" s="443"/>
      <c r="B1365" s="437" t="s">
        <v>4664</v>
      </c>
      <c r="C1365" s="437" t="s">
        <v>4665</v>
      </c>
      <c r="D1365" s="444"/>
      <c r="E1365" s="444"/>
      <c r="F1365" s="439">
        <v>11700000</v>
      </c>
      <c r="G1365" s="439">
        <v>488</v>
      </c>
      <c r="H1365" s="437" t="s">
        <v>1083</v>
      </c>
      <c r="I1365" s="437" t="s">
        <v>4666</v>
      </c>
      <c r="J1365" s="440">
        <v>40724</v>
      </c>
    </row>
    <row r="1366" spans="1:10" ht="45">
      <c r="A1366" s="437" t="s">
        <v>4667</v>
      </c>
      <c r="B1366" s="437" t="s">
        <v>4668</v>
      </c>
      <c r="C1366" s="437" t="s">
        <v>4669</v>
      </c>
      <c r="D1366" s="439">
        <v>43279.57</v>
      </c>
      <c r="E1366" s="439">
        <v>52659.95</v>
      </c>
      <c r="F1366" s="439">
        <v>99500</v>
      </c>
      <c r="G1366" s="439">
        <v>95939.520000000004</v>
      </c>
      <c r="H1366" s="437" t="s">
        <v>956</v>
      </c>
      <c r="I1366" s="437" t="s">
        <v>4670</v>
      </c>
      <c r="J1366" s="440">
        <v>40359</v>
      </c>
    </row>
    <row r="1367" spans="1:10" ht="15">
      <c r="A1367" s="445" t="s">
        <v>4671</v>
      </c>
      <c r="B1367" s="437" t="s">
        <v>4672</v>
      </c>
      <c r="C1367" s="437" t="s">
        <v>4673</v>
      </c>
      <c r="D1367" s="446">
        <v>4594.82</v>
      </c>
      <c r="E1367" s="446">
        <v>5590.7</v>
      </c>
      <c r="F1367" s="439">
        <v>32700</v>
      </c>
      <c r="G1367" s="439">
        <v>4594.82</v>
      </c>
      <c r="H1367" s="437" t="s">
        <v>956</v>
      </c>
      <c r="I1367" s="437" t="s">
        <v>1002</v>
      </c>
      <c r="J1367" s="440">
        <v>40101</v>
      </c>
    </row>
    <row r="1368" spans="1:10" ht="30">
      <c r="A1368" s="443"/>
      <c r="B1368" s="437" t="s">
        <v>4674</v>
      </c>
      <c r="C1368" s="437" t="s">
        <v>4675</v>
      </c>
      <c r="D1368" s="444"/>
      <c r="E1368" s="444"/>
      <c r="F1368" s="439">
        <v>6500</v>
      </c>
      <c r="G1368" s="439">
        <v>5590.7</v>
      </c>
      <c r="H1368" s="437" t="s">
        <v>956</v>
      </c>
      <c r="I1368" s="437" t="s">
        <v>1061</v>
      </c>
      <c r="J1368" s="440">
        <v>40476</v>
      </c>
    </row>
    <row r="1369" spans="1:10" ht="45">
      <c r="A1369" s="445" t="s">
        <v>4676</v>
      </c>
      <c r="B1369" s="437" t="s">
        <v>4677</v>
      </c>
      <c r="C1369" s="437" t="s">
        <v>4678</v>
      </c>
      <c r="D1369" s="446">
        <v>33338.68</v>
      </c>
      <c r="E1369" s="446">
        <v>40564.480000000003</v>
      </c>
      <c r="F1369" s="439">
        <v>250185.2</v>
      </c>
      <c r="G1369" s="439">
        <v>33338.68</v>
      </c>
      <c r="H1369" s="437" t="s">
        <v>956</v>
      </c>
      <c r="I1369" s="437" t="s">
        <v>4679</v>
      </c>
      <c r="J1369" s="440">
        <v>40308</v>
      </c>
    </row>
    <row r="1370" spans="1:10" ht="30">
      <c r="A1370" s="443"/>
      <c r="B1370" s="437" t="s">
        <v>4680</v>
      </c>
      <c r="C1370" s="437" t="s">
        <v>4681</v>
      </c>
      <c r="D1370" s="444"/>
      <c r="E1370" s="444"/>
      <c r="F1370" s="439">
        <v>47783</v>
      </c>
      <c r="G1370" s="439">
        <v>40564.480000000003</v>
      </c>
      <c r="H1370" s="437" t="s">
        <v>956</v>
      </c>
      <c r="I1370" s="437" t="s">
        <v>3330</v>
      </c>
      <c r="J1370" s="440">
        <v>40543</v>
      </c>
    </row>
    <row r="1371" spans="1:10" ht="75">
      <c r="A1371" s="445" t="s">
        <v>4682</v>
      </c>
      <c r="B1371" s="437" t="s">
        <v>4683</v>
      </c>
      <c r="C1371" s="437" t="s">
        <v>4684</v>
      </c>
      <c r="D1371" s="446">
        <v>1311.16</v>
      </c>
      <c r="E1371" s="446">
        <v>1595.33</v>
      </c>
      <c r="F1371" s="439">
        <v>0</v>
      </c>
      <c r="G1371" s="439">
        <v>0</v>
      </c>
      <c r="H1371" s="437" t="s">
        <v>956</v>
      </c>
      <c r="I1371" s="437" t="s">
        <v>4685</v>
      </c>
      <c r="J1371" s="440">
        <v>39980</v>
      </c>
    </row>
    <row r="1372" spans="1:10" ht="30">
      <c r="A1372" s="443"/>
      <c r="B1372" s="437" t="s">
        <v>4686</v>
      </c>
      <c r="C1372" s="437" t="s">
        <v>4687</v>
      </c>
      <c r="D1372" s="444"/>
      <c r="E1372" s="444"/>
      <c r="F1372" s="439">
        <v>5000</v>
      </c>
      <c r="G1372" s="439">
        <v>1595.33</v>
      </c>
      <c r="H1372" s="437" t="s">
        <v>956</v>
      </c>
      <c r="I1372" s="437" t="s">
        <v>4688</v>
      </c>
      <c r="J1372" s="440">
        <v>40497</v>
      </c>
    </row>
    <row r="1373" spans="1:10" ht="30">
      <c r="A1373" s="437" t="s">
        <v>4689</v>
      </c>
      <c r="B1373" s="437" t="s">
        <v>4690</v>
      </c>
      <c r="C1373" s="437" t="s">
        <v>4691</v>
      </c>
      <c r="D1373" s="439">
        <v>1410.12</v>
      </c>
      <c r="E1373" s="446">
        <v>1715.74</v>
      </c>
      <c r="F1373" s="439">
        <v>16000</v>
      </c>
      <c r="G1373" s="439">
        <v>3125.86</v>
      </c>
      <c r="H1373" s="437" t="s">
        <v>956</v>
      </c>
      <c r="I1373" s="437" t="s">
        <v>1002</v>
      </c>
      <c r="J1373" s="440">
        <v>40360</v>
      </c>
    </row>
    <row r="1374" spans="1:10" ht="60">
      <c r="A1374" s="445" t="s">
        <v>4692</v>
      </c>
      <c r="B1374" s="437" t="s">
        <v>4693</v>
      </c>
      <c r="C1374" s="437" t="s">
        <v>4694</v>
      </c>
      <c r="D1374" s="446">
        <v>1291.32</v>
      </c>
      <c r="E1374" s="442"/>
      <c r="F1374" s="439">
        <v>2000</v>
      </c>
      <c r="G1374" s="439">
        <v>1291.32</v>
      </c>
      <c r="H1374" s="437" t="s">
        <v>956</v>
      </c>
      <c r="I1374" s="437" t="s">
        <v>727</v>
      </c>
      <c r="J1374" s="440">
        <v>40055</v>
      </c>
    </row>
    <row r="1375" spans="1:10" ht="45">
      <c r="A1375" s="443"/>
      <c r="B1375" s="437" t="s">
        <v>4695</v>
      </c>
      <c r="C1375" s="437" t="s">
        <v>4696</v>
      </c>
      <c r="D1375" s="444"/>
      <c r="E1375" s="444"/>
      <c r="F1375" s="439">
        <v>1571.2</v>
      </c>
      <c r="G1375" s="439">
        <v>1571.2</v>
      </c>
      <c r="H1375" s="437" t="s">
        <v>956</v>
      </c>
      <c r="I1375" s="437" t="s">
        <v>4079</v>
      </c>
      <c r="J1375" s="440">
        <v>40420</v>
      </c>
    </row>
    <row r="1376" spans="1:10" ht="30">
      <c r="A1376" s="445" t="s">
        <v>4697</v>
      </c>
      <c r="B1376" s="437" t="s">
        <v>4698</v>
      </c>
      <c r="C1376" s="437" t="s">
        <v>4699</v>
      </c>
      <c r="D1376" s="446">
        <v>596.41999999999996</v>
      </c>
      <c r="E1376" s="446">
        <v>725.69</v>
      </c>
      <c r="F1376" s="439">
        <v>270</v>
      </c>
      <c r="G1376" s="439">
        <v>270</v>
      </c>
      <c r="H1376" s="437" t="s">
        <v>956</v>
      </c>
      <c r="I1376" s="437" t="s">
        <v>1299</v>
      </c>
      <c r="J1376" s="440">
        <v>40427</v>
      </c>
    </row>
    <row r="1377" spans="1:10" ht="15">
      <c r="A1377" s="441"/>
      <c r="B1377" s="437" t="s">
        <v>4700</v>
      </c>
      <c r="C1377" s="437" t="s">
        <v>4699</v>
      </c>
      <c r="D1377" s="442"/>
      <c r="E1377" s="442"/>
      <c r="F1377" s="439">
        <v>733.18</v>
      </c>
      <c r="G1377" s="439">
        <v>596.41999999999996</v>
      </c>
      <c r="H1377" s="437" t="s">
        <v>956</v>
      </c>
      <c r="I1377" s="437" t="s">
        <v>4701</v>
      </c>
      <c r="J1377" s="440">
        <v>40543</v>
      </c>
    </row>
    <row r="1378" spans="1:10" ht="15">
      <c r="A1378" s="443"/>
      <c r="B1378" s="437" t="s">
        <v>4702</v>
      </c>
      <c r="C1378" s="437" t="s">
        <v>4703</v>
      </c>
      <c r="D1378" s="444"/>
      <c r="E1378" s="444"/>
      <c r="F1378" s="439">
        <v>1281.07</v>
      </c>
      <c r="G1378" s="439">
        <v>455.69</v>
      </c>
      <c r="H1378" s="437" t="s">
        <v>956</v>
      </c>
      <c r="I1378" s="437" t="s">
        <v>1050</v>
      </c>
      <c r="J1378" s="440">
        <v>40472</v>
      </c>
    </row>
    <row r="1379" spans="1:10" ht="30">
      <c r="A1379" s="445" t="s">
        <v>4704</v>
      </c>
      <c r="B1379" s="437" t="s">
        <v>4705</v>
      </c>
      <c r="C1379" s="437" t="s">
        <v>4706</v>
      </c>
      <c r="D1379" s="446">
        <v>1014.36</v>
      </c>
      <c r="E1379" s="446">
        <v>1234.21</v>
      </c>
      <c r="F1379" s="439">
        <v>1062</v>
      </c>
      <c r="G1379" s="439">
        <v>1014.36</v>
      </c>
      <c r="H1379" s="437" t="s">
        <v>956</v>
      </c>
      <c r="I1379" s="437" t="s">
        <v>2222</v>
      </c>
      <c r="J1379" s="440">
        <v>40124</v>
      </c>
    </row>
    <row r="1380" spans="1:10" ht="60">
      <c r="A1380" s="443"/>
      <c r="B1380" s="437" t="s">
        <v>4707</v>
      </c>
      <c r="C1380" s="437" t="s">
        <v>4708</v>
      </c>
      <c r="D1380" s="444"/>
      <c r="E1380" s="444"/>
      <c r="F1380" s="439">
        <v>1435.85</v>
      </c>
      <c r="G1380" s="439">
        <v>1234.21</v>
      </c>
      <c r="H1380" s="437" t="s">
        <v>956</v>
      </c>
      <c r="I1380" s="437" t="s">
        <v>1325</v>
      </c>
      <c r="J1380" s="440">
        <v>40795</v>
      </c>
    </row>
    <row r="1381" spans="1:10" ht="15">
      <c r="A1381" s="445" t="s">
        <v>4709</v>
      </c>
      <c r="B1381" s="437" t="s">
        <v>4710</v>
      </c>
      <c r="C1381" s="437" t="s">
        <v>4709</v>
      </c>
      <c r="D1381" s="446">
        <v>1913.05</v>
      </c>
      <c r="E1381" s="446">
        <v>2327.69</v>
      </c>
      <c r="F1381" s="439">
        <v>20000</v>
      </c>
      <c r="G1381" s="439">
        <v>4240.74</v>
      </c>
      <c r="H1381" s="437" t="s">
        <v>956</v>
      </c>
      <c r="I1381" s="437" t="s">
        <v>4711</v>
      </c>
      <c r="J1381" s="440">
        <v>40331</v>
      </c>
    </row>
    <row r="1382" spans="1:10" ht="45">
      <c r="A1382" s="443"/>
      <c r="B1382" s="437" t="s">
        <v>4710</v>
      </c>
      <c r="C1382" s="437" t="s">
        <v>4712</v>
      </c>
      <c r="D1382" s="444"/>
      <c r="E1382" s="444"/>
      <c r="F1382" s="439">
        <v>20000</v>
      </c>
      <c r="G1382" s="439">
        <v>0</v>
      </c>
      <c r="H1382" s="437" t="s">
        <v>956</v>
      </c>
      <c r="I1382" s="437" t="s">
        <v>1034</v>
      </c>
      <c r="J1382" s="440">
        <v>40331</v>
      </c>
    </row>
    <row r="1383" spans="1:10" ht="15">
      <c r="A1383" s="445" t="s">
        <v>4713</v>
      </c>
      <c r="B1383" s="437" t="s">
        <v>4714</v>
      </c>
      <c r="C1383" s="437" t="s">
        <v>4715</v>
      </c>
      <c r="D1383" s="446">
        <v>186.43</v>
      </c>
      <c r="E1383" s="446">
        <v>226.83</v>
      </c>
      <c r="F1383" s="439">
        <v>226</v>
      </c>
      <c r="G1383" s="439">
        <v>226</v>
      </c>
      <c r="H1383" s="437" t="s">
        <v>956</v>
      </c>
      <c r="I1383" s="437" t="s">
        <v>1973</v>
      </c>
      <c r="J1383" s="440">
        <v>40588</v>
      </c>
    </row>
    <row r="1384" spans="1:10" ht="15">
      <c r="A1384" s="443"/>
      <c r="B1384" s="437" t="s">
        <v>4716</v>
      </c>
      <c r="C1384" s="437" t="s">
        <v>4717</v>
      </c>
      <c r="D1384" s="444"/>
      <c r="E1384" s="444"/>
      <c r="F1384" s="439">
        <v>1054</v>
      </c>
      <c r="G1384" s="439">
        <v>186.43</v>
      </c>
      <c r="H1384" s="437" t="s">
        <v>956</v>
      </c>
      <c r="I1384" s="437" t="s">
        <v>727</v>
      </c>
      <c r="J1384" s="440">
        <v>40035</v>
      </c>
    </row>
    <row r="1385" spans="1:10" ht="30">
      <c r="A1385" s="445" t="s">
        <v>4718</v>
      </c>
      <c r="B1385" s="437" t="s">
        <v>4719</v>
      </c>
      <c r="C1385" s="437" t="s">
        <v>4720</v>
      </c>
      <c r="D1385" s="446">
        <v>30403.58</v>
      </c>
      <c r="E1385" s="446">
        <v>36993.230000000003</v>
      </c>
      <c r="F1385" s="439">
        <v>9018.9699999999993</v>
      </c>
      <c r="G1385" s="439">
        <v>9018.9699999999993</v>
      </c>
      <c r="H1385" s="437" t="s">
        <v>956</v>
      </c>
      <c r="I1385" s="437" t="s">
        <v>3812</v>
      </c>
      <c r="J1385" s="440">
        <v>40374</v>
      </c>
    </row>
    <row r="1386" spans="1:10" ht="15">
      <c r="A1386" s="443"/>
      <c r="B1386" s="437" t="s">
        <v>4721</v>
      </c>
      <c r="C1386" s="437" t="s">
        <v>4722</v>
      </c>
      <c r="D1386" s="444"/>
      <c r="E1386" s="444"/>
      <c r="F1386" s="439">
        <v>58377.84</v>
      </c>
      <c r="G1386" s="439">
        <v>30404</v>
      </c>
      <c r="H1386" s="437" t="s">
        <v>960</v>
      </c>
      <c r="I1386" s="437" t="s">
        <v>1222</v>
      </c>
      <c r="J1386" s="440">
        <v>41090</v>
      </c>
    </row>
    <row r="1387" spans="1:10" ht="45">
      <c r="A1387" s="445" t="s">
        <v>913</v>
      </c>
      <c r="B1387" s="437" t="s">
        <v>4723</v>
      </c>
      <c r="C1387" s="437" t="s">
        <v>4724</v>
      </c>
      <c r="D1387" s="446">
        <v>1253.5899999999999</v>
      </c>
      <c r="E1387" s="446">
        <v>1525.3</v>
      </c>
      <c r="F1387" s="439">
        <v>2000</v>
      </c>
      <c r="G1387" s="439">
        <v>1253.5899999999999</v>
      </c>
      <c r="H1387" s="437" t="s">
        <v>956</v>
      </c>
      <c r="I1387" s="437" t="s">
        <v>4725</v>
      </c>
      <c r="J1387" s="440">
        <v>40102</v>
      </c>
    </row>
    <row r="1388" spans="1:10" ht="45">
      <c r="A1388" s="443"/>
      <c r="B1388" s="437" t="s">
        <v>4726</v>
      </c>
      <c r="C1388" s="437" t="s">
        <v>4727</v>
      </c>
      <c r="D1388" s="444"/>
      <c r="E1388" s="444"/>
      <c r="F1388" s="439">
        <v>29241.1</v>
      </c>
      <c r="G1388" s="439">
        <v>1525.3</v>
      </c>
      <c r="H1388" s="437" t="s">
        <v>956</v>
      </c>
      <c r="I1388" s="437" t="s">
        <v>1046</v>
      </c>
      <c r="J1388" s="440">
        <v>40378</v>
      </c>
    </row>
    <row r="1389" spans="1:10" ht="75">
      <c r="A1389" s="445" t="s">
        <v>4728</v>
      </c>
      <c r="B1389" s="437" t="s">
        <v>4729</v>
      </c>
      <c r="C1389" s="437" t="s">
        <v>4730</v>
      </c>
      <c r="D1389" s="446">
        <v>167617.57999999999</v>
      </c>
      <c r="E1389" s="446">
        <v>203424.08</v>
      </c>
      <c r="F1389" s="439">
        <v>78933</v>
      </c>
      <c r="G1389" s="439">
        <v>30119.85</v>
      </c>
      <c r="H1389" s="437" t="s">
        <v>956</v>
      </c>
      <c r="I1389" s="437" t="s">
        <v>4731</v>
      </c>
      <c r="J1389" s="440">
        <v>40500</v>
      </c>
    </row>
    <row r="1390" spans="1:10" ht="75">
      <c r="A1390" s="441"/>
      <c r="B1390" s="437" t="s">
        <v>4732</v>
      </c>
      <c r="C1390" s="437" t="s">
        <v>4733</v>
      </c>
      <c r="D1390" s="442"/>
      <c r="E1390" s="442"/>
      <c r="F1390" s="439">
        <v>45738.45</v>
      </c>
      <c r="G1390" s="439">
        <v>37638.449999999997</v>
      </c>
      <c r="H1390" s="437" t="s">
        <v>956</v>
      </c>
      <c r="I1390" s="437" t="s">
        <v>4734</v>
      </c>
      <c r="J1390" s="440">
        <v>40437</v>
      </c>
    </row>
    <row r="1391" spans="1:10" ht="45">
      <c r="A1391" s="441"/>
      <c r="B1391" s="437" t="s">
        <v>4735</v>
      </c>
      <c r="C1391" s="437" t="s">
        <v>4736</v>
      </c>
      <c r="D1391" s="442"/>
      <c r="E1391" s="442"/>
      <c r="F1391" s="439">
        <v>367344.6</v>
      </c>
      <c r="G1391" s="439">
        <v>59507.25</v>
      </c>
      <c r="H1391" s="437" t="s">
        <v>956</v>
      </c>
      <c r="I1391" s="437" t="s">
        <v>4737</v>
      </c>
      <c r="J1391" s="440">
        <v>40774</v>
      </c>
    </row>
    <row r="1392" spans="1:10" ht="60">
      <c r="A1392" s="441"/>
      <c r="B1392" s="437" t="s">
        <v>4738</v>
      </c>
      <c r="C1392" s="437" t="s">
        <v>4739</v>
      </c>
      <c r="D1392" s="442"/>
      <c r="E1392" s="442"/>
      <c r="F1392" s="439">
        <v>146096.79999999999</v>
      </c>
      <c r="G1392" s="439">
        <v>146096.79999999999</v>
      </c>
      <c r="H1392" s="437" t="s">
        <v>956</v>
      </c>
      <c r="I1392" s="437" t="s">
        <v>4740</v>
      </c>
      <c r="J1392" s="440">
        <v>40491</v>
      </c>
    </row>
    <row r="1393" spans="1:10" ht="45">
      <c r="A1393" s="441"/>
      <c r="B1393" s="437" t="s">
        <v>4741</v>
      </c>
      <c r="C1393" s="437" t="s">
        <v>4742</v>
      </c>
      <c r="D1393" s="442"/>
      <c r="E1393" s="442"/>
      <c r="F1393" s="439">
        <v>229906.53</v>
      </c>
      <c r="G1393" s="439">
        <v>45981.31</v>
      </c>
      <c r="H1393" s="437" t="s">
        <v>956</v>
      </c>
      <c r="I1393" s="437" t="s">
        <v>4743</v>
      </c>
      <c r="J1393" s="440">
        <v>40389</v>
      </c>
    </row>
    <row r="1394" spans="1:10" ht="15">
      <c r="A1394" s="443"/>
      <c r="B1394" s="437" t="s">
        <v>4744</v>
      </c>
      <c r="C1394" s="437" t="s">
        <v>4745</v>
      </c>
      <c r="D1394" s="444"/>
      <c r="E1394" s="444"/>
      <c r="F1394" s="439">
        <v>51698</v>
      </c>
      <c r="G1394" s="439">
        <v>51698</v>
      </c>
      <c r="H1394" s="437" t="s">
        <v>956</v>
      </c>
      <c r="I1394" s="437" t="s">
        <v>4740</v>
      </c>
      <c r="J1394" s="440">
        <v>40632</v>
      </c>
    </row>
    <row r="1395" spans="1:10" ht="60">
      <c r="A1395" s="437" t="s">
        <v>788</v>
      </c>
      <c r="B1395" s="437" t="s">
        <v>4746</v>
      </c>
      <c r="C1395" s="437" t="s">
        <v>4747</v>
      </c>
      <c r="D1395" s="439">
        <v>8604.3799999999992</v>
      </c>
      <c r="E1395" s="439">
        <v>10469.280000000001</v>
      </c>
      <c r="F1395" s="439">
        <v>8604.3799999999992</v>
      </c>
      <c r="G1395" s="439">
        <v>0</v>
      </c>
      <c r="H1395" s="437" t="s">
        <v>1083</v>
      </c>
      <c r="I1395" s="437" t="s">
        <v>4748</v>
      </c>
      <c r="J1395" s="440">
        <v>40329</v>
      </c>
    </row>
    <row r="1396" spans="1:10" ht="60">
      <c r="A1396" s="445" t="s">
        <v>4749</v>
      </c>
      <c r="B1396" s="437" t="s">
        <v>4750</v>
      </c>
      <c r="C1396" s="437" t="s">
        <v>986</v>
      </c>
      <c r="D1396" s="446">
        <v>98259.31</v>
      </c>
      <c r="E1396" s="446">
        <v>118229.68</v>
      </c>
      <c r="F1396" s="439">
        <v>75293.3</v>
      </c>
      <c r="G1396" s="439">
        <v>75293.3</v>
      </c>
      <c r="H1396" s="437" t="s">
        <v>956</v>
      </c>
      <c r="I1396" s="437" t="s">
        <v>4751</v>
      </c>
      <c r="J1396" s="440">
        <v>40119</v>
      </c>
    </row>
    <row r="1397" spans="1:10" ht="15">
      <c r="A1397" s="441"/>
      <c r="B1397" s="437" t="s">
        <v>4752</v>
      </c>
      <c r="C1397" s="437" t="s">
        <v>4753</v>
      </c>
      <c r="D1397" s="442"/>
      <c r="E1397" s="442"/>
      <c r="F1397" s="439">
        <v>18055.349999999999</v>
      </c>
      <c r="G1397" s="439">
        <v>20593.2</v>
      </c>
      <c r="H1397" s="437" t="s">
        <v>956</v>
      </c>
      <c r="I1397" s="437" t="s">
        <v>4751</v>
      </c>
      <c r="J1397" s="440">
        <v>40759</v>
      </c>
    </row>
    <row r="1398" spans="1:10" ht="15">
      <c r="A1398" s="441"/>
      <c r="B1398" s="437" t="s">
        <v>4754</v>
      </c>
      <c r="C1398" s="437" t="s">
        <v>4755</v>
      </c>
      <c r="D1398" s="442"/>
      <c r="E1398" s="442"/>
      <c r="F1398" s="439">
        <v>20494.22</v>
      </c>
      <c r="G1398" s="439">
        <v>1956.19</v>
      </c>
      <c r="H1398" s="437" t="s">
        <v>956</v>
      </c>
      <c r="I1398" s="437" t="s">
        <v>4751</v>
      </c>
      <c r="J1398" s="440">
        <v>40759</v>
      </c>
    </row>
    <row r="1399" spans="1:10" ht="15">
      <c r="A1399" s="441"/>
      <c r="B1399" s="437" t="s">
        <v>4756</v>
      </c>
      <c r="C1399" s="437" t="s">
        <v>4757</v>
      </c>
      <c r="D1399" s="442"/>
      <c r="E1399" s="442"/>
      <c r="F1399" s="439">
        <v>41352.6</v>
      </c>
      <c r="G1399" s="439">
        <v>52878.48</v>
      </c>
      <c r="H1399" s="437" t="s">
        <v>956</v>
      </c>
      <c r="I1399" s="437" t="s">
        <v>4751</v>
      </c>
      <c r="J1399" s="440">
        <v>40739</v>
      </c>
    </row>
    <row r="1400" spans="1:10" ht="15">
      <c r="A1400" s="441"/>
      <c r="B1400" s="437" t="s">
        <v>4758</v>
      </c>
      <c r="C1400" s="437" t="s">
        <v>4759</v>
      </c>
      <c r="D1400" s="442"/>
      <c r="E1400" s="442"/>
      <c r="F1400" s="439">
        <v>5632.06</v>
      </c>
      <c r="G1400" s="439">
        <v>5632.06</v>
      </c>
      <c r="H1400" s="437" t="s">
        <v>956</v>
      </c>
      <c r="I1400" s="437" t="s">
        <v>4751</v>
      </c>
      <c r="J1400" s="440">
        <v>40680</v>
      </c>
    </row>
    <row r="1401" spans="1:10" ht="30">
      <c r="A1401" s="441"/>
      <c r="B1401" s="437" t="s">
        <v>4760</v>
      </c>
      <c r="C1401" s="437" t="s">
        <v>4761</v>
      </c>
      <c r="D1401" s="442"/>
      <c r="E1401" s="442"/>
      <c r="F1401" s="439">
        <v>7857.4</v>
      </c>
      <c r="G1401" s="439">
        <v>7857.4</v>
      </c>
      <c r="H1401" s="437" t="s">
        <v>956</v>
      </c>
      <c r="I1401" s="437" t="s">
        <v>4751</v>
      </c>
      <c r="J1401" s="440">
        <v>40963</v>
      </c>
    </row>
    <row r="1402" spans="1:10" ht="30">
      <c r="A1402" s="441"/>
      <c r="B1402" s="437" t="s">
        <v>4760</v>
      </c>
      <c r="C1402" s="437" t="s">
        <v>4761</v>
      </c>
      <c r="D1402" s="442"/>
      <c r="E1402" s="442"/>
      <c r="F1402" s="439">
        <v>29312.35</v>
      </c>
      <c r="G1402" s="439">
        <v>29312.35</v>
      </c>
      <c r="H1402" s="437" t="s">
        <v>956</v>
      </c>
      <c r="I1402" s="437" t="s">
        <v>4751</v>
      </c>
      <c r="J1402" s="440">
        <v>40612</v>
      </c>
    </row>
    <row r="1403" spans="1:10" ht="30">
      <c r="A1403" s="443"/>
      <c r="B1403" s="437" t="s">
        <v>4762</v>
      </c>
      <c r="C1403" s="437" t="s">
        <v>4763</v>
      </c>
      <c r="D1403" s="444"/>
      <c r="E1403" s="444"/>
      <c r="F1403" s="439">
        <v>121828</v>
      </c>
      <c r="G1403" s="439">
        <v>22966.01</v>
      </c>
      <c r="H1403" s="437" t="s">
        <v>956</v>
      </c>
      <c r="I1403" s="437" t="s">
        <v>4751</v>
      </c>
      <c r="J1403" s="440">
        <v>40241</v>
      </c>
    </row>
    <row r="1404" spans="1:10" ht="45">
      <c r="A1404" s="437" t="s">
        <v>4764</v>
      </c>
      <c r="B1404" s="437" t="s">
        <v>4765</v>
      </c>
      <c r="C1404" s="437" t="s">
        <v>4766</v>
      </c>
      <c r="D1404" s="439">
        <v>177616.27</v>
      </c>
      <c r="E1404" s="439">
        <v>211287.78</v>
      </c>
      <c r="F1404" s="439">
        <v>784000</v>
      </c>
      <c r="G1404" s="439">
        <v>388904.05</v>
      </c>
      <c r="H1404" s="437" t="s">
        <v>956</v>
      </c>
      <c r="I1404" s="437" t="s">
        <v>4767</v>
      </c>
      <c r="J1404" s="440">
        <v>40386</v>
      </c>
    </row>
    <row r="1405" spans="1:10" ht="45">
      <c r="A1405" s="445" t="s">
        <v>4768</v>
      </c>
      <c r="B1405" s="437" t="s">
        <v>1843</v>
      </c>
      <c r="C1405" s="437" t="s">
        <v>4769</v>
      </c>
      <c r="D1405" s="446">
        <v>3101.07</v>
      </c>
      <c r="E1405" s="446">
        <v>3773.19</v>
      </c>
      <c r="F1405" s="439">
        <v>0</v>
      </c>
      <c r="G1405" s="439">
        <v>0</v>
      </c>
      <c r="H1405" s="437" t="s">
        <v>1038</v>
      </c>
      <c r="I1405" s="437" t="s">
        <v>4770</v>
      </c>
      <c r="J1405" s="440">
        <v>40724</v>
      </c>
    </row>
    <row r="1406" spans="1:10" ht="45">
      <c r="A1406" s="441"/>
      <c r="B1406" s="437" t="s">
        <v>1843</v>
      </c>
      <c r="C1406" s="437" t="s">
        <v>4769</v>
      </c>
      <c r="D1406" s="442"/>
      <c r="E1406" s="442"/>
      <c r="F1406" s="439">
        <v>2000</v>
      </c>
      <c r="G1406" s="439">
        <v>0</v>
      </c>
      <c r="H1406" s="437" t="s">
        <v>1038</v>
      </c>
      <c r="I1406" s="437" t="s">
        <v>4770</v>
      </c>
      <c r="J1406" s="440">
        <v>40724</v>
      </c>
    </row>
    <row r="1407" spans="1:10" ht="15">
      <c r="A1407" s="441"/>
      <c r="B1407" s="437" t="s">
        <v>4771</v>
      </c>
      <c r="C1407" s="437" t="s">
        <v>4768</v>
      </c>
      <c r="D1407" s="442"/>
      <c r="E1407" s="442"/>
      <c r="F1407" s="439">
        <v>6000</v>
      </c>
      <c r="G1407" s="439">
        <v>5285</v>
      </c>
      <c r="H1407" s="437" t="s">
        <v>956</v>
      </c>
      <c r="I1407" s="437" t="s">
        <v>4772</v>
      </c>
      <c r="J1407" s="440">
        <v>40526</v>
      </c>
    </row>
    <row r="1408" spans="1:10" ht="30">
      <c r="A1408" s="443"/>
      <c r="B1408" s="437" t="s">
        <v>4773</v>
      </c>
      <c r="C1408" s="437" t="s">
        <v>4774</v>
      </c>
      <c r="D1408" s="444"/>
      <c r="E1408" s="444"/>
      <c r="F1408" s="439">
        <v>4500</v>
      </c>
      <c r="G1408" s="439">
        <v>4378.5200000000004</v>
      </c>
      <c r="H1408" s="437" t="s">
        <v>956</v>
      </c>
      <c r="I1408" s="437" t="s">
        <v>2425</v>
      </c>
      <c r="J1408" s="440">
        <v>40908</v>
      </c>
    </row>
    <row r="1409" spans="1:10" ht="15">
      <c r="A1409" s="445" t="s">
        <v>4775</v>
      </c>
      <c r="B1409" s="437" t="s">
        <v>4776</v>
      </c>
      <c r="C1409" s="437" t="s">
        <v>4777</v>
      </c>
      <c r="D1409" s="446">
        <v>217.6</v>
      </c>
      <c r="E1409" s="446">
        <v>264.77</v>
      </c>
      <c r="F1409" s="439">
        <v>274.76</v>
      </c>
      <c r="G1409" s="439">
        <v>217.6</v>
      </c>
      <c r="H1409" s="437" t="s">
        <v>956</v>
      </c>
      <c r="I1409" s="437" t="s">
        <v>4778</v>
      </c>
      <c r="J1409" s="440">
        <v>40154</v>
      </c>
    </row>
    <row r="1410" spans="1:10" ht="15">
      <c r="A1410" s="441"/>
      <c r="B1410" s="437" t="s">
        <v>4779</v>
      </c>
      <c r="C1410" s="437" t="s">
        <v>4780</v>
      </c>
      <c r="D1410" s="442"/>
      <c r="E1410" s="442"/>
      <c r="F1410" s="439">
        <v>264.77</v>
      </c>
      <c r="G1410" s="439">
        <v>264.77</v>
      </c>
      <c r="H1410" s="437" t="s">
        <v>956</v>
      </c>
      <c r="I1410" s="437" t="s">
        <v>4781</v>
      </c>
      <c r="J1410" s="440">
        <v>40765</v>
      </c>
    </row>
    <row r="1411" spans="1:10" ht="15">
      <c r="A1411" s="443"/>
      <c r="B1411" s="437" t="s">
        <v>4782</v>
      </c>
      <c r="C1411" s="437" t="s">
        <v>4783</v>
      </c>
      <c r="D1411" s="444"/>
      <c r="E1411" s="444"/>
      <c r="F1411" s="439">
        <v>271.23</v>
      </c>
      <c r="G1411" s="439">
        <v>0</v>
      </c>
      <c r="H1411" s="437" t="s">
        <v>956</v>
      </c>
      <c r="I1411" s="437" t="s">
        <v>4784</v>
      </c>
      <c r="J1411" s="440">
        <v>40778</v>
      </c>
    </row>
    <row r="1412" spans="1:10" ht="30">
      <c r="A1412" s="437" t="s">
        <v>4785</v>
      </c>
      <c r="B1412" s="437" t="s">
        <v>4786</v>
      </c>
      <c r="C1412" s="437" t="s">
        <v>4787</v>
      </c>
      <c r="D1412" s="439">
        <v>773.72</v>
      </c>
      <c r="E1412" s="439">
        <v>941.41</v>
      </c>
      <c r="F1412" s="439">
        <v>50000</v>
      </c>
      <c r="G1412" s="439">
        <v>773.72</v>
      </c>
      <c r="H1412" s="437" t="s">
        <v>956</v>
      </c>
      <c r="I1412" s="437" t="s">
        <v>4788</v>
      </c>
      <c r="J1412" s="440">
        <v>40077</v>
      </c>
    </row>
    <row r="1413" spans="1:10" ht="30">
      <c r="A1413" s="437" t="s">
        <v>4789</v>
      </c>
      <c r="B1413" s="437" t="s">
        <v>4790</v>
      </c>
      <c r="C1413" s="437" t="s">
        <v>4791</v>
      </c>
      <c r="D1413" s="439">
        <v>9927.7900000000009</v>
      </c>
      <c r="E1413" s="439">
        <v>12079.53</v>
      </c>
      <c r="F1413" s="439">
        <v>100000</v>
      </c>
      <c r="G1413" s="439">
        <v>22007.32</v>
      </c>
      <c r="H1413" s="437" t="s">
        <v>960</v>
      </c>
      <c r="I1413" s="437" t="s">
        <v>4792</v>
      </c>
      <c r="J1413" s="440">
        <v>40451</v>
      </c>
    </row>
    <row r="1414" spans="1:10" ht="30">
      <c r="A1414" s="445" t="s">
        <v>4793</v>
      </c>
      <c r="B1414" s="437" t="s">
        <v>4794</v>
      </c>
      <c r="C1414" s="437" t="s">
        <v>4795</v>
      </c>
      <c r="D1414" s="446">
        <v>187947.3</v>
      </c>
      <c r="E1414" s="446">
        <v>235054.16</v>
      </c>
      <c r="F1414" s="439">
        <v>900000</v>
      </c>
      <c r="G1414" s="439">
        <v>235054.16</v>
      </c>
      <c r="H1414" s="437" t="s">
        <v>956</v>
      </c>
      <c r="I1414" s="437" t="s">
        <v>4793</v>
      </c>
      <c r="J1414" s="440">
        <v>40437</v>
      </c>
    </row>
    <row r="1415" spans="1:10" ht="15">
      <c r="A1415" s="441"/>
      <c r="B1415" s="437" t="s">
        <v>4796</v>
      </c>
      <c r="C1415" s="437" t="s">
        <v>4797</v>
      </c>
      <c r="D1415" s="442"/>
      <c r="E1415" s="442"/>
      <c r="F1415" s="439">
        <v>125000</v>
      </c>
      <c r="G1415" s="439">
        <v>121000</v>
      </c>
      <c r="H1415" s="437" t="s">
        <v>956</v>
      </c>
      <c r="I1415" s="437" t="s">
        <v>4798</v>
      </c>
      <c r="J1415" s="440">
        <v>40080</v>
      </c>
    </row>
    <row r="1416" spans="1:10" ht="30">
      <c r="A1416" s="443"/>
      <c r="B1416" s="437" t="s">
        <v>4796</v>
      </c>
      <c r="C1416" s="437" t="s">
        <v>4799</v>
      </c>
      <c r="D1416" s="444"/>
      <c r="E1416" s="444"/>
      <c r="F1416" s="439">
        <v>75000</v>
      </c>
      <c r="G1416" s="439">
        <v>66947.3</v>
      </c>
      <c r="H1416" s="437" t="s">
        <v>956</v>
      </c>
      <c r="I1416" s="437" t="s">
        <v>4793</v>
      </c>
      <c r="J1416" s="440">
        <v>40116</v>
      </c>
    </row>
    <row r="1417" spans="1:10" ht="30">
      <c r="A1417" s="445" t="s">
        <v>4800</v>
      </c>
      <c r="B1417" s="437" t="s">
        <v>4801</v>
      </c>
      <c r="C1417" s="437" t="s">
        <v>4761</v>
      </c>
      <c r="D1417" s="446">
        <v>94967.05</v>
      </c>
      <c r="E1417" s="446">
        <v>116570.43</v>
      </c>
      <c r="F1417" s="439">
        <v>330838.28000000003</v>
      </c>
      <c r="G1417" s="439">
        <v>116570.43</v>
      </c>
      <c r="H1417" s="437" t="s">
        <v>956</v>
      </c>
      <c r="I1417" s="437" t="s">
        <v>4802</v>
      </c>
      <c r="J1417" s="440">
        <v>40999</v>
      </c>
    </row>
    <row r="1418" spans="1:10" ht="30">
      <c r="A1418" s="443"/>
      <c r="B1418" s="437" t="s">
        <v>4803</v>
      </c>
      <c r="C1418" s="437" t="s">
        <v>4804</v>
      </c>
      <c r="D1418" s="444"/>
      <c r="E1418" s="444"/>
      <c r="F1418" s="439">
        <v>469496.49</v>
      </c>
      <c r="G1418" s="439">
        <v>94967.05</v>
      </c>
      <c r="H1418" s="437" t="s">
        <v>956</v>
      </c>
      <c r="I1418" s="437" t="s">
        <v>4805</v>
      </c>
      <c r="J1418" s="440">
        <v>40268</v>
      </c>
    </row>
    <row r="1419" spans="1:10" ht="30">
      <c r="A1419" s="445" t="s">
        <v>4806</v>
      </c>
      <c r="B1419" s="437" t="s">
        <v>4807</v>
      </c>
      <c r="C1419" s="437" t="s">
        <v>4808</v>
      </c>
      <c r="D1419" s="446">
        <v>5961.91</v>
      </c>
      <c r="E1419" s="446">
        <v>7254.1</v>
      </c>
      <c r="F1419" s="439">
        <v>2000</v>
      </c>
      <c r="G1419" s="439">
        <v>841.75</v>
      </c>
      <c r="H1419" s="437" t="s">
        <v>956</v>
      </c>
      <c r="I1419" s="437" t="s">
        <v>970</v>
      </c>
      <c r="J1419" s="440">
        <v>40724</v>
      </c>
    </row>
    <row r="1420" spans="1:10" ht="30">
      <c r="A1420" s="441"/>
      <c r="B1420" s="437" t="s">
        <v>4809</v>
      </c>
      <c r="C1420" s="437" t="s">
        <v>4810</v>
      </c>
      <c r="D1420" s="442"/>
      <c r="E1420" s="442"/>
      <c r="F1420" s="439">
        <v>28612.31</v>
      </c>
      <c r="G1420" s="439">
        <v>3942.76</v>
      </c>
      <c r="H1420" s="437" t="s">
        <v>956</v>
      </c>
      <c r="I1420" s="437" t="s">
        <v>4811</v>
      </c>
      <c r="J1420" s="440">
        <v>40746</v>
      </c>
    </row>
    <row r="1421" spans="1:10" ht="45">
      <c r="A1421" s="443"/>
      <c r="B1421" s="437" t="s">
        <v>4812</v>
      </c>
      <c r="C1421" s="437" t="s">
        <v>4806</v>
      </c>
      <c r="D1421" s="444"/>
      <c r="E1421" s="444"/>
      <c r="F1421" s="439">
        <v>10000</v>
      </c>
      <c r="G1421" s="439">
        <v>8431.5</v>
      </c>
      <c r="H1421" s="437" t="s">
        <v>956</v>
      </c>
      <c r="I1421" s="437" t="s">
        <v>4813</v>
      </c>
      <c r="J1421" s="440">
        <v>40633</v>
      </c>
    </row>
    <row r="1422" spans="1:10" ht="180">
      <c r="A1422" s="437" t="s">
        <v>4814</v>
      </c>
      <c r="B1422" s="437" t="s">
        <v>4815</v>
      </c>
      <c r="C1422" s="437" t="s">
        <v>4816</v>
      </c>
      <c r="D1422" s="439">
        <v>490.79</v>
      </c>
      <c r="E1422" s="439">
        <v>597.16</v>
      </c>
      <c r="F1422" s="439">
        <v>6964</v>
      </c>
      <c r="G1422" s="439">
        <v>1087</v>
      </c>
      <c r="H1422" s="437" t="s">
        <v>956</v>
      </c>
      <c r="I1422" s="437" t="s">
        <v>4817</v>
      </c>
      <c r="J1422" s="440">
        <v>40416</v>
      </c>
    </row>
    <row r="1423" spans="1:10" ht="30">
      <c r="A1423" s="437" t="s">
        <v>4818</v>
      </c>
      <c r="B1423" s="437" t="s">
        <v>4819</v>
      </c>
      <c r="C1423" s="437" t="s">
        <v>4820</v>
      </c>
      <c r="D1423" s="439">
        <v>1031.71</v>
      </c>
      <c r="E1423" s="439">
        <v>1255.32</v>
      </c>
      <c r="F1423" s="439">
        <v>5000</v>
      </c>
      <c r="G1423" s="439">
        <v>1031.71</v>
      </c>
      <c r="H1423" s="437" t="s">
        <v>956</v>
      </c>
      <c r="I1423" s="437" t="s">
        <v>727</v>
      </c>
      <c r="J1423" s="440">
        <v>39994</v>
      </c>
    </row>
    <row r="1424" spans="1:10" ht="15">
      <c r="A1424" s="445" t="s">
        <v>4821</v>
      </c>
      <c r="B1424" s="437" t="s">
        <v>4822</v>
      </c>
      <c r="C1424" s="437" t="s">
        <v>4823</v>
      </c>
      <c r="D1424" s="446">
        <v>3891.62</v>
      </c>
      <c r="E1424" s="446">
        <v>4735.09</v>
      </c>
      <c r="F1424" s="439">
        <v>190700</v>
      </c>
      <c r="G1424" s="439">
        <v>3891.62</v>
      </c>
      <c r="H1424" s="437" t="s">
        <v>1083</v>
      </c>
      <c r="I1424" s="437" t="s">
        <v>1050</v>
      </c>
      <c r="J1424" s="440">
        <v>40371</v>
      </c>
    </row>
    <row r="1425" spans="1:10" ht="15">
      <c r="A1425" s="443"/>
      <c r="B1425" s="437" t="s">
        <v>1208</v>
      </c>
      <c r="C1425" s="437" t="s">
        <v>1208</v>
      </c>
      <c r="D1425" s="444"/>
      <c r="E1425" s="444"/>
      <c r="F1425" s="439">
        <v>0</v>
      </c>
      <c r="G1425" s="439">
        <v>0</v>
      </c>
      <c r="H1425" s="437" t="s">
        <v>1038</v>
      </c>
      <c r="I1425" s="437" t="s">
        <v>1050</v>
      </c>
      <c r="J1425" s="440">
        <v>40724</v>
      </c>
    </row>
    <row r="1426" spans="1:10" ht="30">
      <c r="A1426" s="437" t="s">
        <v>4824</v>
      </c>
      <c r="B1426" s="437" t="s">
        <v>4825</v>
      </c>
      <c r="C1426" s="437" t="s">
        <v>4826</v>
      </c>
      <c r="D1426" s="439">
        <v>4131.8500000000004</v>
      </c>
      <c r="E1426" s="439">
        <v>5027.38</v>
      </c>
      <c r="F1426" s="439">
        <v>23000</v>
      </c>
      <c r="G1426" s="439">
        <v>4131.8500000000004</v>
      </c>
      <c r="H1426" s="437" t="s">
        <v>956</v>
      </c>
      <c r="I1426" s="437" t="s">
        <v>4827</v>
      </c>
      <c r="J1426" s="440">
        <v>40199</v>
      </c>
    </row>
    <row r="1427" spans="1:10" ht="45">
      <c r="A1427" s="437" t="s">
        <v>4828</v>
      </c>
      <c r="B1427" s="437" t="s">
        <v>4829</v>
      </c>
      <c r="C1427" s="437" t="s">
        <v>4830</v>
      </c>
      <c r="D1427" s="439">
        <v>431.5</v>
      </c>
      <c r="E1427" s="439">
        <v>525.02</v>
      </c>
      <c r="F1427" s="439">
        <v>3000</v>
      </c>
      <c r="G1427" s="439">
        <v>0</v>
      </c>
      <c r="H1427" s="437" t="s">
        <v>1038</v>
      </c>
      <c r="I1427" s="437" t="s">
        <v>4831</v>
      </c>
      <c r="J1427" s="440">
        <v>40694</v>
      </c>
    </row>
    <row r="1428" spans="1:10" ht="15">
      <c r="A1428" s="445" t="s">
        <v>4832</v>
      </c>
      <c r="B1428" s="437" t="s">
        <v>4833</v>
      </c>
      <c r="C1428" s="437" t="s">
        <v>4834</v>
      </c>
      <c r="D1428" s="446">
        <v>976</v>
      </c>
      <c r="E1428" s="446">
        <v>1187.54</v>
      </c>
      <c r="F1428" s="439">
        <v>1187.54</v>
      </c>
      <c r="G1428" s="439">
        <v>1187.54</v>
      </c>
      <c r="H1428" s="437" t="s">
        <v>956</v>
      </c>
      <c r="I1428" s="437" t="s">
        <v>4835</v>
      </c>
      <c r="J1428" s="440">
        <v>40633</v>
      </c>
    </row>
    <row r="1429" spans="1:10" ht="15">
      <c r="A1429" s="443"/>
      <c r="B1429" s="437" t="s">
        <v>4836</v>
      </c>
      <c r="C1429" s="437" t="s">
        <v>4834</v>
      </c>
      <c r="D1429" s="444"/>
      <c r="E1429" s="444"/>
      <c r="F1429" s="439">
        <v>1106.25</v>
      </c>
      <c r="G1429" s="439">
        <v>976</v>
      </c>
      <c r="H1429" s="437" t="s">
        <v>956</v>
      </c>
      <c r="I1429" s="437" t="s">
        <v>4837</v>
      </c>
      <c r="J1429" s="440">
        <v>40329</v>
      </c>
    </row>
    <row r="1430" spans="1:10" ht="60">
      <c r="A1430" s="445" t="s">
        <v>4838</v>
      </c>
      <c r="B1430" s="437" t="s">
        <v>4839</v>
      </c>
      <c r="C1430" s="437" t="s">
        <v>4840</v>
      </c>
      <c r="D1430" s="446">
        <v>2507.06</v>
      </c>
      <c r="E1430" s="446">
        <v>3050.44</v>
      </c>
      <c r="F1430" s="439">
        <v>4650</v>
      </c>
      <c r="G1430" s="439">
        <v>2052</v>
      </c>
      <c r="H1430" s="437" t="s">
        <v>956</v>
      </c>
      <c r="I1430" s="437" t="s">
        <v>1050</v>
      </c>
      <c r="J1430" s="440">
        <v>40031</v>
      </c>
    </row>
    <row r="1431" spans="1:10" ht="45">
      <c r="A1431" s="441"/>
      <c r="B1431" s="437" t="s">
        <v>4841</v>
      </c>
      <c r="C1431" s="437" t="s">
        <v>4842</v>
      </c>
      <c r="D1431" s="442"/>
      <c r="E1431" s="442"/>
      <c r="F1431" s="439">
        <v>456.95</v>
      </c>
      <c r="G1431" s="439">
        <v>455.06</v>
      </c>
      <c r="H1431" s="437" t="s">
        <v>956</v>
      </c>
      <c r="I1431" s="437" t="s">
        <v>4843</v>
      </c>
      <c r="J1431" s="440">
        <v>40340</v>
      </c>
    </row>
    <row r="1432" spans="1:10" ht="30">
      <c r="A1432" s="443"/>
      <c r="B1432" s="437" t="s">
        <v>4844</v>
      </c>
      <c r="C1432" s="437" t="s">
        <v>4845</v>
      </c>
      <c r="D1432" s="444"/>
      <c r="E1432" s="444"/>
      <c r="F1432" s="439">
        <v>3050.44</v>
      </c>
      <c r="G1432" s="439">
        <v>3050.44</v>
      </c>
      <c r="H1432" s="437" t="s">
        <v>956</v>
      </c>
      <c r="I1432" s="437" t="s">
        <v>4846</v>
      </c>
      <c r="J1432" s="440">
        <v>40753</v>
      </c>
    </row>
    <row r="1433" spans="1:10" ht="30">
      <c r="A1433" s="445" t="s">
        <v>4847</v>
      </c>
      <c r="B1433" s="437" t="s">
        <v>4848</v>
      </c>
      <c r="C1433" s="437" t="s">
        <v>4849</v>
      </c>
      <c r="D1433" s="446">
        <v>1346.07</v>
      </c>
      <c r="E1433" s="446">
        <v>1637.81</v>
      </c>
      <c r="F1433" s="439">
        <v>1637.81</v>
      </c>
      <c r="G1433" s="439">
        <v>1637.81</v>
      </c>
      <c r="H1433" s="437" t="s">
        <v>956</v>
      </c>
      <c r="I1433" s="437" t="s">
        <v>4850</v>
      </c>
      <c r="J1433" s="440">
        <v>40350</v>
      </c>
    </row>
    <row r="1434" spans="1:10" ht="30">
      <c r="A1434" s="443"/>
      <c r="B1434" s="437" t="s">
        <v>4851</v>
      </c>
      <c r="C1434" s="437" t="s">
        <v>4852</v>
      </c>
      <c r="D1434" s="444"/>
      <c r="E1434" s="444"/>
      <c r="F1434" s="439">
        <v>3147</v>
      </c>
      <c r="G1434" s="439">
        <v>1346.07</v>
      </c>
      <c r="H1434" s="437" t="s">
        <v>956</v>
      </c>
      <c r="I1434" s="437" t="s">
        <v>4850</v>
      </c>
      <c r="J1434" s="440">
        <v>40079</v>
      </c>
    </row>
    <row r="1435" spans="1:10" ht="30">
      <c r="A1435" s="445" t="s">
        <v>4853</v>
      </c>
      <c r="B1435" s="437" t="s">
        <v>4854</v>
      </c>
      <c r="C1435" s="437" t="s">
        <v>4855</v>
      </c>
      <c r="D1435" s="446">
        <v>2651.2</v>
      </c>
      <c r="E1435" s="446">
        <v>3225.81</v>
      </c>
      <c r="F1435" s="439">
        <v>52787</v>
      </c>
      <c r="G1435" s="439">
        <v>2651.2</v>
      </c>
      <c r="H1435" s="437" t="s">
        <v>956</v>
      </c>
      <c r="I1435" s="437" t="s">
        <v>4856</v>
      </c>
      <c r="J1435" s="440">
        <v>40087</v>
      </c>
    </row>
    <row r="1436" spans="1:10" ht="30">
      <c r="A1436" s="443"/>
      <c r="B1436" s="437" t="s">
        <v>4857</v>
      </c>
      <c r="C1436" s="437" t="s">
        <v>4858</v>
      </c>
      <c r="D1436" s="444"/>
      <c r="E1436" s="444"/>
      <c r="F1436" s="439">
        <v>49997.25</v>
      </c>
      <c r="G1436" s="439">
        <v>3225.81</v>
      </c>
      <c r="H1436" s="437" t="s">
        <v>956</v>
      </c>
      <c r="I1436" s="437" t="s">
        <v>4859</v>
      </c>
      <c r="J1436" s="440">
        <v>40394</v>
      </c>
    </row>
    <row r="1437" spans="1:10" ht="120">
      <c r="A1437" s="437" t="s">
        <v>4860</v>
      </c>
      <c r="B1437" s="437" t="s">
        <v>4861</v>
      </c>
      <c r="C1437" s="437" t="s">
        <v>4862</v>
      </c>
      <c r="D1437" s="439">
        <v>612.04</v>
      </c>
      <c r="E1437" s="439">
        <v>744.7</v>
      </c>
      <c r="F1437" s="439">
        <v>36213</v>
      </c>
      <c r="G1437" s="439">
        <v>1356.74</v>
      </c>
      <c r="H1437" s="437" t="s">
        <v>956</v>
      </c>
      <c r="I1437" s="437" t="s">
        <v>4863</v>
      </c>
      <c r="J1437" s="440">
        <v>40372</v>
      </c>
    </row>
    <row r="1438" spans="1:10" ht="15">
      <c r="A1438" s="437" t="s">
        <v>4864</v>
      </c>
      <c r="B1438" s="437" t="s">
        <v>4865</v>
      </c>
      <c r="C1438" s="437" t="s">
        <v>4866</v>
      </c>
      <c r="D1438" s="439">
        <v>105.59</v>
      </c>
      <c r="E1438" s="439">
        <v>128.47999999999999</v>
      </c>
      <c r="F1438" s="439">
        <v>283.89</v>
      </c>
      <c r="G1438" s="439">
        <v>234.07</v>
      </c>
      <c r="H1438" s="437" t="s">
        <v>956</v>
      </c>
      <c r="I1438" s="437" t="s">
        <v>4867</v>
      </c>
      <c r="J1438" s="440">
        <v>40391</v>
      </c>
    </row>
    <row r="1439" spans="1:10" ht="30">
      <c r="A1439" s="437" t="s">
        <v>4868</v>
      </c>
      <c r="B1439" s="437" t="s">
        <v>4869</v>
      </c>
      <c r="C1439" s="437" t="s">
        <v>4870</v>
      </c>
      <c r="D1439" s="439">
        <v>191.32</v>
      </c>
      <c r="E1439" s="439">
        <v>232.79</v>
      </c>
      <c r="F1439" s="439">
        <v>423.79</v>
      </c>
      <c r="G1439" s="439">
        <v>0</v>
      </c>
      <c r="H1439" s="437" t="s">
        <v>956</v>
      </c>
      <c r="I1439" s="437" t="s">
        <v>4871</v>
      </c>
      <c r="J1439" s="440">
        <v>40296</v>
      </c>
    </row>
    <row r="1440" spans="1:10" ht="30">
      <c r="A1440" s="445" t="s">
        <v>4872</v>
      </c>
      <c r="B1440" s="437" t="s">
        <v>4873</v>
      </c>
      <c r="C1440" s="437" t="s">
        <v>4874</v>
      </c>
      <c r="D1440" s="446">
        <v>364.91</v>
      </c>
      <c r="E1440" s="446">
        <v>444</v>
      </c>
      <c r="F1440" s="439">
        <v>1500</v>
      </c>
      <c r="G1440" s="439">
        <v>364.91</v>
      </c>
      <c r="H1440" s="437" t="s">
        <v>956</v>
      </c>
      <c r="I1440" s="437" t="s">
        <v>727</v>
      </c>
      <c r="J1440" s="440">
        <v>40039</v>
      </c>
    </row>
    <row r="1441" spans="1:10" ht="15">
      <c r="A1441" s="443"/>
      <c r="B1441" s="437" t="s">
        <v>4875</v>
      </c>
      <c r="C1441" s="437" t="s">
        <v>4876</v>
      </c>
      <c r="D1441" s="444"/>
      <c r="E1441" s="444"/>
      <c r="F1441" s="439">
        <v>3401.88</v>
      </c>
      <c r="G1441" s="439">
        <v>440</v>
      </c>
      <c r="H1441" s="437" t="s">
        <v>956</v>
      </c>
      <c r="I1441" s="437" t="s">
        <v>999</v>
      </c>
      <c r="J1441" s="440">
        <v>40574</v>
      </c>
    </row>
    <row r="1442" spans="1:10" ht="30">
      <c r="A1442" s="437" t="s">
        <v>4877</v>
      </c>
      <c r="B1442" s="437" t="s">
        <v>4878</v>
      </c>
      <c r="C1442" s="437" t="s">
        <v>4879</v>
      </c>
      <c r="D1442" s="439">
        <v>892.02</v>
      </c>
      <c r="E1442" s="439">
        <v>1085.3599999999999</v>
      </c>
      <c r="F1442" s="439">
        <v>23636.6</v>
      </c>
      <c r="G1442" s="439">
        <v>1977.38</v>
      </c>
      <c r="H1442" s="437" t="s">
        <v>956</v>
      </c>
      <c r="I1442" s="437" t="s">
        <v>2222</v>
      </c>
      <c r="J1442" s="440">
        <v>40375</v>
      </c>
    </row>
    <row r="1443" spans="1:10" ht="15">
      <c r="A1443" s="437" t="s">
        <v>4880</v>
      </c>
      <c r="B1443" s="437" t="s">
        <v>4881</v>
      </c>
      <c r="C1443" s="437" t="s">
        <v>4882</v>
      </c>
      <c r="D1443" s="439">
        <v>265.13</v>
      </c>
      <c r="E1443" s="439">
        <v>322.58999999999997</v>
      </c>
      <c r="F1443" s="439">
        <v>300</v>
      </c>
      <c r="G1443" s="439">
        <v>265.13</v>
      </c>
      <c r="H1443" s="437" t="s">
        <v>956</v>
      </c>
      <c r="I1443" s="437" t="s">
        <v>973</v>
      </c>
      <c r="J1443" s="440">
        <v>40045</v>
      </c>
    </row>
    <row r="1444" spans="1:10" ht="30">
      <c r="A1444" s="445" t="s">
        <v>4883</v>
      </c>
      <c r="B1444" s="437" t="s">
        <v>4884</v>
      </c>
      <c r="C1444" s="437" t="s">
        <v>4885</v>
      </c>
      <c r="D1444" s="446">
        <v>3433.01</v>
      </c>
      <c r="E1444" s="446">
        <v>4177.08</v>
      </c>
      <c r="F1444" s="439">
        <v>6997.4</v>
      </c>
      <c r="G1444" s="439">
        <v>4177.08</v>
      </c>
      <c r="H1444" s="437" t="s">
        <v>956</v>
      </c>
      <c r="I1444" s="437" t="s">
        <v>4886</v>
      </c>
      <c r="J1444" s="440">
        <v>40402</v>
      </c>
    </row>
    <row r="1445" spans="1:10" ht="30">
      <c r="A1445" s="443"/>
      <c r="B1445" s="437" t="s">
        <v>4887</v>
      </c>
      <c r="C1445" s="437" t="s">
        <v>4888</v>
      </c>
      <c r="D1445" s="444"/>
      <c r="E1445" s="444"/>
      <c r="F1445" s="439">
        <v>6691.44</v>
      </c>
      <c r="G1445" s="439">
        <v>3433.01</v>
      </c>
      <c r="H1445" s="437" t="s">
        <v>956</v>
      </c>
      <c r="I1445" s="437" t="s">
        <v>4889</v>
      </c>
      <c r="J1445" s="440">
        <v>40060</v>
      </c>
    </row>
    <row r="1446" spans="1:10" ht="60">
      <c r="A1446" s="445" t="s">
        <v>4890</v>
      </c>
      <c r="B1446" s="437" t="s">
        <v>4891</v>
      </c>
      <c r="C1446" s="437" t="s">
        <v>4892</v>
      </c>
      <c r="D1446" s="446">
        <v>393.74</v>
      </c>
      <c r="E1446" s="446">
        <v>479.08</v>
      </c>
      <c r="F1446" s="439">
        <v>7260</v>
      </c>
      <c r="G1446" s="439">
        <v>393.74</v>
      </c>
      <c r="H1446" s="437" t="s">
        <v>956</v>
      </c>
      <c r="I1446" s="437" t="s">
        <v>4893</v>
      </c>
      <c r="J1446" s="440">
        <v>40052</v>
      </c>
    </row>
    <row r="1447" spans="1:10" ht="30">
      <c r="A1447" s="443"/>
      <c r="B1447" s="437" t="s">
        <v>4894</v>
      </c>
      <c r="C1447" s="437" t="s">
        <v>4895</v>
      </c>
      <c r="D1447" s="444"/>
      <c r="E1447" s="444"/>
      <c r="F1447" s="439">
        <v>17989.05</v>
      </c>
      <c r="G1447" s="439">
        <v>479.08</v>
      </c>
      <c r="H1447" s="437" t="s">
        <v>956</v>
      </c>
      <c r="I1447" s="437" t="s">
        <v>4896</v>
      </c>
      <c r="J1447" s="440">
        <v>40822</v>
      </c>
    </row>
    <row r="1448" spans="1:10" ht="30">
      <c r="A1448" s="445" t="s">
        <v>433</v>
      </c>
      <c r="B1448" s="437" t="s">
        <v>4897</v>
      </c>
      <c r="C1448" s="437" t="s">
        <v>4898</v>
      </c>
      <c r="D1448" s="446">
        <v>27066.65</v>
      </c>
      <c r="E1448" s="446">
        <v>32933.06</v>
      </c>
      <c r="F1448" s="439">
        <v>114410</v>
      </c>
      <c r="G1448" s="439">
        <v>0</v>
      </c>
      <c r="H1448" s="437" t="s">
        <v>1083</v>
      </c>
      <c r="I1448" s="437" t="s">
        <v>4899</v>
      </c>
      <c r="J1448" s="440">
        <v>41136</v>
      </c>
    </row>
    <row r="1449" spans="1:10" ht="75">
      <c r="A1449" s="443"/>
      <c r="B1449" s="437" t="s">
        <v>4900</v>
      </c>
      <c r="C1449" s="437" t="s">
        <v>4901</v>
      </c>
      <c r="D1449" s="444"/>
      <c r="E1449" s="444"/>
      <c r="F1449" s="439">
        <v>17600</v>
      </c>
      <c r="G1449" s="439">
        <v>35200</v>
      </c>
      <c r="H1449" s="437" t="s">
        <v>956</v>
      </c>
      <c r="I1449" s="437" t="s">
        <v>4902</v>
      </c>
      <c r="J1449" s="440">
        <v>40299</v>
      </c>
    </row>
    <row r="1450" spans="1:10" ht="15">
      <c r="A1450" s="437" t="s">
        <v>4903</v>
      </c>
      <c r="B1450" s="437" t="s">
        <v>4904</v>
      </c>
      <c r="C1450" s="437" t="s">
        <v>4905</v>
      </c>
      <c r="D1450" s="439">
        <v>267.04000000000002</v>
      </c>
      <c r="E1450" s="439">
        <v>324.92</v>
      </c>
      <c r="F1450" s="439">
        <v>1200</v>
      </c>
      <c r="G1450" s="439">
        <v>0</v>
      </c>
      <c r="H1450" s="437" t="s">
        <v>1083</v>
      </c>
      <c r="I1450" s="437" t="s">
        <v>4906</v>
      </c>
      <c r="J1450" s="440">
        <v>40178</v>
      </c>
    </row>
    <row r="1451" spans="1:10" ht="15">
      <c r="A1451" s="437" t="s">
        <v>4907</v>
      </c>
      <c r="B1451" s="437" t="s">
        <v>4908</v>
      </c>
      <c r="C1451" s="437" t="s">
        <v>4909</v>
      </c>
      <c r="D1451" s="439">
        <v>3638.3</v>
      </c>
      <c r="E1451" s="439">
        <v>4426.8599999999997</v>
      </c>
      <c r="F1451" s="439">
        <v>10000</v>
      </c>
      <c r="G1451" s="439">
        <v>8065.16</v>
      </c>
      <c r="H1451" s="437" t="s">
        <v>956</v>
      </c>
      <c r="I1451" s="437" t="s">
        <v>4910</v>
      </c>
      <c r="J1451" s="440">
        <v>40451</v>
      </c>
    </row>
    <row r="1452" spans="1:10" ht="15">
      <c r="A1452" s="445" t="s">
        <v>4911</v>
      </c>
      <c r="B1452" s="437" t="s">
        <v>4912</v>
      </c>
      <c r="C1452" s="437" t="s">
        <v>4913</v>
      </c>
      <c r="D1452" s="446">
        <v>7647.85</v>
      </c>
      <c r="E1452" s="446">
        <v>9305.44</v>
      </c>
      <c r="F1452" s="439">
        <v>8800</v>
      </c>
      <c r="G1452" s="439">
        <v>8650</v>
      </c>
      <c r="H1452" s="437" t="s">
        <v>956</v>
      </c>
      <c r="I1452" s="437" t="s">
        <v>4914</v>
      </c>
      <c r="J1452" s="440">
        <v>40470</v>
      </c>
    </row>
    <row r="1453" spans="1:10" ht="30">
      <c r="A1453" s="441"/>
      <c r="B1453" s="437" t="s">
        <v>4915</v>
      </c>
      <c r="C1453" s="437" t="s">
        <v>4916</v>
      </c>
      <c r="D1453" s="442"/>
      <c r="E1453" s="442"/>
      <c r="F1453" s="439">
        <v>19164.599999999999</v>
      </c>
      <c r="G1453" s="439">
        <v>7647.85</v>
      </c>
      <c r="H1453" s="437" t="s">
        <v>956</v>
      </c>
      <c r="I1453" s="437" t="s">
        <v>1002</v>
      </c>
      <c r="J1453" s="440">
        <v>40115</v>
      </c>
    </row>
    <row r="1454" spans="1:10" ht="30">
      <c r="A1454" s="441"/>
      <c r="B1454" s="437" t="s">
        <v>4917</v>
      </c>
      <c r="C1454" s="437" t="s">
        <v>4918</v>
      </c>
      <c r="D1454" s="442"/>
      <c r="E1454" s="442"/>
      <c r="F1454" s="439">
        <v>3600</v>
      </c>
      <c r="G1454" s="439">
        <v>1310.88</v>
      </c>
      <c r="H1454" s="437" t="s">
        <v>956</v>
      </c>
      <c r="I1454" s="437" t="s">
        <v>1050</v>
      </c>
      <c r="J1454" s="440">
        <v>40794</v>
      </c>
    </row>
    <row r="1455" spans="1:10" ht="30">
      <c r="A1455" s="443"/>
      <c r="B1455" s="437" t="s">
        <v>4919</v>
      </c>
      <c r="C1455" s="437" t="s">
        <v>4913</v>
      </c>
      <c r="D1455" s="444"/>
      <c r="E1455" s="444"/>
      <c r="F1455" s="439">
        <v>33000</v>
      </c>
      <c r="G1455" s="439">
        <v>0</v>
      </c>
      <c r="H1455" s="437" t="s">
        <v>956</v>
      </c>
      <c r="I1455" s="437" t="s">
        <v>4920</v>
      </c>
      <c r="J1455" s="440">
        <v>40470</v>
      </c>
    </row>
    <row r="1456" spans="1:10" ht="15">
      <c r="A1456" s="437" t="s">
        <v>4921</v>
      </c>
      <c r="B1456" s="437" t="s">
        <v>4922</v>
      </c>
      <c r="C1456" s="437" t="s">
        <v>4923</v>
      </c>
      <c r="D1456" s="439">
        <v>795.89</v>
      </c>
      <c r="E1456" s="439">
        <v>968.38</v>
      </c>
      <c r="F1456" s="439">
        <v>0</v>
      </c>
      <c r="G1456" s="439">
        <v>0</v>
      </c>
      <c r="H1456" s="437" t="s">
        <v>2266</v>
      </c>
      <c r="I1456" s="437" t="s">
        <v>727</v>
      </c>
      <c r="J1456" s="440">
        <v>40359</v>
      </c>
    </row>
    <row r="1457" spans="1:10" ht="30">
      <c r="A1457" s="437" t="s">
        <v>4924</v>
      </c>
      <c r="B1457" s="437" t="s">
        <v>4925</v>
      </c>
      <c r="C1457" s="437" t="s">
        <v>4926</v>
      </c>
      <c r="D1457" s="439">
        <v>7695.89</v>
      </c>
      <c r="E1457" s="439">
        <v>9363.89</v>
      </c>
      <c r="F1457" s="439">
        <v>20000</v>
      </c>
      <c r="G1457" s="439">
        <v>16725.64</v>
      </c>
      <c r="H1457" s="437" t="s">
        <v>1083</v>
      </c>
      <c r="I1457" s="437" t="s">
        <v>1034</v>
      </c>
      <c r="J1457" s="440">
        <v>40422</v>
      </c>
    </row>
    <row r="1458" spans="1:10" ht="30">
      <c r="A1458" s="437" t="s">
        <v>4927</v>
      </c>
      <c r="B1458" s="437" t="s">
        <v>4928</v>
      </c>
      <c r="C1458" s="437" t="s">
        <v>4929</v>
      </c>
      <c r="D1458" s="439">
        <v>1078.8</v>
      </c>
      <c r="E1458" s="439">
        <v>1312.61</v>
      </c>
      <c r="F1458" s="439">
        <v>19884</v>
      </c>
      <c r="G1458" s="439">
        <v>1078.8</v>
      </c>
      <c r="H1458" s="437" t="s">
        <v>956</v>
      </c>
      <c r="I1458" s="437" t="s">
        <v>2579</v>
      </c>
      <c r="J1458" s="440">
        <v>40074</v>
      </c>
    </row>
    <row r="1459" spans="1:10" ht="30">
      <c r="A1459" s="445" t="s">
        <v>4930</v>
      </c>
      <c r="B1459" s="437" t="s">
        <v>4931</v>
      </c>
      <c r="C1459" s="437" t="s">
        <v>4932</v>
      </c>
      <c r="D1459" s="446">
        <v>925.85</v>
      </c>
      <c r="E1459" s="446">
        <v>1126.52</v>
      </c>
      <c r="F1459" s="439">
        <v>853.23</v>
      </c>
      <c r="G1459" s="439">
        <v>853.23</v>
      </c>
      <c r="H1459" s="437" t="s">
        <v>956</v>
      </c>
      <c r="I1459" s="437" t="s">
        <v>4933</v>
      </c>
      <c r="J1459" s="440">
        <v>40106</v>
      </c>
    </row>
    <row r="1460" spans="1:10" ht="30">
      <c r="A1460" s="443"/>
      <c r="B1460" s="437" t="s">
        <v>4934</v>
      </c>
      <c r="C1460" s="437" t="s">
        <v>4935</v>
      </c>
      <c r="D1460" s="444"/>
      <c r="E1460" s="444"/>
      <c r="F1460" s="439">
        <v>4189</v>
      </c>
      <c r="G1460" s="439">
        <v>1199.1400000000001</v>
      </c>
      <c r="H1460" s="437" t="s">
        <v>956</v>
      </c>
      <c r="I1460" s="437" t="s">
        <v>4936</v>
      </c>
      <c r="J1460" s="440">
        <v>40464</v>
      </c>
    </row>
    <row r="1461" spans="1:10" ht="30">
      <c r="A1461" s="437" t="s">
        <v>4937</v>
      </c>
      <c r="B1461" s="437" t="s">
        <v>4938</v>
      </c>
      <c r="C1461" s="437" t="s">
        <v>4939</v>
      </c>
      <c r="D1461" s="439">
        <v>3668.87</v>
      </c>
      <c r="E1461" s="439">
        <v>4464.0600000000004</v>
      </c>
      <c r="F1461" s="439">
        <v>6500</v>
      </c>
      <c r="G1461" s="439">
        <v>3668.87</v>
      </c>
      <c r="H1461" s="437" t="s">
        <v>956</v>
      </c>
      <c r="I1461" s="437" t="s">
        <v>4940</v>
      </c>
      <c r="J1461" s="440">
        <v>40148</v>
      </c>
    </row>
    <row r="1462" spans="1:10" ht="15">
      <c r="A1462" s="445" t="s">
        <v>4941</v>
      </c>
      <c r="B1462" s="437" t="s">
        <v>1089</v>
      </c>
      <c r="C1462" s="437" t="s">
        <v>1089</v>
      </c>
      <c r="D1462" s="446">
        <v>2563.84</v>
      </c>
      <c r="E1462" s="446">
        <v>3119.53</v>
      </c>
      <c r="F1462" s="439">
        <v>0</v>
      </c>
      <c r="G1462" s="439">
        <v>0</v>
      </c>
      <c r="H1462" s="437" t="s">
        <v>1038</v>
      </c>
      <c r="I1462" s="437" t="s">
        <v>2320</v>
      </c>
      <c r="J1462" s="440">
        <v>40235</v>
      </c>
    </row>
    <row r="1463" spans="1:10" ht="15">
      <c r="A1463" s="443"/>
      <c r="B1463" s="437" t="s">
        <v>4942</v>
      </c>
      <c r="C1463" s="437" t="s">
        <v>1207</v>
      </c>
      <c r="D1463" s="444"/>
      <c r="E1463" s="444"/>
      <c r="F1463" s="439">
        <v>0</v>
      </c>
      <c r="G1463" s="439">
        <v>0</v>
      </c>
      <c r="H1463" s="437" t="s">
        <v>1038</v>
      </c>
      <c r="I1463" s="437" t="s">
        <v>4943</v>
      </c>
      <c r="J1463" s="440">
        <v>40134</v>
      </c>
    </row>
    <row r="1464" spans="1:10" ht="105">
      <c r="A1464" s="437" t="s">
        <v>4944</v>
      </c>
      <c r="B1464" s="437" t="s">
        <v>4945</v>
      </c>
      <c r="C1464" s="437" t="s">
        <v>4946</v>
      </c>
      <c r="D1464" s="439">
        <v>747.93</v>
      </c>
      <c r="E1464" s="439">
        <v>910.04</v>
      </c>
      <c r="F1464" s="439">
        <v>2575.92</v>
      </c>
      <c r="G1464" s="439">
        <v>747.93</v>
      </c>
      <c r="H1464" s="437" t="s">
        <v>956</v>
      </c>
      <c r="I1464" s="437" t="s">
        <v>1034</v>
      </c>
      <c r="J1464" s="440">
        <v>40242</v>
      </c>
    </row>
    <row r="1465" spans="1:10" ht="30">
      <c r="A1465" s="437" t="s">
        <v>4947</v>
      </c>
      <c r="B1465" s="437" t="s">
        <v>4948</v>
      </c>
      <c r="C1465" s="437" t="s">
        <v>4949</v>
      </c>
      <c r="D1465" s="439">
        <v>400</v>
      </c>
      <c r="E1465" s="439">
        <v>486.7</v>
      </c>
      <c r="F1465" s="439">
        <v>484</v>
      </c>
      <c r="G1465" s="439">
        <v>400</v>
      </c>
      <c r="H1465" s="437" t="s">
        <v>956</v>
      </c>
      <c r="I1465" s="437" t="s">
        <v>4950</v>
      </c>
      <c r="J1465" s="440">
        <v>40003</v>
      </c>
    </row>
    <row r="1466" spans="1:10" ht="150">
      <c r="A1466" s="445" t="s">
        <v>4951</v>
      </c>
      <c r="B1466" s="437" t="s">
        <v>4952</v>
      </c>
      <c r="C1466" s="437" t="s">
        <v>4953</v>
      </c>
      <c r="D1466" s="446">
        <v>82361.899999999994</v>
      </c>
      <c r="E1466" s="446">
        <v>101011.09</v>
      </c>
      <c r="F1466" s="439">
        <v>90000</v>
      </c>
      <c r="G1466" s="439">
        <v>82361.899999999994</v>
      </c>
      <c r="H1466" s="437" t="s">
        <v>956</v>
      </c>
      <c r="I1466" s="437" t="s">
        <v>1034</v>
      </c>
      <c r="J1466" s="440">
        <v>40308</v>
      </c>
    </row>
    <row r="1467" spans="1:10" ht="30">
      <c r="A1467" s="443"/>
      <c r="B1467" s="437" t="s">
        <v>4954</v>
      </c>
      <c r="C1467" s="437" t="s">
        <v>4951</v>
      </c>
      <c r="D1467" s="444"/>
      <c r="E1467" s="444"/>
      <c r="F1467" s="439">
        <v>102000</v>
      </c>
      <c r="G1467" s="439">
        <v>101011.09</v>
      </c>
      <c r="H1467" s="437" t="s">
        <v>956</v>
      </c>
      <c r="I1467" s="437" t="s">
        <v>1034</v>
      </c>
      <c r="J1467" s="440">
        <v>40718</v>
      </c>
    </row>
    <row r="1468" spans="1:10" ht="75">
      <c r="A1468" s="445" t="s">
        <v>4955</v>
      </c>
      <c r="B1468" s="437" t="s">
        <v>4956</v>
      </c>
      <c r="C1468" s="437" t="s">
        <v>4957</v>
      </c>
      <c r="D1468" s="446">
        <v>1632.27</v>
      </c>
      <c r="E1468" s="446">
        <v>1986.05</v>
      </c>
      <c r="F1468" s="439">
        <v>220000</v>
      </c>
      <c r="G1468" s="439">
        <v>1632.27</v>
      </c>
      <c r="H1468" s="437" t="s">
        <v>956</v>
      </c>
      <c r="I1468" s="437" t="s">
        <v>4958</v>
      </c>
      <c r="J1468" s="440">
        <v>40308</v>
      </c>
    </row>
    <row r="1469" spans="1:10" ht="75">
      <c r="A1469" s="441"/>
      <c r="B1469" s="437" t="s">
        <v>4959</v>
      </c>
      <c r="C1469" s="437" t="s">
        <v>4960</v>
      </c>
      <c r="D1469" s="442"/>
      <c r="E1469" s="442"/>
      <c r="F1469" s="439">
        <v>215000</v>
      </c>
      <c r="G1469" s="439">
        <v>0</v>
      </c>
      <c r="H1469" s="437" t="s">
        <v>956</v>
      </c>
      <c r="I1469" s="437" t="s">
        <v>4961</v>
      </c>
      <c r="J1469" s="440">
        <v>40308</v>
      </c>
    </row>
    <row r="1470" spans="1:10" ht="90">
      <c r="A1470" s="443"/>
      <c r="B1470" s="437" t="s">
        <v>4962</v>
      </c>
      <c r="C1470" s="437" t="s">
        <v>4963</v>
      </c>
      <c r="D1470" s="444"/>
      <c r="E1470" s="444"/>
      <c r="F1470" s="439">
        <v>295000</v>
      </c>
      <c r="G1470" s="439">
        <v>1986.05</v>
      </c>
      <c r="H1470" s="437" t="s">
        <v>960</v>
      </c>
      <c r="I1470" s="437" t="s">
        <v>4964</v>
      </c>
      <c r="J1470" s="440">
        <v>40889</v>
      </c>
    </row>
    <row r="1471" spans="1:10" ht="75">
      <c r="A1471" s="437" t="s">
        <v>4965</v>
      </c>
      <c r="B1471" s="437" t="s">
        <v>4966</v>
      </c>
      <c r="C1471" s="437" t="s">
        <v>4967</v>
      </c>
      <c r="D1471" s="439">
        <v>807.41</v>
      </c>
      <c r="E1471" s="439">
        <v>982.41</v>
      </c>
      <c r="F1471" s="439">
        <v>2300</v>
      </c>
      <c r="G1471" s="439">
        <v>1789.82</v>
      </c>
      <c r="H1471" s="437" t="s">
        <v>956</v>
      </c>
      <c r="I1471" s="437" t="s">
        <v>1034</v>
      </c>
      <c r="J1471" s="440">
        <v>40724</v>
      </c>
    </row>
    <row r="1472" spans="1:10" ht="45">
      <c r="A1472" s="445" t="s">
        <v>4968</v>
      </c>
      <c r="B1472" s="437" t="s">
        <v>4969</v>
      </c>
      <c r="C1472" s="437" t="s">
        <v>4970</v>
      </c>
      <c r="D1472" s="446">
        <v>2852.11</v>
      </c>
      <c r="E1472" s="446">
        <v>3470.27</v>
      </c>
      <c r="F1472" s="439">
        <v>4845</v>
      </c>
      <c r="G1472" s="439">
        <v>2852.11</v>
      </c>
      <c r="H1472" s="437" t="s">
        <v>956</v>
      </c>
      <c r="I1472" s="437" t="s">
        <v>4971</v>
      </c>
      <c r="J1472" s="440">
        <v>40450</v>
      </c>
    </row>
    <row r="1473" spans="1:10" ht="30">
      <c r="A1473" s="443"/>
      <c r="B1473" s="437" t="s">
        <v>2684</v>
      </c>
      <c r="C1473" s="437" t="s">
        <v>1208</v>
      </c>
      <c r="D1473" s="444"/>
      <c r="E1473" s="444"/>
      <c r="F1473" s="439">
        <v>0</v>
      </c>
      <c r="G1473" s="439">
        <v>0</v>
      </c>
      <c r="H1473" s="437" t="s">
        <v>1038</v>
      </c>
      <c r="I1473" s="437" t="s">
        <v>2684</v>
      </c>
      <c r="J1473" s="440">
        <v>41065</v>
      </c>
    </row>
    <row r="1474" spans="1:10" ht="30">
      <c r="A1474" s="445" t="s">
        <v>4972</v>
      </c>
      <c r="B1474" s="437" t="s">
        <v>4973</v>
      </c>
      <c r="C1474" s="437" t="s">
        <v>4974</v>
      </c>
      <c r="D1474" s="446">
        <v>10635.36</v>
      </c>
      <c r="E1474" s="446">
        <v>12940.46</v>
      </c>
      <c r="F1474" s="439">
        <v>2305.8200000000002</v>
      </c>
      <c r="G1474" s="439">
        <v>2305.8200000000002</v>
      </c>
      <c r="H1474" s="437" t="s">
        <v>956</v>
      </c>
      <c r="I1474" s="437" t="s">
        <v>970</v>
      </c>
      <c r="J1474" s="440">
        <v>40770</v>
      </c>
    </row>
    <row r="1475" spans="1:10" ht="30">
      <c r="A1475" s="441"/>
      <c r="B1475" s="437" t="s">
        <v>4975</v>
      </c>
      <c r="C1475" s="437" t="s">
        <v>4976</v>
      </c>
      <c r="D1475" s="442"/>
      <c r="E1475" s="442"/>
      <c r="F1475" s="439">
        <v>21270</v>
      </c>
      <c r="G1475" s="439">
        <v>21270</v>
      </c>
      <c r="H1475" s="437" t="s">
        <v>956</v>
      </c>
      <c r="I1475" s="437" t="s">
        <v>4977</v>
      </c>
      <c r="J1475" s="440">
        <v>40466</v>
      </c>
    </row>
    <row r="1476" spans="1:10" ht="30">
      <c r="A1476" s="443"/>
      <c r="B1476" s="437" t="s">
        <v>4978</v>
      </c>
      <c r="C1476" s="437" t="s">
        <v>4979</v>
      </c>
      <c r="D1476" s="444"/>
      <c r="E1476" s="444"/>
      <c r="F1476" s="439">
        <v>10000</v>
      </c>
      <c r="G1476" s="439">
        <v>0</v>
      </c>
      <c r="H1476" s="437" t="s">
        <v>1038</v>
      </c>
      <c r="I1476" s="437" t="s">
        <v>1050</v>
      </c>
      <c r="J1476" s="440">
        <v>40336</v>
      </c>
    </row>
    <row r="1477" spans="1:10" ht="30">
      <c r="A1477" s="445" t="s">
        <v>4980</v>
      </c>
      <c r="B1477" s="437" t="s">
        <v>4981</v>
      </c>
      <c r="C1477" s="437" t="s">
        <v>4980</v>
      </c>
      <c r="D1477" s="446">
        <v>362.75</v>
      </c>
      <c r="E1477" s="446">
        <v>441.38</v>
      </c>
      <c r="F1477" s="439">
        <v>581.15</v>
      </c>
      <c r="G1477" s="439">
        <v>362.75</v>
      </c>
      <c r="H1477" s="437" t="s">
        <v>956</v>
      </c>
      <c r="I1477" s="437" t="s">
        <v>4982</v>
      </c>
      <c r="J1477" s="440">
        <v>40247</v>
      </c>
    </row>
    <row r="1478" spans="1:10" ht="30">
      <c r="A1478" s="443"/>
      <c r="B1478" s="437" t="s">
        <v>4983</v>
      </c>
      <c r="C1478" s="437" t="s">
        <v>4984</v>
      </c>
      <c r="D1478" s="444"/>
      <c r="E1478" s="444"/>
      <c r="F1478" s="439">
        <v>798.85</v>
      </c>
      <c r="G1478" s="439">
        <v>0</v>
      </c>
      <c r="H1478" s="437" t="s">
        <v>956</v>
      </c>
      <c r="I1478" s="437" t="s">
        <v>4985</v>
      </c>
      <c r="J1478" s="440">
        <v>40482</v>
      </c>
    </row>
    <row r="1479" spans="1:10" ht="105">
      <c r="A1479" s="447" t="s">
        <v>4823</v>
      </c>
      <c r="B1479" s="437" t="s">
        <v>4986</v>
      </c>
      <c r="C1479" s="437" t="s">
        <v>4987</v>
      </c>
      <c r="D1479" s="446">
        <v>11238.1</v>
      </c>
      <c r="E1479" s="446">
        <v>13673.84</v>
      </c>
      <c r="F1479" s="439">
        <v>2362008.5</v>
      </c>
      <c r="G1479" s="439">
        <v>11238.1</v>
      </c>
      <c r="H1479" s="437" t="s">
        <v>956</v>
      </c>
      <c r="I1479" s="437" t="s">
        <v>4988</v>
      </c>
      <c r="J1479" s="440">
        <v>40056</v>
      </c>
    </row>
    <row r="1480" spans="1:10" ht="75">
      <c r="A1480" s="448"/>
      <c r="B1480" s="437" t="s">
        <v>4989</v>
      </c>
      <c r="C1480" s="437" t="s">
        <v>4990</v>
      </c>
      <c r="D1480" s="444"/>
      <c r="E1480" s="444"/>
      <c r="F1480" s="439">
        <v>52608.05</v>
      </c>
      <c r="G1480" s="439">
        <v>0</v>
      </c>
      <c r="H1480" s="437" t="s">
        <v>956</v>
      </c>
      <c r="I1480" s="437" t="s">
        <v>4991</v>
      </c>
      <c r="J1480" s="440">
        <v>40431</v>
      </c>
    </row>
    <row r="1481" spans="1:10" ht="60">
      <c r="A1481" s="437" t="s">
        <v>4992</v>
      </c>
      <c r="B1481" s="437" t="s">
        <v>4993</v>
      </c>
      <c r="C1481" s="437" t="s">
        <v>4994</v>
      </c>
      <c r="D1481" s="439">
        <v>11801.53</v>
      </c>
      <c r="E1481" s="439">
        <v>14359.39</v>
      </c>
      <c r="F1481" s="439">
        <v>15000</v>
      </c>
      <c r="G1481" s="439">
        <v>8000</v>
      </c>
      <c r="H1481" s="437" t="s">
        <v>960</v>
      </c>
      <c r="I1481" s="437" t="s">
        <v>727</v>
      </c>
      <c r="J1481" s="440">
        <v>40115</v>
      </c>
    </row>
    <row r="1482" spans="1:10" ht="30">
      <c r="A1482" s="437" t="s">
        <v>4995</v>
      </c>
      <c r="B1482" s="437" t="s">
        <v>4996</v>
      </c>
      <c r="C1482" s="437" t="s">
        <v>4997</v>
      </c>
      <c r="D1482" s="439">
        <v>3961.51</v>
      </c>
      <c r="E1482" s="439">
        <v>4820.12</v>
      </c>
      <c r="F1482" s="439">
        <v>4930.41</v>
      </c>
      <c r="G1482" s="439">
        <v>3961.51</v>
      </c>
      <c r="H1482" s="437" t="s">
        <v>956</v>
      </c>
      <c r="I1482" s="437" t="s">
        <v>4400</v>
      </c>
      <c r="J1482" s="440">
        <v>40269</v>
      </c>
    </row>
    <row r="1483" spans="1:10" ht="45">
      <c r="A1483" s="437" t="s">
        <v>4998</v>
      </c>
      <c r="B1483" s="437" t="s">
        <v>4999</v>
      </c>
      <c r="C1483" s="437" t="s">
        <v>5000</v>
      </c>
      <c r="D1483" s="439">
        <v>4319.66</v>
      </c>
      <c r="E1483" s="439">
        <v>5255.9</v>
      </c>
      <c r="F1483" s="439">
        <v>59958.15</v>
      </c>
      <c r="G1483" s="439">
        <v>4319.66</v>
      </c>
      <c r="H1483" s="437" t="s">
        <v>956</v>
      </c>
      <c r="I1483" s="437" t="s">
        <v>5001</v>
      </c>
      <c r="J1483" s="440">
        <v>40101</v>
      </c>
    </row>
    <row r="1484" spans="1:10" ht="30">
      <c r="A1484" s="445" t="s">
        <v>1666</v>
      </c>
      <c r="B1484" s="437" t="s">
        <v>5002</v>
      </c>
      <c r="C1484" s="437" t="s">
        <v>5003</v>
      </c>
      <c r="D1484" s="446">
        <v>9713.77</v>
      </c>
      <c r="E1484" s="446">
        <v>11819.13</v>
      </c>
      <c r="F1484" s="439">
        <v>30675</v>
      </c>
      <c r="G1484" s="439">
        <v>11819.13</v>
      </c>
      <c r="H1484" s="437" t="s">
        <v>956</v>
      </c>
      <c r="I1484" s="437" t="s">
        <v>5004</v>
      </c>
      <c r="J1484" s="440">
        <v>40786</v>
      </c>
    </row>
    <row r="1485" spans="1:10" ht="30">
      <c r="A1485" s="441"/>
      <c r="B1485" s="437" t="s">
        <v>5005</v>
      </c>
      <c r="C1485" s="437" t="s">
        <v>5006</v>
      </c>
      <c r="D1485" s="442"/>
      <c r="E1485" s="442"/>
      <c r="F1485" s="439">
        <v>10200</v>
      </c>
      <c r="G1485" s="439">
        <v>9713.77</v>
      </c>
      <c r="H1485" s="437" t="s">
        <v>956</v>
      </c>
      <c r="I1485" s="437" t="s">
        <v>5007</v>
      </c>
      <c r="J1485" s="440">
        <v>40354</v>
      </c>
    </row>
    <row r="1486" spans="1:10" ht="15">
      <c r="A1486" s="443"/>
      <c r="B1486" s="437" t="s">
        <v>5008</v>
      </c>
      <c r="C1486" s="437" t="s">
        <v>1207</v>
      </c>
      <c r="D1486" s="444"/>
      <c r="E1486" s="444"/>
      <c r="F1486" s="439">
        <v>0</v>
      </c>
      <c r="G1486" s="439">
        <v>0</v>
      </c>
      <c r="H1486" s="437" t="s">
        <v>1038</v>
      </c>
      <c r="I1486" s="437" t="s">
        <v>1207</v>
      </c>
      <c r="J1486" s="440">
        <v>40148</v>
      </c>
    </row>
    <row r="1487" spans="1:10" ht="15">
      <c r="A1487" s="437" t="s">
        <v>5009</v>
      </c>
      <c r="B1487" s="437" t="s">
        <v>5010</v>
      </c>
      <c r="C1487" s="437" t="s">
        <v>1133</v>
      </c>
      <c r="D1487" s="439">
        <v>159.79</v>
      </c>
      <c r="E1487" s="439">
        <v>194.42</v>
      </c>
      <c r="F1487" s="439">
        <v>5000</v>
      </c>
      <c r="G1487" s="439">
        <v>0</v>
      </c>
      <c r="H1487" s="437" t="s">
        <v>1038</v>
      </c>
      <c r="I1487" s="437" t="s">
        <v>2754</v>
      </c>
      <c r="J1487" s="440">
        <v>40388</v>
      </c>
    </row>
    <row r="1488" spans="1:10" ht="15">
      <c r="A1488" s="445" t="s">
        <v>5011</v>
      </c>
      <c r="B1488" s="437" t="s">
        <v>5012</v>
      </c>
      <c r="C1488" s="437" t="s">
        <v>5013</v>
      </c>
      <c r="D1488" s="446">
        <v>5782.84</v>
      </c>
      <c r="E1488" s="446">
        <v>7036.21</v>
      </c>
      <c r="F1488" s="439">
        <v>4960</v>
      </c>
      <c r="G1488" s="439">
        <v>4960</v>
      </c>
      <c r="H1488" s="437" t="s">
        <v>956</v>
      </c>
      <c r="I1488" s="437" t="s">
        <v>5014</v>
      </c>
      <c r="J1488" s="440">
        <v>40000</v>
      </c>
    </row>
    <row r="1489" spans="1:10" ht="30">
      <c r="A1489" s="441"/>
      <c r="B1489" s="437" t="s">
        <v>5015</v>
      </c>
      <c r="C1489" s="437" t="s">
        <v>5016</v>
      </c>
      <c r="D1489" s="442"/>
      <c r="E1489" s="442"/>
      <c r="F1489" s="439">
        <v>0</v>
      </c>
      <c r="G1489" s="439">
        <v>0</v>
      </c>
      <c r="H1489" s="437" t="s">
        <v>1038</v>
      </c>
      <c r="I1489" s="437" t="s">
        <v>970</v>
      </c>
      <c r="J1489" s="440">
        <v>40724</v>
      </c>
    </row>
    <row r="1490" spans="1:10" ht="15">
      <c r="A1490" s="443"/>
      <c r="B1490" s="437" t="s">
        <v>5017</v>
      </c>
      <c r="C1490" s="437" t="s">
        <v>5018</v>
      </c>
      <c r="D1490" s="444"/>
      <c r="E1490" s="444"/>
      <c r="F1490" s="439">
        <v>2300</v>
      </c>
      <c r="G1490" s="439">
        <v>822.84</v>
      </c>
      <c r="H1490" s="437" t="s">
        <v>956</v>
      </c>
      <c r="I1490" s="437" t="s">
        <v>5019</v>
      </c>
      <c r="J1490" s="440">
        <v>40134</v>
      </c>
    </row>
    <row r="1491" spans="1:10" ht="15">
      <c r="A1491" s="445" t="s">
        <v>5020</v>
      </c>
      <c r="B1491" s="437" t="s">
        <v>5021</v>
      </c>
      <c r="C1491" s="437" t="s">
        <v>5022</v>
      </c>
      <c r="D1491" s="446">
        <v>2948.2</v>
      </c>
      <c r="E1491" s="446">
        <v>3587.19</v>
      </c>
      <c r="F1491" s="439">
        <v>29457.93</v>
      </c>
      <c r="G1491" s="439">
        <v>4457.93</v>
      </c>
      <c r="H1491" s="437" t="s">
        <v>956</v>
      </c>
      <c r="I1491" s="437" t="s">
        <v>5023</v>
      </c>
      <c r="J1491" s="440">
        <v>40421</v>
      </c>
    </row>
    <row r="1492" spans="1:10" ht="15">
      <c r="A1492" s="443"/>
      <c r="B1492" s="437" t="s">
        <v>5024</v>
      </c>
      <c r="C1492" s="437" t="s">
        <v>5025</v>
      </c>
      <c r="D1492" s="444"/>
      <c r="E1492" s="444"/>
      <c r="F1492" s="439">
        <v>2100</v>
      </c>
      <c r="G1492" s="439">
        <v>2077.46</v>
      </c>
      <c r="H1492" s="437" t="s">
        <v>960</v>
      </c>
      <c r="I1492" s="437" t="s">
        <v>5026</v>
      </c>
      <c r="J1492" s="440">
        <v>40724</v>
      </c>
    </row>
    <row r="1493" spans="1:10" ht="45">
      <c r="A1493" s="437" t="s">
        <v>5027</v>
      </c>
      <c r="B1493" s="437" t="s">
        <v>5028</v>
      </c>
      <c r="C1493" s="437" t="s">
        <v>5029</v>
      </c>
      <c r="D1493" s="439">
        <v>336.03</v>
      </c>
      <c r="E1493" s="439">
        <v>408.86</v>
      </c>
      <c r="F1493" s="439">
        <v>1370.42</v>
      </c>
      <c r="G1493" s="439">
        <v>336.03</v>
      </c>
      <c r="H1493" s="437" t="s">
        <v>956</v>
      </c>
      <c r="I1493" s="437" t="s">
        <v>5030</v>
      </c>
      <c r="J1493" s="440">
        <v>40055</v>
      </c>
    </row>
    <row r="1494" spans="1:10" ht="30">
      <c r="A1494" s="445" t="s">
        <v>5031</v>
      </c>
      <c r="B1494" s="437" t="s">
        <v>5032</v>
      </c>
      <c r="C1494" s="437" t="s">
        <v>5033</v>
      </c>
      <c r="D1494" s="446">
        <v>723.44</v>
      </c>
      <c r="E1494" s="446">
        <v>880.24</v>
      </c>
      <c r="F1494" s="439">
        <v>400</v>
      </c>
      <c r="G1494" s="439">
        <v>23.44</v>
      </c>
      <c r="H1494" s="437" t="s">
        <v>1083</v>
      </c>
      <c r="I1494" s="437" t="s">
        <v>5034</v>
      </c>
      <c r="J1494" s="440">
        <v>40147</v>
      </c>
    </row>
    <row r="1495" spans="1:10" ht="30">
      <c r="A1495" s="443"/>
      <c r="B1495" s="437" t="s">
        <v>5035</v>
      </c>
      <c r="C1495" s="437" t="s">
        <v>5036</v>
      </c>
      <c r="D1495" s="444"/>
      <c r="E1495" s="444"/>
      <c r="F1495" s="439">
        <v>700</v>
      </c>
      <c r="G1495" s="439">
        <v>700</v>
      </c>
      <c r="H1495" s="437" t="s">
        <v>956</v>
      </c>
      <c r="I1495" s="437" t="s">
        <v>5034</v>
      </c>
      <c r="J1495" s="440">
        <v>40065</v>
      </c>
    </row>
    <row r="1496" spans="1:10" ht="30">
      <c r="A1496" s="437" t="s">
        <v>5037</v>
      </c>
      <c r="B1496" s="437" t="s">
        <v>5038</v>
      </c>
      <c r="C1496" s="437" t="s">
        <v>5039</v>
      </c>
      <c r="D1496" s="439">
        <v>906.97</v>
      </c>
      <c r="E1496" s="439">
        <v>1103.55</v>
      </c>
      <c r="F1496" s="439">
        <v>2115</v>
      </c>
      <c r="G1496" s="439">
        <v>2010.52</v>
      </c>
      <c r="H1496" s="437" t="s">
        <v>956</v>
      </c>
      <c r="I1496" s="437" t="s">
        <v>5040</v>
      </c>
      <c r="J1496" s="440">
        <v>40451</v>
      </c>
    </row>
    <row r="1497" spans="1:10" ht="15">
      <c r="A1497" s="445" t="s">
        <v>5041</v>
      </c>
      <c r="B1497" s="437" t="s">
        <v>5042</v>
      </c>
      <c r="C1497" s="437" t="s">
        <v>5043</v>
      </c>
      <c r="D1497" s="446">
        <v>1335.25</v>
      </c>
      <c r="E1497" s="446">
        <v>1624.65</v>
      </c>
      <c r="F1497" s="439">
        <v>15500</v>
      </c>
      <c r="G1497" s="439">
        <v>1335.25</v>
      </c>
      <c r="H1497" s="437" t="s">
        <v>956</v>
      </c>
      <c r="I1497" s="437" t="s">
        <v>4579</v>
      </c>
      <c r="J1497" s="440">
        <v>40037</v>
      </c>
    </row>
    <row r="1498" spans="1:10" ht="15">
      <c r="A1498" s="443"/>
      <c r="B1498" s="437" t="s">
        <v>5044</v>
      </c>
      <c r="C1498" s="437" t="s">
        <v>5045</v>
      </c>
      <c r="D1498" s="444"/>
      <c r="E1498" s="444"/>
      <c r="F1498" s="439">
        <v>2295</v>
      </c>
      <c r="G1498" s="439">
        <v>1624.65</v>
      </c>
      <c r="H1498" s="437" t="s">
        <v>956</v>
      </c>
      <c r="I1498" s="437" t="s">
        <v>5046</v>
      </c>
      <c r="J1498" s="440">
        <v>40502</v>
      </c>
    </row>
    <row r="1499" spans="1:10" ht="30">
      <c r="A1499" s="445" t="s">
        <v>5047</v>
      </c>
      <c r="B1499" s="437" t="s">
        <v>5048</v>
      </c>
      <c r="C1499" s="437" t="s">
        <v>5049</v>
      </c>
      <c r="D1499" s="446">
        <v>1537.43</v>
      </c>
      <c r="E1499" s="446">
        <v>1870.65</v>
      </c>
      <c r="F1499" s="439">
        <v>1250</v>
      </c>
      <c r="G1499" s="439">
        <v>1250</v>
      </c>
      <c r="H1499" s="437" t="s">
        <v>956</v>
      </c>
      <c r="I1499" s="437" t="s">
        <v>727</v>
      </c>
      <c r="J1499" s="440">
        <v>40040</v>
      </c>
    </row>
    <row r="1500" spans="1:10" ht="30">
      <c r="A1500" s="443"/>
      <c r="B1500" s="437" t="s">
        <v>5050</v>
      </c>
      <c r="C1500" s="437" t="s">
        <v>5051</v>
      </c>
      <c r="D1500" s="444"/>
      <c r="E1500" s="444"/>
      <c r="F1500" s="439">
        <v>1683.5</v>
      </c>
      <c r="G1500" s="439">
        <v>1683.5</v>
      </c>
      <c r="H1500" s="437" t="s">
        <v>956</v>
      </c>
      <c r="I1500" s="437" t="s">
        <v>1618</v>
      </c>
      <c r="J1500" s="440">
        <v>40662</v>
      </c>
    </row>
    <row r="1501" spans="1:10" ht="15">
      <c r="A1501" s="437" t="s">
        <v>5052</v>
      </c>
      <c r="B1501" s="437" t="s">
        <v>5053</v>
      </c>
      <c r="C1501" s="437" t="s">
        <v>5054</v>
      </c>
      <c r="D1501" s="439">
        <v>2441.5500000000002</v>
      </c>
      <c r="E1501" s="439">
        <v>2970.72</v>
      </c>
      <c r="F1501" s="439">
        <v>167010</v>
      </c>
      <c r="G1501" s="439">
        <v>5350.21</v>
      </c>
      <c r="H1501" s="437" t="s">
        <v>956</v>
      </c>
      <c r="I1501" s="437" t="s">
        <v>5055</v>
      </c>
      <c r="J1501" s="440">
        <v>40378</v>
      </c>
    </row>
    <row r="1502" spans="1:10" ht="75">
      <c r="A1502" s="437" t="s">
        <v>5056</v>
      </c>
      <c r="B1502" s="437" t="s">
        <v>5057</v>
      </c>
      <c r="C1502" s="437" t="s">
        <v>5058</v>
      </c>
      <c r="D1502" s="439">
        <v>3341.29</v>
      </c>
      <c r="E1502" s="439">
        <v>4065.48</v>
      </c>
      <c r="F1502" s="439">
        <v>8040</v>
      </c>
      <c r="G1502" s="439">
        <v>7406.77</v>
      </c>
      <c r="H1502" s="437" t="s">
        <v>956</v>
      </c>
      <c r="I1502" s="437" t="s">
        <v>1002</v>
      </c>
      <c r="J1502" s="440">
        <v>40391</v>
      </c>
    </row>
    <row r="1503" spans="1:10" ht="60">
      <c r="A1503" s="437" t="s">
        <v>5059</v>
      </c>
      <c r="B1503" s="437" t="s">
        <v>5060</v>
      </c>
      <c r="C1503" s="437" t="s">
        <v>5061</v>
      </c>
      <c r="D1503" s="439">
        <v>1417.12</v>
      </c>
      <c r="E1503" s="439">
        <v>1724.26</v>
      </c>
      <c r="F1503" s="439">
        <v>220000</v>
      </c>
      <c r="G1503" s="439">
        <v>3141.38</v>
      </c>
      <c r="H1503" s="437" t="s">
        <v>1083</v>
      </c>
      <c r="I1503" s="437" t="s">
        <v>5062</v>
      </c>
      <c r="J1503" s="440">
        <v>40360</v>
      </c>
    </row>
    <row r="1504" spans="1:10" ht="60">
      <c r="A1504" s="437" t="s">
        <v>5063</v>
      </c>
      <c r="B1504" s="437" t="s">
        <v>5064</v>
      </c>
      <c r="C1504" s="437" t="s">
        <v>5065</v>
      </c>
      <c r="D1504" s="439">
        <v>2926.36</v>
      </c>
      <c r="E1504" s="439">
        <v>3560.62</v>
      </c>
      <c r="F1504" s="439">
        <v>66342</v>
      </c>
      <c r="G1504" s="439">
        <v>2926.36</v>
      </c>
      <c r="H1504" s="437" t="s">
        <v>956</v>
      </c>
      <c r="I1504" s="437" t="s">
        <v>727</v>
      </c>
      <c r="J1504" s="440">
        <v>39994</v>
      </c>
    </row>
    <row r="1505" spans="1:10" ht="45">
      <c r="A1505" s="445" t="s">
        <v>5066</v>
      </c>
      <c r="B1505" s="437" t="s">
        <v>5067</v>
      </c>
      <c r="C1505" s="437" t="s">
        <v>5068</v>
      </c>
      <c r="D1505" s="446">
        <v>10342.719999999999</v>
      </c>
      <c r="E1505" s="446">
        <v>12584.4</v>
      </c>
      <c r="F1505" s="439">
        <v>10048.5</v>
      </c>
      <c r="G1505" s="439">
        <v>20097</v>
      </c>
      <c r="H1505" s="437" t="s">
        <v>956</v>
      </c>
      <c r="I1505" s="437" t="s">
        <v>5069</v>
      </c>
      <c r="J1505" s="440">
        <v>41215</v>
      </c>
    </row>
    <row r="1506" spans="1:10" ht="165">
      <c r="A1506" s="441"/>
      <c r="B1506" s="437" t="s">
        <v>5070</v>
      </c>
      <c r="C1506" s="437" t="s">
        <v>5071</v>
      </c>
      <c r="D1506" s="444"/>
      <c r="E1506" s="444"/>
      <c r="F1506" s="439">
        <v>7400000</v>
      </c>
      <c r="G1506" s="439">
        <v>2830.12</v>
      </c>
      <c r="H1506" s="437" t="s">
        <v>956</v>
      </c>
      <c r="I1506" s="437" t="s">
        <v>5072</v>
      </c>
      <c r="J1506" s="440">
        <v>40908</v>
      </c>
    </row>
    <row r="1507" spans="1:10" ht="15">
      <c r="A1507" s="454" t="s">
        <v>5073</v>
      </c>
      <c r="B1507" s="437" t="s">
        <v>5074</v>
      </c>
      <c r="C1507" s="437" t="s">
        <v>5066</v>
      </c>
      <c r="D1507" s="446">
        <v>97958.56</v>
      </c>
      <c r="E1507" s="446">
        <v>121367.13</v>
      </c>
      <c r="F1507" s="439">
        <v>263000</v>
      </c>
      <c r="G1507" s="439">
        <v>121367.13</v>
      </c>
      <c r="H1507" s="437" t="s">
        <v>956</v>
      </c>
      <c r="I1507" s="437" t="s">
        <v>4198</v>
      </c>
      <c r="J1507" s="440">
        <v>40477</v>
      </c>
    </row>
    <row r="1508" spans="1:10" ht="45">
      <c r="A1508" s="455"/>
      <c r="B1508" s="437" t="s">
        <v>5075</v>
      </c>
      <c r="C1508" s="437" t="s">
        <v>5076</v>
      </c>
      <c r="D1508" s="444"/>
      <c r="E1508" s="444"/>
      <c r="F1508" s="439">
        <v>282351.44</v>
      </c>
      <c r="G1508" s="439">
        <v>97958.56</v>
      </c>
      <c r="H1508" s="437" t="s">
        <v>956</v>
      </c>
      <c r="I1508" s="437" t="s">
        <v>1498</v>
      </c>
      <c r="J1508" s="440">
        <v>40116</v>
      </c>
    </row>
    <row r="1509" spans="1:10" ht="30">
      <c r="A1509" s="445" t="s">
        <v>5077</v>
      </c>
      <c r="B1509" s="437" t="s">
        <v>5078</v>
      </c>
      <c r="C1509" s="437" t="s">
        <v>5079</v>
      </c>
      <c r="D1509" s="446">
        <v>404.58</v>
      </c>
      <c r="E1509" s="446">
        <v>492.27</v>
      </c>
      <c r="F1509" s="439">
        <v>2932</v>
      </c>
      <c r="G1509" s="439">
        <v>809.16</v>
      </c>
      <c r="H1509" s="437" t="s">
        <v>956</v>
      </c>
      <c r="I1509" s="437" t="s">
        <v>5080</v>
      </c>
      <c r="J1509" s="440">
        <v>40326</v>
      </c>
    </row>
    <row r="1510" spans="1:10" ht="30">
      <c r="A1510" s="443"/>
      <c r="B1510" s="437" t="s">
        <v>5081</v>
      </c>
      <c r="C1510" s="437" t="s">
        <v>5082</v>
      </c>
      <c r="D1510" s="444"/>
      <c r="E1510" s="444"/>
      <c r="F1510" s="439">
        <v>0</v>
      </c>
      <c r="G1510" s="439">
        <v>0</v>
      </c>
      <c r="H1510" s="437" t="s">
        <v>1038</v>
      </c>
      <c r="I1510" s="437" t="s">
        <v>5083</v>
      </c>
      <c r="J1510" s="440">
        <v>40756</v>
      </c>
    </row>
    <row r="1511" spans="1:10" ht="45">
      <c r="A1511" s="437" t="s">
        <v>5084</v>
      </c>
      <c r="B1511" s="437" t="s">
        <v>5085</v>
      </c>
      <c r="C1511" s="437" t="s">
        <v>5086</v>
      </c>
      <c r="D1511" s="439">
        <v>4503.1000000000004</v>
      </c>
      <c r="E1511" s="439">
        <v>5479.1</v>
      </c>
      <c r="F1511" s="439">
        <v>19489.259999999998</v>
      </c>
      <c r="G1511" s="439">
        <v>9982.2000000000007</v>
      </c>
      <c r="H1511" s="437" t="s">
        <v>956</v>
      </c>
      <c r="I1511" s="437" t="s">
        <v>5087</v>
      </c>
      <c r="J1511" s="440">
        <v>40339</v>
      </c>
    </row>
    <row r="1512" spans="1:10" ht="30">
      <c r="A1512" s="437" t="s">
        <v>5088</v>
      </c>
      <c r="B1512" s="437" t="s">
        <v>5089</v>
      </c>
      <c r="C1512" s="437" t="s">
        <v>5090</v>
      </c>
      <c r="D1512" s="439">
        <v>237.27</v>
      </c>
      <c r="E1512" s="439">
        <v>288.7</v>
      </c>
      <c r="F1512" s="439">
        <v>2548.5700000000002</v>
      </c>
      <c r="G1512" s="439">
        <v>237.27</v>
      </c>
      <c r="H1512" s="437" t="s">
        <v>956</v>
      </c>
      <c r="I1512" s="437" t="s">
        <v>5091</v>
      </c>
      <c r="J1512" s="440">
        <v>40452</v>
      </c>
    </row>
    <row r="1513" spans="1:10" ht="30">
      <c r="A1513" s="445" t="s">
        <v>5092</v>
      </c>
      <c r="B1513" s="437" t="s">
        <v>5093</v>
      </c>
      <c r="C1513" s="437" t="s">
        <v>5094</v>
      </c>
      <c r="D1513" s="439">
        <v>2703.61</v>
      </c>
      <c r="E1513" s="439">
        <v>3289.59</v>
      </c>
      <c r="F1513" s="439">
        <v>10000</v>
      </c>
      <c r="G1513" s="439">
        <v>0</v>
      </c>
      <c r="H1513" s="437" t="s">
        <v>1083</v>
      </c>
      <c r="I1513" s="437" t="s">
        <v>1050</v>
      </c>
      <c r="J1513" s="440">
        <v>40359</v>
      </c>
    </row>
    <row r="1514" spans="1:10" ht="30">
      <c r="A1514" s="443"/>
      <c r="B1514" s="437" t="s">
        <v>5095</v>
      </c>
      <c r="C1514" s="437" t="s">
        <v>5096</v>
      </c>
      <c r="D1514" s="439">
        <v>2703.61</v>
      </c>
      <c r="E1514" s="439">
        <v>3289.59</v>
      </c>
      <c r="F1514" s="439">
        <v>7000</v>
      </c>
      <c r="G1514" s="439">
        <v>1860.84</v>
      </c>
      <c r="H1514" s="437" t="s">
        <v>956</v>
      </c>
      <c r="I1514" s="437" t="s">
        <v>1050</v>
      </c>
      <c r="J1514" s="440">
        <v>40147</v>
      </c>
    </row>
    <row r="1515" spans="1:10" ht="15">
      <c r="A1515" s="437" t="s">
        <v>5097</v>
      </c>
      <c r="B1515" s="437" t="s">
        <v>5098</v>
      </c>
      <c r="C1515" s="437" t="s">
        <v>5099</v>
      </c>
      <c r="D1515" s="439">
        <v>339.62</v>
      </c>
      <c r="E1515" s="439">
        <v>413.24</v>
      </c>
      <c r="F1515" s="439">
        <v>1910.89</v>
      </c>
      <c r="G1515" s="439">
        <v>752.86</v>
      </c>
      <c r="H1515" s="437" t="s">
        <v>956</v>
      </c>
      <c r="I1515" s="437" t="s">
        <v>1444</v>
      </c>
      <c r="J1515" s="440">
        <v>40718</v>
      </c>
    </row>
    <row r="1516" spans="1:10" ht="45">
      <c r="A1516" s="437" t="s">
        <v>5100</v>
      </c>
      <c r="B1516" s="437" t="s">
        <v>5101</v>
      </c>
      <c r="C1516" s="437" t="s">
        <v>5102</v>
      </c>
      <c r="D1516" s="439">
        <v>406.71</v>
      </c>
      <c r="E1516" s="439">
        <v>494.86</v>
      </c>
      <c r="F1516" s="439">
        <v>33000</v>
      </c>
      <c r="G1516" s="439">
        <v>0</v>
      </c>
      <c r="H1516" s="437" t="s">
        <v>1038</v>
      </c>
      <c r="I1516" s="437" t="s">
        <v>5103</v>
      </c>
      <c r="J1516" s="440">
        <v>40421</v>
      </c>
    </row>
    <row r="1517" spans="1:10" ht="30">
      <c r="A1517" s="437" t="s">
        <v>5104</v>
      </c>
      <c r="B1517" s="437" t="s">
        <v>5105</v>
      </c>
      <c r="C1517" s="437" t="s">
        <v>5106</v>
      </c>
      <c r="D1517" s="439">
        <v>164.56</v>
      </c>
      <c r="E1517" s="439">
        <v>200.22</v>
      </c>
      <c r="F1517" s="439">
        <v>300</v>
      </c>
      <c r="G1517" s="439">
        <v>164.56</v>
      </c>
      <c r="H1517" s="437" t="s">
        <v>956</v>
      </c>
      <c r="I1517" s="437" t="s">
        <v>5107</v>
      </c>
      <c r="J1517" s="440">
        <v>40323</v>
      </c>
    </row>
    <row r="1518" spans="1:10" ht="15">
      <c r="A1518" s="437" t="s">
        <v>5108</v>
      </c>
      <c r="B1518" s="437" t="s">
        <v>5109</v>
      </c>
      <c r="C1518" s="437" t="s">
        <v>5110</v>
      </c>
      <c r="D1518" s="439">
        <v>124.64</v>
      </c>
      <c r="E1518" s="439">
        <v>151.65</v>
      </c>
      <c r="F1518" s="439">
        <v>0</v>
      </c>
      <c r="G1518" s="439">
        <v>0</v>
      </c>
      <c r="H1518" s="437" t="s">
        <v>1038</v>
      </c>
      <c r="I1518" s="437" t="s">
        <v>5111</v>
      </c>
      <c r="J1518" s="440">
        <v>40544</v>
      </c>
    </row>
    <row r="1519" spans="1:10" ht="45">
      <c r="A1519" s="437" t="s">
        <v>5112</v>
      </c>
      <c r="B1519" s="437" t="s">
        <v>5113</v>
      </c>
      <c r="C1519" s="437" t="s">
        <v>5114</v>
      </c>
      <c r="D1519" s="439">
        <v>1242.76</v>
      </c>
      <c r="E1519" s="439">
        <v>1512.11</v>
      </c>
      <c r="F1519" s="439">
        <v>2496</v>
      </c>
      <c r="G1519" s="439">
        <v>1242.76</v>
      </c>
      <c r="H1519" s="437" t="s">
        <v>956</v>
      </c>
      <c r="I1519" s="437" t="s">
        <v>727</v>
      </c>
      <c r="J1519" s="440">
        <v>40027</v>
      </c>
    </row>
    <row r="1520" spans="1:10" ht="135">
      <c r="A1520" s="437" t="s">
        <v>5115</v>
      </c>
      <c r="B1520" s="437" t="s">
        <v>5116</v>
      </c>
      <c r="C1520" s="437" t="s">
        <v>5117</v>
      </c>
      <c r="D1520" s="439">
        <v>5909.5</v>
      </c>
      <c r="E1520" s="439">
        <v>7190.32</v>
      </c>
      <c r="F1520" s="439">
        <v>31748</v>
      </c>
      <c r="G1520" s="439">
        <v>5909.5</v>
      </c>
      <c r="H1520" s="437" t="s">
        <v>956</v>
      </c>
      <c r="I1520" s="437" t="s">
        <v>727</v>
      </c>
      <c r="J1520" s="440">
        <v>40046</v>
      </c>
    </row>
    <row r="1521" spans="1:10" ht="45">
      <c r="A1521" s="445" t="s">
        <v>5118</v>
      </c>
      <c r="B1521" s="437" t="s">
        <v>5119</v>
      </c>
      <c r="C1521" s="437" t="s">
        <v>5120</v>
      </c>
      <c r="D1521" s="446">
        <v>3402.44</v>
      </c>
      <c r="E1521" s="446">
        <v>4139.88</v>
      </c>
      <c r="F1521" s="439">
        <v>3700</v>
      </c>
      <c r="G1521" s="439">
        <v>3402.44</v>
      </c>
      <c r="H1521" s="437" t="s">
        <v>956</v>
      </c>
      <c r="I1521" s="437" t="s">
        <v>5121</v>
      </c>
      <c r="J1521" s="440">
        <v>40359</v>
      </c>
    </row>
    <row r="1522" spans="1:10" ht="30">
      <c r="A1522" s="441"/>
      <c r="B1522" s="437" t="s">
        <v>5122</v>
      </c>
      <c r="C1522" s="437" t="s">
        <v>3666</v>
      </c>
      <c r="D1522" s="442"/>
      <c r="E1522" s="442"/>
      <c r="F1522" s="439">
        <v>4950</v>
      </c>
      <c r="G1522" s="439">
        <v>4139.88</v>
      </c>
      <c r="H1522" s="437" t="s">
        <v>956</v>
      </c>
      <c r="I1522" s="437" t="s">
        <v>3627</v>
      </c>
      <c r="J1522" s="440">
        <v>40543</v>
      </c>
    </row>
    <row r="1523" spans="1:10" ht="60">
      <c r="A1523" s="443"/>
      <c r="B1523" s="437" t="s">
        <v>5123</v>
      </c>
      <c r="C1523" s="437" t="s">
        <v>5124</v>
      </c>
      <c r="D1523" s="444"/>
      <c r="E1523" s="444"/>
      <c r="F1523" s="439">
        <v>0</v>
      </c>
      <c r="G1523" s="439">
        <v>0</v>
      </c>
      <c r="H1523" s="437" t="s">
        <v>1038</v>
      </c>
      <c r="I1523" s="437" t="s">
        <v>5125</v>
      </c>
      <c r="J1523" s="440">
        <v>40296</v>
      </c>
    </row>
    <row r="1524" spans="1:10" ht="30">
      <c r="A1524" s="445" t="s">
        <v>5126</v>
      </c>
      <c r="B1524" s="437" t="s">
        <v>5127</v>
      </c>
      <c r="C1524" s="437" t="s">
        <v>5128</v>
      </c>
      <c r="D1524" s="446">
        <v>3638.3</v>
      </c>
      <c r="E1524" s="446">
        <v>4426.8599999999997</v>
      </c>
      <c r="F1524" s="439">
        <v>3638.3</v>
      </c>
      <c r="G1524" s="439">
        <v>1908.06</v>
      </c>
      <c r="H1524" s="437" t="s">
        <v>956</v>
      </c>
      <c r="I1524" s="437" t="s">
        <v>1994</v>
      </c>
      <c r="J1524" s="440">
        <v>40318</v>
      </c>
    </row>
    <row r="1525" spans="1:10" ht="60">
      <c r="A1525" s="443"/>
      <c r="B1525" s="437" t="s">
        <v>5129</v>
      </c>
      <c r="C1525" s="437" t="s">
        <v>5130</v>
      </c>
      <c r="D1525" s="444"/>
      <c r="E1525" s="444"/>
      <c r="F1525" s="439">
        <v>27372</v>
      </c>
      <c r="G1525" s="439">
        <v>6157.1</v>
      </c>
      <c r="H1525" s="437" t="s">
        <v>956</v>
      </c>
      <c r="I1525" s="437" t="s">
        <v>5131</v>
      </c>
      <c r="J1525" s="440">
        <v>40471</v>
      </c>
    </row>
    <row r="1526" spans="1:10" ht="45">
      <c r="A1526" s="445" t="s">
        <v>5132</v>
      </c>
      <c r="B1526" s="437" t="s">
        <v>5133</v>
      </c>
      <c r="C1526" s="437" t="s">
        <v>5134</v>
      </c>
      <c r="D1526" s="446">
        <v>109683.99</v>
      </c>
      <c r="E1526" s="446">
        <v>130903.69</v>
      </c>
      <c r="F1526" s="439">
        <v>351778.93</v>
      </c>
      <c r="G1526" s="439">
        <v>130903.69</v>
      </c>
      <c r="H1526" s="437" t="s">
        <v>956</v>
      </c>
      <c r="I1526" s="437" t="s">
        <v>1498</v>
      </c>
      <c r="J1526" s="440">
        <v>40459</v>
      </c>
    </row>
    <row r="1527" spans="1:10" ht="45">
      <c r="A1527" s="443"/>
      <c r="B1527" s="437" t="s">
        <v>5135</v>
      </c>
      <c r="C1527" s="437" t="s">
        <v>5136</v>
      </c>
      <c r="D1527" s="444"/>
      <c r="E1527" s="444"/>
      <c r="F1527" s="439">
        <v>180000</v>
      </c>
      <c r="G1527" s="439">
        <v>109683.99</v>
      </c>
      <c r="H1527" s="437" t="s">
        <v>956</v>
      </c>
      <c r="I1527" s="437" t="s">
        <v>5137</v>
      </c>
      <c r="J1527" s="440">
        <v>40094</v>
      </c>
    </row>
    <row r="1528" spans="1:10" ht="30">
      <c r="A1528" s="437" t="s">
        <v>5138</v>
      </c>
      <c r="B1528" s="437" t="s">
        <v>5139</v>
      </c>
      <c r="C1528" s="437" t="s">
        <v>5140</v>
      </c>
      <c r="D1528" s="439">
        <v>2638.09</v>
      </c>
      <c r="E1528" s="439">
        <v>3209.87</v>
      </c>
      <c r="F1528" s="439">
        <v>5847.96</v>
      </c>
      <c r="G1528" s="439">
        <v>5847.96</v>
      </c>
      <c r="H1528" s="437" t="s">
        <v>956</v>
      </c>
      <c r="I1528" s="437" t="s">
        <v>5141</v>
      </c>
      <c r="J1528" s="440">
        <v>40391</v>
      </c>
    </row>
    <row r="1529" spans="1:10" ht="60">
      <c r="A1529" s="445" t="s">
        <v>5142</v>
      </c>
      <c r="B1529" s="437" t="s">
        <v>5143</v>
      </c>
      <c r="C1529" s="437" t="s">
        <v>5144</v>
      </c>
      <c r="D1529" s="446">
        <v>676.99</v>
      </c>
      <c r="E1529" s="446">
        <v>823.73</v>
      </c>
      <c r="F1529" s="439">
        <v>1100</v>
      </c>
      <c r="G1529" s="439">
        <v>900</v>
      </c>
      <c r="H1529" s="437" t="s">
        <v>956</v>
      </c>
      <c r="I1529" s="437" t="s">
        <v>970</v>
      </c>
      <c r="J1529" s="440">
        <v>40816</v>
      </c>
    </row>
    <row r="1530" spans="1:10" ht="30">
      <c r="A1530" s="443"/>
      <c r="B1530" s="437" t="s">
        <v>5145</v>
      </c>
      <c r="C1530" s="437" t="s">
        <v>5146</v>
      </c>
      <c r="D1530" s="444"/>
      <c r="E1530" s="444"/>
      <c r="F1530" s="439">
        <v>600</v>
      </c>
      <c r="G1530" s="439">
        <v>570.88</v>
      </c>
      <c r="H1530" s="437" t="s">
        <v>956</v>
      </c>
      <c r="I1530" s="437" t="s">
        <v>973</v>
      </c>
      <c r="J1530" s="440">
        <v>40101</v>
      </c>
    </row>
    <row r="1531" spans="1:10" ht="30">
      <c r="A1531" s="437" t="s">
        <v>5147</v>
      </c>
      <c r="B1531" s="437" t="s">
        <v>5148</v>
      </c>
      <c r="C1531" s="437" t="s">
        <v>5149</v>
      </c>
      <c r="D1531" s="439">
        <v>14505.14</v>
      </c>
      <c r="E1531" s="439">
        <v>17744.63</v>
      </c>
      <c r="F1531" s="439">
        <v>147535.28</v>
      </c>
      <c r="G1531" s="439">
        <v>32249.77</v>
      </c>
      <c r="H1531" s="437" t="s">
        <v>956</v>
      </c>
      <c r="I1531" s="437" t="s">
        <v>5150</v>
      </c>
      <c r="J1531" s="440">
        <v>40481</v>
      </c>
    </row>
    <row r="1532" spans="1:10" ht="90">
      <c r="A1532" s="445" t="s">
        <v>5151</v>
      </c>
      <c r="B1532" s="437" t="s">
        <v>5152</v>
      </c>
      <c r="C1532" s="437" t="s">
        <v>5153</v>
      </c>
      <c r="D1532" s="446">
        <v>3537.84</v>
      </c>
      <c r="E1532" s="446">
        <v>4304.63</v>
      </c>
      <c r="F1532" s="439">
        <v>4000</v>
      </c>
      <c r="G1532" s="439">
        <v>5470.74</v>
      </c>
      <c r="H1532" s="437" t="s">
        <v>960</v>
      </c>
      <c r="I1532" s="437" t="s">
        <v>1002</v>
      </c>
      <c r="J1532" s="440">
        <v>40543</v>
      </c>
    </row>
    <row r="1533" spans="1:10" ht="90">
      <c r="A1533" s="443"/>
      <c r="B1533" s="437" t="s">
        <v>5152</v>
      </c>
      <c r="C1533" s="437" t="s">
        <v>5153</v>
      </c>
      <c r="D1533" s="444"/>
      <c r="E1533" s="444"/>
      <c r="F1533" s="439">
        <v>8500</v>
      </c>
      <c r="G1533" s="439">
        <v>5470.74</v>
      </c>
      <c r="H1533" s="437" t="s">
        <v>960</v>
      </c>
      <c r="I1533" s="437" t="s">
        <v>1002</v>
      </c>
      <c r="J1533" s="440">
        <v>40543</v>
      </c>
    </row>
    <row r="1534" spans="1:10" ht="60">
      <c r="A1534" s="437" t="s">
        <v>5154</v>
      </c>
      <c r="B1534" s="437" t="s">
        <v>5155</v>
      </c>
      <c r="C1534" s="437" t="s">
        <v>5156</v>
      </c>
      <c r="D1534" s="439">
        <v>810.42</v>
      </c>
      <c r="E1534" s="439">
        <v>986.07</v>
      </c>
      <c r="F1534" s="439">
        <v>10000</v>
      </c>
      <c r="G1534" s="439">
        <v>1796.49</v>
      </c>
      <c r="H1534" s="437" t="s">
        <v>956</v>
      </c>
      <c r="I1534" s="437" t="s">
        <v>5157</v>
      </c>
      <c r="J1534" s="440">
        <v>40452</v>
      </c>
    </row>
    <row r="1535" spans="1:10" ht="15">
      <c r="A1535" s="437" t="s">
        <v>5158</v>
      </c>
      <c r="B1535" s="437" t="s">
        <v>5159</v>
      </c>
      <c r="C1535" s="437" t="s">
        <v>5160</v>
      </c>
      <c r="D1535" s="439">
        <v>206.82</v>
      </c>
      <c r="E1535" s="439">
        <v>251.66</v>
      </c>
      <c r="F1535" s="439">
        <v>2153.9699999999998</v>
      </c>
      <c r="G1535" s="439">
        <v>458.48</v>
      </c>
      <c r="H1535" s="437" t="s">
        <v>956</v>
      </c>
      <c r="I1535" s="437" t="s">
        <v>1002</v>
      </c>
      <c r="J1535" s="440">
        <v>40402</v>
      </c>
    </row>
    <row r="1536" spans="1:10" ht="15">
      <c r="A1536" s="447" t="s">
        <v>5161</v>
      </c>
      <c r="B1536" s="447" t="s">
        <v>5162</v>
      </c>
      <c r="C1536" s="447" t="s">
        <v>5163</v>
      </c>
      <c r="D1536" s="446">
        <v>274.89999999999998</v>
      </c>
      <c r="E1536" s="446">
        <v>334.49</v>
      </c>
      <c r="F1536" s="439">
        <v>0</v>
      </c>
      <c r="G1536" s="439">
        <v>0</v>
      </c>
      <c r="H1536" s="437" t="s">
        <v>1038</v>
      </c>
      <c r="I1536" s="437" t="s">
        <v>5164</v>
      </c>
      <c r="J1536" s="440">
        <v>40603</v>
      </c>
    </row>
    <row r="1537" spans="1:10" ht="15">
      <c r="A1537" s="451"/>
      <c r="B1537" s="448"/>
      <c r="C1537" s="448"/>
      <c r="D1537" s="442"/>
      <c r="E1537" s="442"/>
      <c r="F1537" s="439">
        <v>500</v>
      </c>
      <c r="G1537" s="439">
        <v>0</v>
      </c>
      <c r="H1537" s="437" t="s">
        <v>1038</v>
      </c>
      <c r="I1537" s="437" t="s">
        <v>5164</v>
      </c>
      <c r="J1537" s="440">
        <v>40603</v>
      </c>
    </row>
    <row r="1538" spans="1:10" ht="15">
      <c r="A1538" s="448"/>
      <c r="B1538" s="437" t="s">
        <v>5165</v>
      </c>
      <c r="C1538" s="437" t="s">
        <v>5166</v>
      </c>
      <c r="D1538" s="444"/>
      <c r="E1538" s="444"/>
      <c r="F1538" s="439">
        <v>679</v>
      </c>
      <c r="G1538" s="439">
        <v>275</v>
      </c>
      <c r="H1538" s="437" t="s">
        <v>956</v>
      </c>
      <c r="I1538" s="437" t="s">
        <v>5167</v>
      </c>
      <c r="J1538" s="440">
        <v>40043</v>
      </c>
    </row>
    <row r="1539" spans="1:10" ht="60">
      <c r="A1539" s="445" t="s">
        <v>5168</v>
      </c>
      <c r="B1539" s="437" t="s">
        <v>5169</v>
      </c>
      <c r="C1539" s="437" t="s">
        <v>5170</v>
      </c>
      <c r="D1539" s="446">
        <v>4061.96</v>
      </c>
      <c r="E1539" s="446">
        <v>4942.3500000000004</v>
      </c>
      <c r="F1539" s="439">
        <v>49003.91</v>
      </c>
      <c r="G1539" s="439">
        <v>9004.2999999999993</v>
      </c>
      <c r="H1539" s="437" t="s">
        <v>956</v>
      </c>
      <c r="I1539" s="437" t="s">
        <v>5171</v>
      </c>
      <c r="J1539" s="440">
        <v>40421</v>
      </c>
    </row>
    <row r="1540" spans="1:10" ht="90">
      <c r="A1540" s="443"/>
      <c r="B1540" s="437" t="s">
        <v>5172</v>
      </c>
      <c r="C1540" s="437" t="s">
        <v>5173</v>
      </c>
      <c r="D1540" s="444"/>
      <c r="E1540" s="444"/>
      <c r="F1540" s="439">
        <v>9004.31</v>
      </c>
      <c r="G1540" s="439">
        <v>0</v>
      </c>
      <c r="H1540" s="437" t="s">
        <v>956</v>
      </c>
      <c r="I1540" s="437" t="s">
        <v>5174</v>
      </c>
      <c r="J1540" s="440">
        <v>40079</v>
      </c>
    </row>
    <row r="1541" spans="1:10" ht="15">
      <c r="A1541" s="437" t="s">
        <v>5175</v>
      </c>
      <c r="B1541" s="437" t="s">
        <v>5176</v>
      </c>
      <c r="C1541" s="437" t="s">
        <v>5177</v>
      </c>
      <c r="D1541" s="439">
        <v>3039.92</v>
      </c>
      <c r="E1541" s="439">
        <v>3698.79</v>
      </c>
      <c r="F1541" s="439">
        <v>5000</v>
      </c>
      <c r="G1541" s="439">
        <v>3039.92</v>
      </c>
      <c r="H1541" s="437" t="s">
        <v>956</v>
      </c>
      <c r="I1541" s="437" t="s">
        <v>1002</v>
      </c>
      <c r="J1541" s="440">
        <v>40324</v>
      </c>
    </row>
    <row r="1542" spans="1:10" ht="45">
      <c r="A1542" s="437" t="s">
        <v>5178</v>
      </c>
      <c r="B1542" s="437" t="s">
        <v>5179</v>
      </c>
      <c r="C1542" s="437" t="s">
        <v>5180</v>
      </c>
      <c r="D1542" s="439">
        <v>101557.42</v>
      </c>
      <c r="E1542" s="439">
        <v>121251.14</v>
      </c>
      <c r="F1542" s="439">
        <v>222808.56</v>
      </c>
      <c r="G1542" s="439">
        <v>222808.56</v>
      </c>
      <c r="H1542" s="437" t="s">
        <v>956</v>
      </c>
      <c r="I1542" s="437" t="s">
        <v>3663</v>
      </c>
      <c r="J1542" s="440">
        <v>40678</v>
      </c>
    </row>
    <row r="1543" spans="1:10" ht="30">
      <c r="A1543" s="437" t="s">
        <v>5181</v>
      </c>
      <c r="B1543" s="437" t="s">
        <v>5182</v>
      </c>
      <c r="C1543" s="437" t="s">
        <v>5183</v>
      </c>
      <c r="D1543" s="439">
        <v>995.95</v>
      </c>
      <c r="E1543" s="439">
        <v>1211.81</v>
      </c>
      <c r="F1543" s="439">
        <v>900</v>
      </c>
      <c r="G1543" s="439">
        <v>0</v>
      </c>
      <c r="H1543" s="437" t="s">
        <v>1038</v>
      </c>
      <c r="I1543" s="437" t="s">
        <v>1050</v>
      </c>
      <c r="J1543" s="440">
        <v>40228</v>
      </c>
    </row>
    <row r="1544" spans="1:10" ht="30">
      <c r="A1544" s="445" t="s">
        <v>5184</v>
      </c>
      <c r="B1544" s="437" t="s">
        <v>5185</v>
      </c>
      <c r="C1544" s="437" t="s">
        <v>5186</v>
      </c>
      <c r="D1544" s="446">
        <v>21462.89</v>
      </c>
      <c r="E1544" s="446">
        <v>26114.75</v>
      </c>
      <c r="F1544" s="439">
        <v>26114.75</v>
      </c>
      <c r="G1544" s="439">
        <v>26114.75</v>
      </c>
      <c r="H1544" s="437" t="s">
        <v>956</v>
      </c>
      <c r="I1544" s="437" t="s">
        <v>1050</v>
      </c>
      <c r="J1544" s="440">
        <v>40465</v>
      </c>
    </row>
    <row r="1545" spans="1:10" ht="30">
      <c r="A1545" s="443"/>
      <c r="B1545" s="437" t="s">
        <v>5187</v>
      </c>
      <c r="C1545" s="437" t="s">
        <v>5188</v>
      </c>
      <c r="D1545" s="444"/>
      <c r="E1545" s="444"/>
      <c r="F1545" s="439">
        <v>102073.28</v>
      </c>
      <c r="G1545" s="439">
        <v>21462.89</v>
      </c>
      <c r="H1545" s="437" t="s">
        <v>956</v>
      </c>
      <c r="I1545" s="437" t="s">
        <v>5189</v>
      </c>
      <c r="J1545" s="440">
        <v>40095</v>
      </c>
    </row>
    <row r="1546" spans="1:10" ht="45">
      <c r="A1546" s="437" t="s">
        <v>5190</v>
      </c>
      <c r="B1546" s="437" t="s">
        <v>5191</v>
      </c>
      <c r="C1546" s="437" t="s">
        <v>5192</v>
      </c>
      <c r="D1546" s="439">
        <v>5669.28</v>
      </c>
      <c r="E1546" s="439">
        <v>6898.03</v>
      </c>
      <c r="F1546" s="439">
        <v>13518.75</v>
      </c>
      <c r="G1546" s="439">
        <v>5669.28</v>
      </c>
      <c r="H1546" s="437" t="s">
        <v>956</v>
      </c>
      <c r="I1546" s="437" t="s">
        <v>5193</v>
      </c>
      <c r="J1546" s="440">
        <v>40107</v>
      </c>
    </row>
    <row r="1547" spans="1:10" ht="15">
      <c r="A1547" s="445" t="s">
        <v>5194</v>
      </c>
      <c r="B1547" s="437" t="s">
        <v>5195</v>
      </c>
      <c r="C1547" s="437" t="s">
        <v>5196</v>
      </c>
      <c r="D1547" s="439">
        <v>4096.91</v>
      </c>
      <c r="E1547" s="439">
        <v>4984.87</v>
      </c>
      <c r="F1547" s="439">
        <v>0</v>
      </c>
      <c r="G1547" s="439">
        <v>0</v>
      </c>
      <c r="H1547" s="437" t="s">
        <v>1038</v>
      </c>
      <c r="I1547" s="437" t="s">
        <v>5197</v>
      </c>
      <c r="J1547" s="440">
        <v>40246</v>
      </c>
    </row>
    <row r="1548" spans="1:10" ht="15">
      <c r="A1548" s="443"/>
      <c r="B1548" s="437" t="s">
        <v>5198</v>
      </c>
      <c r="C1548" s="437" t="s">
        <v>3520</v>
      </c>
      <c r="D1548" s="439">
        <v>4096.91</v>
      </c>
      <c r="E1548" s="439">
        <v>4984.87</v>
      </c>
      <c r="F1548" s="439">
        <v>9081</v>
      </c>
      <c r="G1548" s="439">
        <v>9081</v>
      </c>
      <c r="H1548" s="437" t="s">
        <v>956</v>
      </c>
      <c r="I1548" s="437" t="s">
        <v>1050</v>
      </c>
      <c r="J1548" s="440">
        <v>40729</v>
      </c>
    </row>
    <row r="1549" spans="1:10" ht="75">
      <c r="A1549" s="445" t="s">
        <v>435</v>
      </c>
      <c r="B1549" s="437" t="s">
        <v>5199</v>
      </c>
      <c r="C1549" s="437" t="s">
        <v>43</v>
      </c>
      <c r="D1549" s="446">
        <v>24223.279999999999</v>
      </c>
      <c r="E1549" s="446">
        <v>29473.42</v>
      </c>
      <c r="F1549" s="439">
        <v>42286.7</v>
      </c>
      <c r="G1549" s="439">
        <v>42286.7</v>
      </c>
      <c r="H1549" s="437" t="s">
        <v>956</v>
      </c>
      <c r="I1549" s="437" t="s">
        <v>5200</v>
      </c>
      <c r="J1549" s="440">
        <v>40721</v>
      </c>
    </row>
    <row r="1550" spans="1:10" ht="45">
      <c r="A1550" s="443"/>
      <c r="B1550" s="437" t="s">
        <v>5201</v>
      </c>
      <c r="C1550" s="437" t="s">
        <v>5202</v>
      </c>
      <c r="D1550" s="444"/>
      <c r="E1550" s="444"/>
      <c r="F1550" s="439">
        <v>24223.279999999999</v>
      </c>
      <c r="G1550" s="439">
        <v>22820</v>
      </c>
      <c r="H1550" s="437" t="s">
        <v>956</v>
      </c>
      <c r="I1550" s="437" t="s">
        <v>5203</v>
      </c>
      <c r="J1550" s="440">
        <v>40724</v>
      </c>
    </row>
    <row r="1551" spans="1:10" ht="15">
      <c r="A1551" s="445" t="s">
        <v>5204</v>
      </c>
      <c r="B1551" s="437" t="s">
        <v>5205</v>
      </c>
      <c r="C1551" s="437" t="s">
        <v>5206</v>
      </c>
      <c r="D1551" s="446">
        <v>422.4</v>
      </c>
      <c r="E1551" s="446">
        <v>513.95000000000005</v>
      </c>
      <c r="F1551" s="439">
        <v>0</v>
      </c>
      <c r="G1551" s="439">
        <v>0</v>
      </c>
      <c r="H1551" s="437" t="s">
        <v>1038</v>
      </c>
      <c r="I1551" s="437" t="s">
        <v>1356</v>
      </c>
      <c r="J1551" s="440">
        <v>40543</v>
      </c>
    </row>
    <row r="1552" spans="1:10" ht="15">
      <c r="A1552" s="441"/>
      <c r="B1552" s="437" t="s">
        <v>5207</v>
      </c>
      <c r="C1552" s="437" t="s">
        <v>5206</v>
      </c>
      <c r="D1552" s="442"/>
      <c r="E1552" s="442"/>
      <c r="F1552" s="439">
        <v>62070</v>
      </c>
      <c r="G1552" s="439">
        <v>936.35</v>
      </c>
      <c r="H1552" s="437" t="s">
        <v>956</v>
      </c>
      <c r="I1552" s="437" t="s">
        <v>5208</v>
      </c>
      <c r="J1552" s="440">
        <v>40532</v>
      </c>
    </row>
    <row r="1553" spans="1:10" ht="15">
      <c r="A1553" s="443"/>
      <c r="B1553" s="437" t="s">
        <v>1089</v>
      </c>
      <c r="C1553" s="437" t="s">
        <v>5209</v>
      </c>
      <c r="D1553" s="444"/>
      <c r="E1553" s="444"/>
      <c r="F1553" s="439">
        <v>0</v>
      </c>
      <c r="G1553" s="439">
        <v>0</v>
      </c>
      <c r="H1553" s="437" t="s">
        <v>1038</v>
      </c>
      <c r="I1553" s="437" t="s">
        <v>2320</v>
      </c>
      <c r="J1553" s="440">
        <v>40542</v>
      </c>
    </row>
    <row r="1554" spans="1:10" ht="30">
      <c r="A1554" s="445" t="s">
        <v>5210</v>
      </c>
      <c r="B1554" s="437" t="s">
        <v>5211</v>
      </c>
      <c r="C1554" s="437" t="s">
        <v>5212</v>
      </c>
      <c r="D1554" s="446">
        <v>12212.1</v>
      </c>
      <c r="E1554" s="446">
        <v>14858.94</v>
      </c>
      <c r="F1554" s="439">
        <v>167627.07999999999</v>
      </c>
      <c r="G1554" s="439">
        <v>14858.94</v>
      </c>
      <c r="H1554" s="437" t="s">
        <v>960</v>
      </c>
      <c r="I1554" s="437" t="s">
        <v>5213</v>
      </c>
      <c r="J1554" s="440">
        <v>40459</v>
      </c>
    </row>
    <row r="1555" spans="1:10" ht="30">
      <c r="A1555" s="443"/>
      <c r="B1555" s="437" t="s">
        <v>5214</v>
      </c>
      <c r="C1555" s="437" t="s">
        <v>5215</v>
      </c>
      <c r="D1555" s="444"/>
      <c r="E1555" s="444"/>
      <c r="F1555" s="439">
        <v>23171.7</v>
      </c>
      <c r="G1555" s="439">
        <v>12212.1</v>
      </c>
      <c r="H1555" s="437" t="s">
        <v>956</v>
      </c>
      <c r="I1555" s="437" t="s">
        <v>5216</v>
      </c>
      <c r="J1555" s="440">
        <v>40086</v>
      </c>
    </row>
    <row r="1556" spans="1:10" ht="45">
      <c r="A1556" s="445" t="s">
        <v>5217</v>
      </c>
      <c r="B1556" s="437" t="s">
        <v>5218</v>
      </c>
      <c r="C1556" s="437" t="s">
        <v>5219</v>
      </c>
      <c r="D1556" s="446">
        <v>9648.26</v>
      </c>
      <c r="E1556" s="446">
        <v>11739.41</v>
      </c>
      <c r="F1556" s="439">
        <v>7068.17</v>
      </c>
      <c r="G1556" s="439">
        <v>3683.13</v>
      </c>
      <c r="H1556" s="437" t="s">
        <v>956</v>
      </c>
      <c r="I1556" s="437" t="s">
        <v>5220</v>
      </c>
      <c r="J1556" s="440">
        <v>40451</v>
      </c>
    </row>
    <row r="1557" spans="1:10" ht="45">
      <c r="A1557" s="441"/>
      <c r="B1557" s="437" t="s">
        <v>5221</v>
      </c>
      <c r="C1557" s="437" t="s">
        <v>5222</v>
      </c>
      <c r="D1557" s="442"/>
      <c r="E1557" s="442"/>
      <c r="F1557" s="439">
        <v>4511.57</v>
      </c>
      <c r="G1557" s="439">
        <v>4477</v>
      </c>
      <c r="H1557" s="437" t="s">
        <v>956</v>
      </c>
      <c r="I1557" s="437" t="s">
        <v>1050</v>
      </c>
      <c r="J1557" s="440">
        <v>40451</v>
      </c>
    </row>
    <row r="1558" spans="1:10" ht="30">
      <c r="A1558" s="441"/>
      <c r="B1558" s="437" t="s">
        <v>5223</v>
      </c>
      <c r="C1558" s="437" t="s">
        <v>5224</v>
      </c>
      <c r="D1558" s="442"/>
      <c r="E1558" s="442"/>
      <c r="F1558" s="439">
        <v>4117.1099999999997</v>
      </c>
      <c r="G1558" s="439">
        <v>4082.54</v>
      </c>
      <c r="H1558" s="437" t="s">
        <v>956</v>
      </c>
      <c r="I1558" s="437" t="s">
        <v>1050</v>
      </c>
      <c r="J1558" s="440">
        <v>40451</v>
      </c>
    </row>
    <row r="1559" spans="1:10" ht="15">
      <c r="A1559" s="441"/>
      <c r="B1559" s="437" t="s">
        <v>5225</v>
      </c>
      <c r="C1559" s="437" t="s">
        <v>5226</v>
      </c>
      <c r="D1559" s="442"/>
      <c r="E1559" s="442"/>
      <c r="F1559" s="439">
        <v>884.57</v>
      </c>
      <c r="G1559" s="439">
        <v>850</v>
      </c>
      <c r="H1559" s="437" t="s">
        <v>956</v>
      </c>
      <c r="I1559" s="437" t="s">
        <v>1050</v>
      </c>
      <c r="J1559" s="440">
        <v>40451</v>
      </c>
    </row>
    <row r="1560" spans="1:10" ht="30">
      <c r="A1560" s="441"/>
      <c r="B1560" s="437" t="s">
        <v>5227</v>
      </c>
      <c r="C1560" s="437" t="s">
        <v>5228</v>
      </c>
      <c r="D1560" s="442"/>
      <c r="E1560" s="442"/>
      <c r="F1560" s="439">
        <v>5808.57</v>
      </c>
      <c r="G1560" s="439">
        <v>5774</v>
      </c>
      <c r="H1560" s="437" t="s">
        <v>956</v>
      </c>
      <c r="I1560" s="437" t="s">
        <v>1050</v>
      </c>
      <c r="J1560" s="440">
        <v>40451</v>
      </c>
    </row>
    <row r="1561" spans="1:10" ht="30">
      <c r="A1561" s="443"/>
      <c r="B1561" s="437" t="s">
        <v>5229</v>
      </c>
      <c r="C1561" s="437" t="s">
        <v>5230</v>
      </c>
      <c r="D1561" s="444"/>
      <c r="E1561" s="444"/>
      <c r="F1561" s="439">
        <v>0</v>
      </c>
      <c r="G1561" s="439">
        <v>0</v>
      </c>
      <c r="H1561" s="437" t="s">
        <v>956</v>
      </c>
      <c r="I1561" s="437" t="s">
        <v>1050</v>
      </c>
      <c r="J1561" s="440">
        <v>40451</v>
      </c>
    </row>
    <row r="1562" spans="1:10" ht="45">
      <c r="A1562" s="437" t="s">
        <v>5231</v>
      </c>
      <c r="B1562" s="437" t="s">
        <v>5232</v>
      </c>
      <c r="C1562" s="437" t="s">
        <v>5233</v>
      </c>
      <c r="D1562" s="439">
        <v>27634.46</v>
      </c>
      <c r="E1562" s="439">
        <v>33623.93</v>
      </c>
      <c r="F1562" s="439">
        <v>690000</v>
      </c>
      <c r="G1562" s="439">
        <v>61258.39</v>
      </c>
      <c r="H1562" s="437" t="s">
        <v>960</v>
      </c>
      <c r="I1562" s="437" t="s">
        <v>5234</v>
      </c>
      <c r="J1562" s="440">
        <v>40543</v>
      </c>
    </row>
    <row r="1563" spans="1:10" ht="15">
      <c r="A1563" s="437" t="s">
        <v>460</v>
      </c>
      <c r="B1563" s="437" t="s">
        <v>5235</v>
      </c>
      <c r="C1563" s="437" t="s">
        <v>5236</v>
      </c>
      <c r="D1563" s="439">
        <v>371311.53</v>
      </c>
      <c r="E1563" s="439">
        <v>451789.35</v>
      </c>
      <c r="F1563" s="439">
        <v>823100.88</v>
      </c>
      <c r="G1563" s="439">
        <v>823100.88</v>
      </c>
      <c r="H1563" s="437" t="s">
        <v>956</v>
      </c>
      <c r="I1563" s="437" t="s">
        <v>1050</v>
      </c>
      <c r="J1563" s="440">
        <v>40078</v>
      </c>
    </row>
    <row r="1564" spans="1:10" ht="90">
      <c r="A1564" s="445" t="s">
        <v>5237</v>
      </c>
      <c r="B1564" s="437" t="s">
        <v>5238</v>
      </c>
      <c r="C1564" s="437" t="s">
        <v>5239</v>
      </c>
      <c r="D1564" s="446">
        <v>156742.25</v>
      </c>
      <c r="E1564" s="446">
        <v>192710.64</v>
      </c>
      <c r="F1564" s="439">
        <v>35235</v>
      </c>
      <c r="G1564" s="439">
        <v>70470</v>
      </c>
      <c r="H1564" s="437" t="s">
        <v>956</v>
      </c>
      <c r="I1564" s="437" t="s">
        <v>1498</v>
      </c>
      <c r="J1564" s="440">
        <v>40487</v>
      </c>
    </row>
    <row r="1565" spans="1:10" ht="60">
      <c r="A1565" s="441"/>
      <c r="B1565" s="437" t="s">
        <v>5240</v>
      </c>
      <c r="C1565" s="437" t="s">
        <v>5241</v>
      </c>
      <c r="D1565" s="442"/>
      <c r="E1565" s="442"/>
      <c r="F1565" s="439">
        <v>8995</v>
      </c>
      <c r="G1565" s="439">
        <v>8995</v>
      </c>
      <c r="H1565" s="437" t="s">
        <v>956</v>
      </c>
      <c r="I1565" s="437" t="s">
        <v>1540</v>
      </c>
      <c r="J1565" s="440">
        <v>40800</v>
      </c>
    </row>
    <row r="1566" spans="1:10" ht="30">
      <c r="A1566" s="441"/>
      <c r="B1566" s="437" t="s">
        <v>5242</v>
      </c>
      <c r="C1566" s="437" t="s">
        <v>5243</v>
      </c>
      <c r="D1566" s="442"/>
      <c r="E1566" s="442"/>
      <c r="F1566" s="439">
        <v>33005</v>
      </c>
      <c r="G1566" s="439">
        <v>33005</v>
      </c>
      <c r="H1566" s="437" t="s">
        <v>956</v>
      </c>
      <c r="I1566" s="437" t="s">
        <v>1540</v>
      </c>
      <c r="J1566" s="440">
        <v>40820</v>
      </c>
    </row>
    <row r="1567" spans="1:10" ht="30">
      <c r="A1567" s="441"/>
      <c r="B1567" s="437" t="s">
        <v>5244</v>
      </c>
      <c r="C1567" s="437" t="s">
        <v>5245</v>
      </c>
      <c r="D1567" s="442"/>
      <c r="E1567" s="442"/>
      <c r="F1567" s="439">
        <v>6654.55</v>
      </c>
      <c r="G1567" s="439">
        <v>13309.1</v>
      </c>
      <c r="H1567" s="437" t="s">
        <v>956</v>
      </c>
      <c r="I1567" s="437" t="s">
        <v>1498</v>
      </c>
      <c r="J1567" s="440">
        <v>40437</v>
      </c>
    </row>
    <row r="1568" spans="1:10" ht="15">
      <c r="A1568" s="441"/>
      <c r="B1568" s="437" t="s">
        <v>5246</v>
      </c>
      <c r="C1568" s="437" t="s">
        <v>5247</v>
      </c>
      <c r="D1568" s="442"/>
      <c r="E1568" s="442"/>
      <c r="F1568" s="439">
        <v>39628.300000000003</v>
      </c>
      <c r="G1568" s="439">
        <v>39628.300000000003</v>
      </c>
      <c r="H1568" s="437" t="s">
        <v>956</v>
      </c>
      <c r="I1568" s="437" t="s">
        <v>5248</v>
      </c>
      <c r="J1568" s="440">
        <v>40753</v>
      </c>
    </row>
    <row r="1569" spans="1:10" ht="30">
      <c r="A1569" s="441"/>
      <c r="B1569" s="437" t="s">
        <v>5249</v>
      </c>
      <c r="C1569" s="437" t="s">
        <v>5250</v>
      </c>
      <c r="D1569" s="442"/>
      <c r="E1569" s="442"/>
      <c r="F1569" s="439">
        <v>9301.9</v>
      </c>
      <c r="G1569" s="439">
        <v>18603.8</v>
      </c>
      <c r="H1569" s="437" t="s">
        <v>956</v>
      </c>
      <c r="I1569" s="437" t="s">
        <v>1498</v>
      </c>
      <c r="J1569" s="440">
        <v>40463</v>
      </c>
    </row>
    <row r="1570" spans="1:10" ht="30">
      <c r="A1570" s="441"/>
      <c r="B1570" s="437" t="s">
        <v>5251</v>
      </c>
      <c r="C1570" s="437" t="s">
        <v>5252</v>
      </c>
      <c r="D1570" s="442"/>
      <c r="E1570" s="442"/>
      <c r="F1570" s="439">
        <v>26314.35</v>
      </c>
      <c r="G1570" s="439">
        <v>26314.34</v>
      </c>
      <c r="H1570" s="437" t="s">
        <v>956</v>
      </c>
      <c r="I1570" s="437" t="s">
        <v>1400</v>
      </c>
      <c r="J1570" s="440">
        <v>40780</v>
      </c>
    </row>
    <row r="1571" spans="1:10" ht="90">
      <c r="A1571" s="441"/>
      <c r="B1571" s="437" t="s">
        <v>5253</v>
      </c>
      <c r="C1571" s="437" t="s">
        <v>5254</v>
      </c>
      <c r="D1571" s="442"/>
      <c r="E1571" s="442"/>
      <c r="F1571" s="439">
        <v>106397.51</v>
      </c>
      <c r="G1571" s="439">
        <v>106397.51</v>
      </c>
      <c r="H1571" s="437" t="s">
        <v>956</v>
      </c>
      <c r="I1571" s="437" t="s">
        <v>727</v>
      </c>
      <c r="J1571" s="440">
        <v>40031</v>
      </c>
    </row>
    <row r="1572" spans="1:10" ht="15">
      <c r="A1572" s="441"/>
      <c r="B1572" s="437" t="s">
        <v>5255</v>
      </c>
      <c r="C1572" s="437" t="s">
        <v>3976</v>
      </c>
      <c r="D1572" s="442"/>
      <c r="E1572" s="442"/>
      <c r="F1572" s="439">
        <v>38093.22</v>
      </c>
      <c r="G1572" s="439">
        <v>76186.44</v>
      </c>
      <c r="H1572" s="437" t="s">
        <v>956</v>
      </c>
      <c r="I1572" s="437" t="s">
        <v>1498</v>
      </c>
      <c r="J1572" s="440">
        <v>40452</v>
      </c>
    </row>
    <row r="1573" spans="1:10" ht="30">
      <c r="A1573" s="443"/>
      <c r="B1573" s="437" t="s">
        <v>5256</v>
      </c>
      <c r="C1573" s="437" t="s">
        <v>5257</v>
      </c>
      <c r="D1573" s="444"/>
      <c r="E1573" s="444"/>
      <c r="F1573" s="439">
        <v>61029</v>
      </c>
      <c r="G1573" s="439">
        <v>50344.74</v>
      </c>
      <c r="H1573" s="437" t="s">
        <v>956</v>
      </c>
      <c r="I1573" s="437" t="s">
        <v>1540</v>
      </c>
      <c r="J1573" s="440">
        <v>40159</v>
      </c>
    </row>
    <row r="1574" spans="1:10" ht="135">
      <c r="A1574" s="445" t="s">
        <v>5258</v>
      </c>
      <c r="B1574" s="437" t="s">
        <v>5259</v>
      </c>
      <c r="C1574" s="437" t="s">
        <v>5260</v>
      </c>
      <c r="D1574" s="446">
        <v>3144.75</v>
      </c>
      <c r="E1574" s="446">
        <v>3826.34</v>
      </c>
      <c r="F1574" s="439">
        <v>15018.75</v>
      </c>
      <c r="G1574" s="439">
        <v>3144.75</v>
      </c>
      <c r="H1574" s="437" t="s">
        <v>956</v>
      </c>
      <c r="I1574" s="437" t="s">
        <v>727</v>
      </c>
      <c r="J1574" s="440">
        <v>40007</v>
      </c>
    </row>
    <row r="1575" spans="1:10" ht="45">
      <c r="A1575" s="443"/>
      <c r="B1575" s="437" t="s">
        <v>5261</v>
      </c>
      <c r="C1575" s="437" t="s">
        <v>5262</v>
      </c>
      <c r="D1575" s="444"/>
      <c r="E1575" s="444"/>
      <c r="F1575" s="439">
        <v>14780</v>
      </c>
      <c r="G1575" s="439">
        <v>3826.34</v>
      </c>
      <c r="H1575" s="437" t="s">
        <v>956</v>
      </c>
      <c r="I1575" s="437" t="s">
        <v>5263</v>
      </c>
      <c r="J1575" s="440">
        <v>40466</v>
      </c>
    </row>
    <row r="1576" spans="1:10" ht="15">
      <c r="A1576" s="437" t="s">
        <v>5264</v>
      </c>
      <c r="B1576" s="437" t="s">
        <v>5265</v>
      </c>
      <c r="C1576" s="437" t="s">
        <v>1207</v>
      </c>
      <c r="D1576" s="439">
        <v>5704.22</v>
      </c>
      <c r="E1576" s="439">
        <v>6940.55</v>
      </c>
      <c r="F1576" s="439">
        <v>12644.77</v>
      </c>
      <c r="G1576" s="439">
        <v>3050</v>
      </c>
      <c r="H1576" s="437" t="s">
        <v>1083</v>
      </c>
      <c r="I1576" s="437" t="s">
        <v>5266</v>
      </c>
      <c r="J1576" s="440">
        <v>41090</v>
      </c>
    </row>
    <row r="1577" spans="1:10" ht="15">
      <c r="A1577" s="445" t="s">
        <v>5267</v>
      </c>
      <c r="B1577" s="437" t="s">
        <v>5268</v>
      </c>
      <c r="C1577" s="437" t="s">
        <v>5269</v>
      </c>
      <c r="D1577" s="446">
        <v>4507.47</v>
      </c>
      <c r="E1577" s="446">
        <v>5484.42</v>
      </c>
      <c r="F1577" s="439">
        <v>4507.47</v>
      </c>
      <c r="G1577" s="439">
        <v>4507.47</v>
      </c>
      <c r="H1577" s="437" t="s">
        <v>956</v>
      </c>
      <c r="I1577" s="437" t="s">
        <v>1034</v>
      </c>
      <c r="J1577" s="440">
        <v>40163</v>
      </c>
    </row>
    <row r="1578" spans="1:10" ht="15">
      <c r="A1578" s="441"/>
      <c r="B1578" s="437" t="s">
        <v>5270</v>
      </c>
      <c r="C1578" s="437" t="s">
        <v>5271</v>
      </c>
      <c r="D1578" s="442"/>
      <c r="E1578" s="442"/>
      <c r="F1578" s="439">
        <v>3893</v>
      </c>
      <c r="G1578" s="439">
        <v>3893</v>
      </c>
      <c r="H1578" s="437" t="s">
        <v>956</v>
      </c>
      <c r="I1578" s="437" t="s">
        <v>1034</v>
      </c>
      <c r="J1578" s="440">
        <v>40497</v>
      </c>
    </row>
    <row r="1579" spans="1:10" ht="15">
      <c r="A1579" s="441"/>
      <c r="B1579" s="437" t="s">
        <v>5272</v>
      </c>
      <c r="C1579" s="437" t="s">
        <v>5271</v>
      </c>
      <c r="D1579" s="442"/>
      <c r="E1579" s="442"/>
      <c r="F1579" s="439">
        <v>762</v>
      </c>
      <c r="G1579" s="439">
        <v>762</v>
      </c>
      <c r="H1579" s="437" t="s">
        <v>956</v>
      </c>
      <c r="I1579" s="437" t="s">
        <v>1034</v>
      </c>
      <c r="J1579" s="440">
        <v>40379</v>
      </c>
    </row>
    <row r="1580" spans="1:10" ht="15">
      <c r="A1580" s="441"/>
      <c r="B1580" s="437" t="s">
        <v>5273</v>
      </c>
      <c r="C1580" s="437" t="s">
        <v>5271</v>
      </c>
      <c r="D1580" s="442"/>
      <c r="E1580" s="442"/>
      <c r="F1580" s="439">
        <v>507</v>
      </c>
      <c r="G1580" s="439">
        <v>503.82</v>
      </c>
      <c r="H1580" s="437" t="s">
        <v>956</v>
      </c>
      <c r="I1580" s="437" t="s">
        <v>1034</v>
      </c>
      <c r="J1580" s="440">
        <v>40532</v>
      </c>
    </row>
    <row r="1581" spans="1:10" ht="15">
      <c r="A1581" s="443"/>
      <c r="B1581" s="437" t="s">
        <v>5274</v>
      </c>
      <c r="C1581" s="437" t="s">
        <v>5271</v>
      </c>
      <c r="D1581" s="444"/>
      <c r="E1581" s="444"/>
      <c r="F1581" s="439">
        <v>325.60000000000002</v>
      </c>
      <c r="G1581" s="439">
        <v>325.60000000000002</v>
      </c>
      <c r="H1581" s="437" t="s">
        <v>956</v>
      </c>
      <c r="I1581" s="437" t="s">
        <v>1034</v>
      </c>
      <c r="J1581" s="440">
        <v>40497</v>
      </c>
    </row>
    <row r="1582" spans="1:10" ht="15">
      <c r="A1582" s="437" t="s">
        <v>5275</v>
      </c>
      <c r="B1582" s="437" t="s">
        <v>3811</v>
      </c>
      <c r="C1582" s="437" t="s">
        <v>1207</v>
      </c>
      <c r="D1582" s="439">
        <v>806.08</v>
      </c>
      <c r="E1582" s="439">
        <v>980.79</v>
      </c>
      <c r="F1582" s="439">
        <v>0</v>
      </c>
      <c r="G1582" s="439">
        <v>0</v>
      </c>
      <c r="H1582" s="437" t="s">
        <v>1038</v>
      </c>
      <c r="I1582" s="437" t="s">
        <v>1034</v>
      </c>
      <c r="J1582" s="440">
        <v>40116</v>
      </c>
    </row>
    <row r="1583" spans="1:10" ht="15">
      <c r="A1583" s="437" t="s">
        <v>5276</v>
      </c>
      <c r="B1583" s="437" t="s">
        <v>5277</v>
      </c>
      <c r="C1583" s="437" t="s">
        <v>5278</v>
      </c>
      <c r="D1583" s="439">
        <v>904.11</v>
      </c>
      <c r="E1583" s="439">
        <v>1100.07</v>
      </c>
      <c r="F1583" s="439">
        <v>2253.16</v>
      </c>
      <c r="G1583" s="439">
        <v>2004.18</v>
      </c>
      <c r="H1583" s="437" t="s">
        <v>956</v>
      </c>
      <c r="I1583" s="437" t="s">
        <v>4255</v>
      </c>
      <c r="J1583" s="440">
        <v>40724</v>
      </c>
    </row>
    <row r="1584" spans="1:10" ht="30">
      <c r="A1584" s="445" t="s">
        <v>5279</v>
      </c>
      <c r="B1584" s="437" t="s">
        <v>5280</v>
      </c>
      <c r="C1584" s="437" t="s">
        <v>2232</v>
      </c>
      <c r="D1584" s="439">
        <v>476.68</v>
      </c>
      <c r="E1584" s="439">
        <v>580</v>
      </c>
      <c r="F1584" s="439">
        <v>2072</v>
      </c>
      <c r="G1584" s="439">
        <v>1056.68</v>
      </c>
      <c r="H1584" s="437" t="s">
        <v>956</v>
      </c>
      <c r="I1584" s="437" t="s">
        <v>5281</v>
      </c>
      <c r="J1584" s="440">
        <v>40543</v>
      </c>
    </row>
    <row r="1585" spans="1:10" ht="15">
      <c r="A1585" s="443"/>
      <c r="B1585" s="437" t="s">
        <v>5282</v>
      </c>
      <c r="C1585" s="437" t="s">
        <v>5283</v>
      </c>
      <c r="D1585" s="439">
        <v>476.68</v>
      </c>
      <c r="E1585" s="439">
        <v>580</v>
      </c>
      <c r="F1585" s="439">
        <v>0</v>
      </c>
      <c r="G1585" s="439">
        <v>0</v>
      </c>
      <c r="H1585" s="437" t="s">
        <v>1038</v>
      </c>
      <c r="I1585" s="437" t="s">
        <v>5284</v>
      </c>
      <c r="J1585" s="440">
        <v>40422</v>
      </c>
    </row>
    <row r="1586" spans="1:10" ht="15">
      <c r="A1586" s="445" t="s">
        <v>5285</v>
      </c>
      <c r="B1586" s="437" t="s">
        <v>5286</v>
      </c>
      <c r="C1586" s="437" t="s">
        <v>5287</v>
      </c>
      <c r="D1586" s="446">
        <v>833.66</v>
      </c>
      <c r="E1586" s="446">
        <v>1014.35</v>
      </c>
      <c r="F1586" s="439">
        <v>2500</v>
      </c>
      <c r="G1586" s="439">
        <v>1014.35</v>
      </c>
      <c r="H1586" s="437" t="s">
        <v>956</v>
      </c>
      <c r="I1586" s="437" t="s">
        <v>1973</v>
      </c>
      <c r="J1586" s="440">
        <v>40720</v>
      </c>
    </row>
    <row r="1587" spans="1:10" ht="15">
      <c r="A1587" s="443"/>
      <c r="B1587" s="437" t="s">
        <v>5288</v>
      </c>
      <c r="C1587" s="437" t="s">
        <v>5289</v>
      </c>
      <c r="D1587" s="444"/>
      <c r="E1587" s="444"/>
      <c r="F1587" s="439">
        <v>15000</v>
      </c>
      <c r="G1587" s="439">
        <v>833.66</v>
      </c>
      <c r="H1587" s="437" t="s">
        <v>956</v>
      </c>
      <c r="I1587" s="437" t="s">
        <v>1050</v>
      </c>
      <c r="J1587" s="440">
        <v>40079</v>
      </c>
    </row>
    <row r="1588" spans="1:10" ht="45">
      <c r="A1588" s="437" t="s">
        <v>5290</v>
      </c>
      <c r="B1588" s="437" t="s">
        <v>5291</v>
      </c>
      <c r="C1588" s="437" t="s">
        <v>5292</v>
      </c>
      <c r="D1588" s="439">
        <v>49429.29</v>
      </c>
      <c r="E1588" s="439">
        <v>60142.57</v>
      </c>
      <c r="F1588" s="439">
        <v>782639</v>
      </c>
      <c r="G1588" s="439">
        <v>109571</v>
      </c>
      <c r="H1588" s="437" t="s">
        <v>956</v>
      </c>
      <c r="I1588" s="437" t="s">
        <v>5293</v>
      </c>
      <c r="J1588" s="440">
        <v>40422</v>
      </c>
    </row>
    <row r="1589" spans="1:10" ht="15">
      <c r="A1589" s="437" t="s">
        <v>5294</v>
      </c>
      <c r="B1589" s="437" t="s">
        <v>5295</v>
      </c>
      <c r="C1589" s="437" t="s">
        <v>4505</v>
      </c>
      <c r="D1589" s="439">
        <v>18667.560000000001</v>
      </c>
      <c r="E1589" s="439">
        <v>22713.56</v>
      </c>
      <c r="F1589" s="439">
        <v>75302</v>
      </c>
      <c r="G1589" s="439">
        <v>18667</v>
      </c>
      <c r="H1589" s="437" t="s">
        <v>956</v>
      </c>
      <c r="I1589" s="437" t="s">
        <v>5296</v>
      </c>
      <c r="J1589" s="440">
        <v>40337</v>
      </c>
    </row>
    <row r="1590" spans="1:10" ht="15">
      <c r="A1590" s="437" t="s">
        <v>5297</v>
      </c>
      <c r="B1590" s="437" t="s">
        <v>5298</v>
      </c>
      <c r="C1590" s="437" t="s">
        <v>1996</v>
      </c>
      <c r="D1590" s="439">
        <v>171.77</v>
      </c>
      <c r="E1590" s="439">
        <v>209</v>
      </c>
      <c r="F1590" s="439">
        <v>1874</v>
      </c>
      <c r="G1590" s="439">
        <v>171.77</v>
      </c>
      <c r="H1590" s="437" t="s">
        <v>956</v>
      </c>
      <c r="I1590" s="437" t="s">
        <v>727</v>
      </c>
      <c r="J1590" s="440">
        <v>40043</v>
      </c>
    </row>
    <row r="1591" spans="1:10" ht="45">
      <c r="A1591" s="437" t="s">
        <v>5299</v>
      </c>
      <c r="B1591" s="437" t="s">
        <v>5300</v>
      </c>
      <c r="C1591" s="437" t="s">
        <v>5301</v>
      </c>
      <c r="D1591" s="439">
        <v>4765.16</v>
      </c>
      <c r="E1591" s="439">
        <v>5797.96</v>
      </c>
      <c r="F1591" s="439">
        <v>12233.96</v>
      </c>
      <c r="G1591" s="439">
        <v>10563.12</v>
      </c>
      <c r="H1591" s="437" t="s">
        <v>956</v>
      </c>
      <c r="I1591" s="437" t="s">
        <v>5302</v>
      </c>
      <c r="J1591" s="440">
        <v>40482</v>
      </c>
    </row>
    <row r="1592" spans="1:10" ht="30">
      <c r="A1592" s="445" t="s">
        <v>5303</v>
      </c>
      <c r="B1592" s="437" t="s">
        <v>5304</v>
      </c>
      <c r="C1592" s="437" t="s">
        <v>5305</v>
      </c>
      <c r="D1592" s="446">
        <v>1605.54</v>
      </c>
      <c r="E1592" s="446">
        <v>1953.53</v>
      </c>
      <c r="F1592" s="439">
        <v>635748</v>
      </c>
      <c r="G1592" s="439">
        <v>1605.54</v>
      </c>
      <c r="H1592" s="437" t="s">
        <v>956</v>
      </c>
      <c r="I1592" s="437" t="s">
        <v>5306</v>
      </c>
      <c r="J1592" s="440">
        <v>40115</v>
      </c>
    </row>
    <row r="1593" spans="1:10" ht="15">
      <c r="A1593" s="443"/>
      <c r="B1593" s="437" t="s">
        <v>5307</v>
      </c>
      <c r="C1593" s="437" t="s">
        <v>1746</v>
      </c>
      <c r="D1593" s="444"/>
      <c r="E1593" s="444"/>
      <c r="F1593" s="439">
        <v>5251.72</v>
      </c>
      <c r="G1593" s="439">
        <v>1953.53</v>
      </c>
      <c r="H1593" s="437" t="s">
        <v>956</v>
      </c>
      <c r="I1593" s="437" t="s">
        <v>2425</v>
      </c>
      <c r="J1593" s="440">
        <v>40724</v>
      </c>
    </row>
    <row r="1594" spans="1:10" ht="135">
      <c r="A1594" s="445" t="s">
        <v>5308</v>
      </c>
      <c r="B1594" s="437" t="s">
        <v>5309</v>
      </c>
      <c r="C1594" s="437" t="s">
        <v>5310</v>
      </c>
      <c r="D1594" s="446">
        <v>2131.44</v>
      </c>
      <c r="E1594" s="446">
        <v>2593.41</v>
      </c>
      <c r="F1594" s="439">
        <v>51874</v>
      </c>
      <c r="G1594" s="439">
        <v>2131.44</v>
      </c>
      <c r="H1594" s="437" t="s">
        <v>956</v>
      </c>
      <c r="I1594" s="437" t="s">
        <v>727</v>
      </c>
      <c r="J1594" s="440">
        <v>40023</v>
      </c>
    </row>
    <row r="1595" spans="1:10" ht="30">
      <c r="A1595" s="443"/>
      <c r="B1595" s="437" t="s">
        <v>5311</v>
      </c>
      <c r="C1595" s="437" t="s">
        <v>5312</v>
      </c>
      <c r="D1595" s="444"/>
      <c r="E1595" s="444"/>
      <c r="F1595" s="439">
        <v>2593</v>
      </c>
      <c r="G1595" s="439">
        <v>1300</v>
      </c>
      <c r="H1595" s="437" t="s">
        <v>1083</v>
      </c>
      <c r="I1595" s="437" t="s">
        <v>5313</v>
      </c>
      <c r="J1595" s="440">
        <v>40724</v>
      </c>
    </row>
    <row r="1596" spans="1:10" ht="75">
      <c r="A1596" s="445" t="s">
        <v>5314</v>
      </c>
      <c r="B1596" s="437" t="s">
        <v>5315</v>
      </c>
      <c r="C1596" s="437" t="s">
        <v>5316</v>
      </c>
      <c r="D1596" s="446">
        <v>3118.54</v>
      </c>
      <c r="E1596" s="446">
        <v>3794.45</v>
      </c>
      <c r="F1596" s="439">
        <v>29044</v>
      </c>
      <c r="G1596" s="439">
        <v>3794.45</v>
      </c>
      <c r="H1596" s="437" t="s">
        <v>956</v>
      </c>
      <c r="I1596" s="437" t="s">
        <v>5317</v>
      </c>
      <c r="J1596" s="440">
        <v>40480</v>
      </c>
    </row>
    <row r="1597" spans="1:10" ht="30">
      <c r="A1597" s="443"/>
      <c r="B1597" s="437" t="s">
        <v>5318</v>
      </c>
      <c r="C1597" s="437" t="s">
        <v>5319</v>
      </c>
      <c r="D1597" s="444"/>
      <c r="E1597" s="444"/>
      <c r="F1597" s="439">
        <v>3974.49</v>
      </c>
      <c r="G1597" s="439">
        <v>3118.54</v>
      </c>
      <c r="H1597" s="437" t="s">
        <v>956</v>
      </c>
      <c r="I1597" s="437" t="s">
        <v>727</v>
      </c>
      <c r="J1597" s="440">
        <v>40009</v>
      </c>
    </row>
    <row r="1598" spans="1:10" ht="30">
      <c r="A1598" s="445" t="s">
        <v>5320</v>
      </c>
      <c r="B1598" s="437" t="s">
        <v>5321</v>
      </c>
      <c r="C1598" s="437" t="s">
        <v>5322</v>
      </c>
      <c r="D1598" s="446">
        <v>2970.04</v>
      </c>
      <c r="E1598" s="446">
        <v>3613.76</v>
      </c>
      <c r="F1598" s="439">
        <v>5820</v>
      </c>
      <c r="G1598" s="439">
        <v>3606.83</v>
      </c>
      <c r="H1598" s="437" t="s">
        <v>956</v>
      </c>
      <c r="I1598" s="437" t="s">
        <v>5323</v>
      </c>
      <c r="J1598" s="440">
        <v>40732</v>
      </c>
    </row>
    <row r="1599" spans="1:10" ht="15">
      <c r="A1599" s="443"/>
      <c r="B1599" s="437" t="s">
        <v>5324</v>
      </c>
      <c r="C1599" s="437" t="s">
        <v>5325</v>
      </c>
      <c r="D1599" s="444"/>
      <c r="E1599" s="444"/>
      <c r="F1599" s="439">
        <v>2875.26</v>
      </c>
      <c r="G1599" s="439">
        <v>5749.52</v>
      </c>
      <c r="H1599" s="437" t="s">
        <v>956</v>
      </c>
      <c r="I1599" s="437" t="s">
        <v>5326</v>
      </c>
      <c r="J1599" s="440">
        <v>40441</v>
      </c>
    </row>
    <row r="1600" spans="1:10" ht="15">
      <c r="A1600" s="437" t="s">
        <v>5327</v>
      </c>
      <c r="B1600" s="437" t="s">
        <v>5328</v>
      </c>
      <c r="C1600" s="437" t="s">
        <v>5329</v>
      </c>
      <c r="D1600" s="439">
        <v>5892.03</v>
      </c>
      <c r="E1600" s="439">
        <v>7169.07</v>
      </c>
      <c r="F1600" s="439">
        <v>1750</v>
      </c>
      <c r="G1600" s="439">
        <v>1750</v>
      </c>
      <c r="H1600" s="437" t="s">
        <v>956</v>
      </c>
      <c r="I1600" s="437" t="s">
        <v>1050</v>
      </c>
      <c r="J1600" s="440">
        <v>40039</v>
      </c>
    </row>
    <row r="1601" spans="1:10" ht="15">
      <c r="A1601" s="437" t="s">
        <v>5330</v>
      </c>
      <c r="B1601" s="437" t="s">
        <v>5331</v>
      </c>
      <c r="C1601" s="437" t="s">
        <v>5332</v>
      </c>
      <c r="D1601" s="439">
        <v>914.97</v>
      </c>
      <c r="E1601" s="439">
        <v>1113.28</v>
      </c>
      <c r="F1601" s="439">
        <v>15052.8</v>
      </c>
      <c r="G1601" s="439">
        <v>2028.25</v>
      </c>
      <c r="H1601" s="437" t="s">
        <v>956</v>
      </c>
      <c r="I1601" s="437" t="s">
        <v>970</v>
      </c>
      <c r="J1601" s="440">
        <v>40086</v>
      </c>
    </row>
    <row r="1602" spans="1:10" ht="60">
      <c r="A1602" s="445" t="s">
        <v>5333</v>
      </c>
      <c r="B1602" s="437" t="s">
        <v>5334</v>
      </c>
      <c r="C1602" s="437" t="s">
        <v>5335</v>
      </c>
      <c r="D1602" s="446">
        <v>44035.18</v>
      </c>
      <c r="E1602" s="446">
        <v>53579.34</v>
      </c>
      <c r="F1602" s="439">
        <v>405493</v>
      </c>
      <c r="G1602" s="439">
        <v>45000</v>
      </c>
      <c r="H1602" s="437" t="s">
        <v>956</v>
      </c>
      <c r="I1602" s="437" t="s">
        <v>5336</v>
      </c>
      <c r="J1602" s="440">
        <v>40739</v>
      </c>
    </row>
    <row r="1603" spans="1:10" ht="30">
      <c r="A1603" s="443"/>
      <c r="B1603" s="437" t="s">
        <v>5337</v>
      </c>
      <c r="C1603" s="437" t="s">
        <v>5338</v>
      </c>
      <c r="D1603" s="444"/>
      <c r="E1603" s="444"/>
      <c r="F1603" s="439">
        <v>53489.13</v>
      </c>
      <c r="G1603" s="439">
        <v>52614.52</v>
      </c>
      <c r="H1603" s="437" t="s">
        <v>956</v>
      </c>
      <c r="I1603" s="437" t="s">
        <v>5339</v>
      </c>
      <c r="J1603" s="440">
        <v>40724</v>
      </c>
    </row>
    <row r="1604" spans="1:10" ht="15">
      <c r="A1604" s="445" t="s">
        <v>5340</v>
      </c>
      <c r="B1604" s="437" t="s">
        <v>5341</v>
      </c>
      <c r="C1604" s="437" t="s">
        <v>5340</v>
      </c>
      <c r="D1604" s="446">
        <v>14098.94</v>
      </c>
      <c r="E1604" s="446">
        <v>17154.740000000002</v>
      </c>
      <c r="F1604" s="439">
        <v>36208</v>
      </c>
      <c r="G1604" s="439">
        <v>0</v>
      </c>
      <c r="H1604" s="437" t="s">
        <v>956</v>
      </c>
      <c r="I1604" s="437" t="s">
        <v>5342</v>
      </c>
      <c r="J1604" s="440">
        <v>40115</v>
      </c>
    </row>
    <row r="1605" spans="1:10" ht="15">
      <c r="A1605" s="441"/>
      <c r="B1605" s="437" t="s">
        <v>5343</v>
      </c>
      <c r="C1605" s="437" t="s">
        <v>3520</v>
      </c>
      <c r="D1605" s="442"/>
      <c r="E1605" s="442"/>
      <c r="F1605" s="439">
        <v>16222</v>
      </c>
      <c r="G1605" s="439">
        <v>16222</v>
      </c>
      <c r="H1605" s="437" t="s">
        <v>956</v>
      </c>
      <c r="I1605" s="437" t="s">
        <v>999</v>
      </c>
      <c r="J1605" s="440">
        <v>40437</v>
      </c>
    </row>
    <row r="1606" spans="1:10" ht="15">
      <c r="A1606" s="441"/>
      <c r="B1606" s="437" t="s">
        <v>5344</v>
      </c>
      <c r="C1606" s="437" t="s">
        <v>5340</v>
      </c>
      <c r="D1606" s="442"/>
      <c r="E1606" s="442"/>
      <c r="F1606" s="439">
        <v>932.74</v>
      </c>
      <c r="G1606" s="439">
        <v>932.74</v>
      </c>
      <c r="H1606" s="437" t="s">
        <v>956</v>
      </c>
      <c r="I1606" s="437" t="s">
        <v>999</v>
      </c>
      <c r="J1606" s="440">
        <v>40604</v>
      </c>
    </row>
    <row r="1607" spans="1:10" ht="15">
      <c r="A1607" s="443"/>
      <c r="B1607" s="437" t="s">
        <v>5345</v>
      </c>
      <c r="C1607" s="437" t="s">
        <v>5346</v>
      </c>
      <c r="D1607" s="444"/>
      <c r="E1607" s="444"/>
      <c r="F1607" s="439">
        <v>22275</v>
      </c>
      <c r="G1607" s="439">
        <v>14098</v>
      </c>
      <c r="H1607" s="437" t="s">
        <v>956</v>
      </c>
      <c r="I1607" s="437" t="s">
        <v>5342</v>
      </c>
      <c r="J1607" s="440">
        <v>40115</v>
      </c>
    </row>
    <row r="1608" spans="1:10" ht="45">
      <c r="A1608" s="445" t="s">
        <v>5347</v>
      </c>
      <c r="B1608" s="437" t="s">
        <v>5348</v>
      </c>
      <c r="C1608" s="437" t="s">
        <v>5349</v>
      </c>
      <c r="D1608" s="446">
        <v>114759.79</v>
      </c>
      <c r="E1608" s="446">
        <v>142161.56</v>
      </c>
      <c r="F1608" s="439">
        <v>613674.66</v>
      </c>
      <c r="G1608" s="439">
        <v>142161.56</v>
      </c>
      <c r="H1608" s="437" t="s">
        <v>956</v>
      </c>
      <c r="I1608" s="437" t="s">
        <v>5350</v>
      </c>
      <c r="J1608" s="440">
        <v>40417</v>
      </c>
    </row>
    <row r="1609" spans="1:10" ht="30">
      <c r="A1609" s="443"/>
      <c r="B1609" s="437" t="s">
        <v>5351</v>
      </c>
      <c r="C1609" s="437" t="s">
        <v>5352</v>
      </c>
      <c r="D1609" s="444"/>
      <c r="E1609" s="444"/>
      <c r="F1609" s="439">
        <v>216635.9</v>
      </c>
      <c r="G1609" s="439">
        <v>114759.79</v>
      </c>
      <c r="H1609" s="437" t="s">
        <v>956</v>
      </c>
      <c r="I1609" s="437" t="s">
        <v>5353</v>
      </c>
      <c r="J1609" s="440">
        <v>40102</v>
      </c>
    </row>
    <row r="1610" spans="1:10" ht="45">
      <c r="A1610" s="445" t="s">
        <v>5354</v>
      </c>
      <c r="B1610" s="437" t="s">
        <v>5355</v>
      </c>
      <c r="C1610" s="437" t="s">
        <v>5354</v>
      </c>
      <c r="D1610" s="446">
        <v>3258.31</v>
      </c>
      <c r="E1610" s="446">
        <v>3964.51</v>
      </c>
      <c r="F1610" s="439">
        <v>33532</v>
      </c>
      <c r="G1610" s="439">
        <v>0</v>
      </c>
      <c r="H1610" s="437" t="s">
        <v>1038</v>
      </c>
      <c r="I1610" s="437" t="s">
        <v>5356</v>
      </c>
      <c r="J1610" s="440">
        <v>40695</v>
      </c>
    </row>
    <row r="1611" spans="1:10" ht="45">
      <c r="A1611" s="443"/>
      <c r="B1611" s="437" t="s">
        <v>5357</v>
      </c>
      <c r="C1611" s="437" t="s">
        <v>5358</v>
      </c>
      <c r="D1611" s="444"/>
      <c r="E1611" s="444"/>
      <c r="F1611" s="439">
        <v>3502</v>
      </c>
      <c r="G1611" s="439">
        <v>6516</v>
      </c>
      <c r="H1611" s="437" t="s">
        <v>956</v>
      </c>
      <c r="I1611" s="437" t="s">
        <v>5359</v>
      </c>
      <c r="J1611" s="440">
        <v>40128</v>
      </c>
    </row>
    <row r="1612" spans="1:10" ht="30">
      <c r="A1612" s="445" t="s">
        <v>5360</v>
      </c>
      <c r="B1612" s="437" t="s">
        <v>5361</v>
      </c>
      <c r="C1612" s="437" t="s">
        <v>5362</v>
      </c>
      <c r="D1612" s="446">
        <v>6053.64</v>
      </c>
      <c r="E1612" s="446">
        <v>7365.7</v>
      </c>
      <c r="F1612" s="439">
        <v>2195.56</v>
      </c>
      <c r="G1612" s="439">
        <v>4391.12</v>
      </c>
      <c r="H1612" s="437" t="s">
        <v>956</v>
      </c>
      <c r="I1612" s="437" t="s">
        <v>5363</v>
      </c>
      <c r="J1612" s="440">
        <v>40724</v>
      </c>
    </row>
    <row r="1613" spans="1:10" ht="15">
      <c r="A1613" s="441"/>
      <c r="B1613" s="437" t="s">
        <v>5364</v>
      </c>
      <c r="C1613" s="437" t="s">
        <v>5365</v>
      </c>
      <c r="D1613" s="442"/>
      <c r="E1613" s="442"/>
      <c r="F1613" s="439">
        <v>425</v>
      </c>
      <c r="G1613" s="439">
        <v>0</v>
      </c>
      <c r="H1613" s="437" t="s">
        <v>956</v>
      </c>
      <c r="I1613" s="437" t="s">
        <v>1050</v>
      </c>
      <c r="J1613" s="440">
        <v>40849</v>
      </c>
    </row>
    <row r="1614" spans="1:10" ht="30">
      <c r="A1614" s="441"/>
      <c r="B1614" s="437" t="s">
        <v>5366</v>
      </c>
      <c r="C1614" s="437" t="s">
        <v>5367</v>
      </c>
      <c r="D1614" s="442"/>
      <c r="E1614" s="442"/>
      <c r="F1614" s="439">
        <v>33141</v>
      </c>
      <c r="G1614" s="439">
        <v>6053.64</v>
      </c>
      <c r="H1614" s="437" t="s">
        <v>956</v>
      </c>
      <c r="I1614" s="437" t="s">
        <v>5368</v>
      </c>
      <c r="J1614" s="440">
        <v>40149</v>
      </c>
    </row>
    <row r="1615" spans="1:10" ht="75">
      <c r="A1615" s="443"/>
      <c r="B1615" s="437" t="s">
        <v>5369</v>
      </c>
      <c r="C1615" s="437" t="s">
        <v>5370</v>
      </c>
      <c r="D1615" s="444"/>
      <c r="E1615" s="444"/>
      <c r="F1615" s="439">
        <v>6500</v>
      </c>
      <c r="G1615" s="439">
        <v>0</v>
      </c>
      <c r="H1615" s="437" t="s">
        <v>1038</v>
      </c>
      <c r="I1615" s="437" t="s">
        <v>5371</v>
      </c>
      <c r="J1615" s="440">
        <v>40329</v>
      </c>
    </row>
    <row r="1616" spans="1:10" ht="30">
      <c r="A1616" s="437" t="s">
        <v>5372</v>
      </c>
      <c r="B1616" s="437" t="s">
        <v>5373</v>
      </c>
      <c r="C1616" s="437" t="s">
        <v>5374</v>
      </c>
      <c r="D1616" s="439">
        <v>254.38</v>
      </c>
      <c r="E1616" s="439">
        <v>309.51</v>
      </c>
      <c r="F1616" s="439">
        <v>2600</v>
      </c>
      <c r="G1616" s="439">
        <v>563.89</v>
      </c>
      <c r="H1616" s="437" t="s">
        <v>960</v>
      </c>
      <c r="I1616" s="437" t="s">
        <v>5375</v>
      </c>
      <c r="J1616" s="440">
        <v>40421</v>
      </c>
    </row>
    <row r="1617" spans="1:10" ht="30">
      <c r="A1617" s="445" t="s">
        <v>5376</v>
      </c>
      <c r="B1617" s="437" t="s">
        <v>5377</v>
      </c>
      <c r="C1617" s="437" t="s">
        <v>5378</v>
      </c>
      <c r="D1617" s="446">
        <v>7477.51</v>
      </c>
      <c r="E1617" s="446">
        <v>9098.18</v>
      </c>
      <c r="F1617" s="439">
        <v>40000</v>
      </c>
      <c r="G1617" s="439">
        <v>9098.18</v>
      </c>
      <c r="H1617" s="437" t="s">
        <v>956</v>
      </c>
      <c r="I1617" s="437" t="s">
        <v>1299</v>
      </c>
      <c r="J1617" s="440">
        <v>40479</v>
      </c>
    </row>
    <row r="1618" spans="1:10" ht="75">
      <c r="A1618" s="443"/>
      <c r="B1618" s="437" t="s">
        <v>5379</v>
      </c>
      <c r="C1618" s="437" t="s">
        <v>5380</v>
      </c>
      <c r="D1618" s="444"/>
      <c r="E1618" s="444"/>
      <c r="F1618" s="439">
        <v>40000</v>
      </c>
      <c r="G1618" s="439">
        <v>7477.51</v>
      </c>
      <c r="H1618" s="437" t="s">
        <v>956</v>
      </c>
      <c r="I1618" s="437" t="s">
        <v>727</v>
      </c>
      <c r="J1618" s="440">
        <v>40037</v>
      </c>
    </row>
    <row r="1619" spans="1:10" ht="30">
      <c r="A1619" s="445" t="s">
        <v>5381</v>
      </c>
      <c r="B1619" s="437" t="s">
        <v>5382</v>
      </c>
      <c r="C1619" s="437" t="s">
        <v>5383</v>
      </c>
      <c r="D1619" s="446">
        <v>3948.4</v>
      </c>
      <c r="E1619" s="446">
        <v>4804.18</v>
      </c>
      <c r="F1619" s="439">
        <v>2632</v>
      </c>
      <c r="G1619" s="439">
        <v>2632</v>
      </c>
      <c r="H1619" s="437" t="s">
        <v>956</v>
      </c>
      <c r="I1619" s="437" t="s">
        <v>3812</v>
      </c>
      <c r="J1619" s="440">
        <v>40786</v>
      </c>
    </row>
    <row r="1620" spans="1:10" ht="15">
      <c r="A1620" s="441"/>
      <c r="B1620" s="437" t="s">
        <v>5384</v>
      </c>
      <c r="C1620" s="437" t="s">
        <v>5385</v>
      </c>
      <c r="D1620" s="442"/>
      <c r="E1620" s="442"/>
      <c r="F1620" s="439">
        <v>1379</v>
      </c>
      <c r="G1620" s="439">
        <v>1379</v>
      </c>
      <c r="H1620" s="437" t="s">
        <v>956</v>
      </c>
      <c r="I1620" s="437" t="s">
        <v>1356</v>
      </c>
      <c r="J1620" s="440">
        <v>40885</v>
      </c>
    </row>
    <row r="1621" spans="1:10" ht="15">
      <c r="A1621" s="441"/>
      <c r="B1621" s="437" t="s">
        <v>5386</v>
      </c>
      <c r="C1621" s="437" t="s">
        <v>5387</v>
      </c>
      <c r="D1621" s="442"/>
      <c r="E1621" s="442"/>
      <c r="F1621" s="439">
        <v>4350</v>
      </c>
      <c r="G1621" s="439">
        <v>3146.58</v>
      </c>
      <c r="H1621" s="437" t="s">
        <v>956</v>
      </c>
      <c r="I1621" s="437" t="s">
        <v>1356</v>
      </c>
      <c r="J1621" s="440">
        <v>41173</v>
      </c>
    </row>
    <row r="1622" spans="1:10" ht="15">
      <c r="A1622" s="441"/>
      <c r="B1622" s="437" t="s">
        <v>5388</v>
      </c>
      <c r="C1622" s="437" t="s">
        <v>1207</v>
      </c>
      <c r="D1622" s="442"/>
      <c r="E1622" s="442"/>
      <c r="F1622" s="439">
        <v>0</v>
      </c>
      <c r="G1622" s="439">
        <v>0</v>
      </c>
      <c r="H1622" s="437" t="s">
        <v>956</v>
      </c>
      <c r="I1622" s="437" t="s">
        <v>1005</v>
      </c>
      <c r="J1622" s="440">
        <v>40359</v>
      </c>
    </row>
    <row r="1623" spans="1:10" ht="30">
      <c r="A1623" s="443"/>
      <c r="B1623" s="437" t="s">
        <v>5389</v>
      </c>
      <c r="C1623" s="437" t="s">
        <v>5390</v>
      </c>
      <c r="D1623" s="444"/>
      <c r="E1623" s="444"/>
      <c r="F1623" s="439">
        <v>1595</v>
      </c>
      <c r="G1623" s="439">
        <v>1595</v>
      </c>
      <c r="H1623" s="437" t="s">
        <v>956</v>
      </c>
      <c r="I1623" s="437" t="s">
        <v>5391</v>
      </c>
      <c r="J1623" s="440">
        <v>40755</v>
      </c>
    </row>
    <row r="1624" spans="1:10" ht="30">
      <c r="A1624" s="445" t="s">
        <v>5392</v>
      </c>
      <c r="B1624" s="437" t="s">
        <v>5393</v>
      </c>
      <c r="C1624" s="437" t="s">
        <v>5394</v>
      </c>
      <c r="D1624" s="446">
        <v>9198.3799999999992</v>
      </c>
      <c r="E1624" s="446">
        <v>11192.03</v>
      </c>
      <c r="F1624" s="439">
        <v>16332</v>
      </c>
      <c r="G1624" s="439">
        <v>9198.3799999999992</v>
      </c>
      <c r="H1624" s="437" t="s">
        <v>956</v>
      </c>
      <c r="I1624" s="437" t="s">
        <v>5395</v>
      </c>
      <c r="J1624" s="440">
        <v>40087</v>
      </c>
    </row>
    <row r="1625" spans="1:10" ht="45">
      <c r="A1625" s="443"/>
      <c r="B1625" s="437" t="s">
        <v>5396</v>
      </c>
      <c r="C1625" s="437" t="s">
        <v>5397</v>
      </c>
      <c r="D1625" s="444"/>
      <c r="E1625" s="444"/>
      <c r="F1625" s="439">
        <v>44825.01</v>
      </c>
      <c r="G1625" s="439">
        <v>11192.03</v>
      </c>
      <c r="H1625" s="437" t="s">
        <v>956</v>
      </c>
      <c r="I1625" s="437" t="s">
        <v>5398</v>
      </c>
      <c r="J1625" s="440">
        <v>40497</v>
      </c>
    </row>
    <row r="1626" spans="1:10" ht="30">
      <c r="A1626" s="437" t="s">
        <v>5399</v>
      </c>
      <c r="B1626" s="437" t="s">
        <v>5400</v>
      </c>
      <c r="C1626" s="437" t="s">
        <v>5401</v>
      </c>
      <c r="D1626" s="439">
        <v>566.55999999999995</v>
      </c>
      <c r="E1626" s="439">
        <v>689.36</v>
      </c>
      <c r="F1626" s="439">
        <v>1650</v>
      </c>
      <c r="G1626" s="439">
        <v>1255.92</v>
      </c>
      <c r="H1626" s="437" t="s">
        <v>956</v>
      </c>
      <c r="I1626" s="437" t="s">
        <v>2222</v>
      </c>
      <c r="J1626" s="440">
        <v>40435</v>
      </c>
    </row>
    <row r="1627" spans="1:10" ht="45">
      <c r="A1627" s="437" t="s">
        <v>5402</v>
      </c>
      <c r="B1627" s="437" t="s">
        <v>5403</v>
      </c>
      <c r="C1627" s="437" t="s">
        <v>5404</v>
      </c>
      <c r="D1627" s="439">
        <v>3087.97</v>
      </c>
      <c r="E1627" s="439">
        <v>3757.25</v>
      </c>
      <c r="F1627" s="439">
        <v>17875.900000000001</v>
      </c>
      <c r="G1627" s="439">
        <v>6845.22</v>
      </c>
      <c r="H1627" s="437" t="s">
        <v>956</v>
      </c>
      <c r="I1627" s="437" t="s">
        <v>5405</v>
      </c>
      <c r="J1627" s="440">
        <v>40416</v>
      </c>
    </row>
    <row r="1628" spans="1:10" ht="150">
      <c r="A1628" s="437" t="s">
        <v>5406</v>
      </c>
      <c r="B1628" s="437" t="s">
        <v>5407</v>
      </c>
      <c r="C1628" s="437" t="s">
        <v>5408</v>
      </c>
      <c r="D1628" s="439">
        <v>640.49</v>
      </c>
      <c r="E1628" s="439">
        <v>779.31</v>
      </c>
      <c r="F1628" s="439">
        <v>3994</v>
      </c>
      <c r="G1628" s="439">
        <v>1419.8</v>
      </c>
      <c r="H1628" s="437" t="s">
        <v>956</v>
      </c>
      <c r="I1628" s="437" t="s">
        <v>1002</v>
      </c>
      <c r="J1628" s="440">
        <v>40481</v>
      </c>
    </row>
    <row r="1629" spans="1:10" ht="30">
      <c r="A1629" s="437" t="s">
        <v>5409</v>
      </c>
      <c r="B1629" s="437" t="s">
        <v>5410</v>
      </c>
      <c r="C1629" s="437" t="s">
        <v>972</v>
      </c>
      <c r="D1629" s="439">
        <v>2804.07</v>
      </c>
      <c r="E1629" s="439">
        <v>3411.82</v>
      </c>
      <c r="F1629" s="439">
        <v>54692.9</v>
      </c>
      <c r="G1629" s="439">
        <v>2804.07</v>
      </c>
      <c r="H1629" s="437" t="s">
        <v>956</v>
      </c>
      <c r="I1629" s="437" t="s">
        <v>5411</v>
      </c>
      <c r="J1629" s="440">
        <v>40354</v>
      </c>
    </row>
    <row r="1630" spans="1:10" ht="165">
      <c r="A1630" s="437" t="s">
        <v>5412</v>
      </c>
      <c r="B1630" s="437" t="s">
        <v>5413</v>
      </c>
      <c r="C1630" s="437" t="s">
        <v>5414</v>
      </c>
      <c r="D1630" s="439">
        <v>3550.94</v>
      </c>
      <c r="E1630" s="439">
        <v>4320.57</v>
      </c>
      <c r="F1630" s="439">
        <v>8000</v>
      </c>
      <c r="G1630" s="439">
        <v>0</v>
      </c>
      <c r="H1630" s="437" t="s">
        <v>1083</v>
      </c>
      <c r="I1630" s="437" t="s">
        <v>727</v>
      </c>
      <c r="J1630" s="440">
        <v>40092</v>
      </c>
    </row>
    <row r="1631" spans="1:10" ht="30">
      <c r="A1631" s="437" t="s">
        <v>5415</v>
      </c>
      <c r="B1631" s="437" t="s">
        <v>5416</v>
      </c>
      <c r="C1631" s="437" t="s">
        <v>5417</v>
      </c>
      <c r="D1631" s="439">
        <v>4337.13</v>
      </c>
      <c r="E1631" s="439">
        <v>5277.16</v>
      </c>
      <c r="F1631" s="439">
        <v>4337.13</v>
      </c>
      <c r="G1631" s="439">
        <v>0</v>
      </c>
      <c r="H1631" s="437" t="s">
        <v>1038</v>
      </c>
      <c r="I1631" s="437" t="s">
        <v>727</v>
      </c>
      <c r="J1631" s="440">
        <v>40177</v>
      </c>
    </row>
    <row r="1632" spans="1:10" ht="90">
      <c r="A1632" s="445" t="s">
        <v>5418</v>
      </c>
      <c r="B1632" s="437" t="s">
        <v>5419</v>
      </c>
      <c r="C1632" s="437" t="s">
        <v>5420</v>
      </c>
      <c r="D1632" s="446">
        <v>11928.2</v>
      </c>
      <c r="E1632" s="446">
        <v>14513.51</v>
      </c>
      <c r="F1632" s="439">
        <v>413000</v>
      </c>
      <c r="G1632" s="439">
        <v>7487.71</v>
      </c>
      <c r="H1632" s="437" t="s">
        <v>956</v>
      </c>
      <c r="I1632" s="437" t="s">
        <v>5421</v>
      </c>
      <c r="J1632" s="440">
        <v>40831</v>
      </c>
    </row>
    <row r="1633" spans="1:10" ht="45">
      <c r="A1633" s="441"/>
      <c r="B1633" s="437" t="s">
        <v>5422</v>
      </c>
      <c r="C1633" s="437" t="s">
        <v>5423</v>
      </c>
      <c r="D1633" s="442"/>
      <c r="E1633" s="442"/>
      <c r="F1633" s="439">
        <v>18000</v>
      </c>
      <c r="G1633" s="439">
        <v>17100</v>
      </c>
      <c r="H1633" s="437" t="s">
        <v>956</v>
      </c>
      <c r="I1633" s="437" t="s">
        <v>5424</v>
      </c>
      <c r="J1633" s="440">
        <v>40770</v>
      </c>
    </row>
    <row r="1634" spans="1:10" ht="45">
      <c r="A1634" s="441"/>
      <c r="B1634" s="437" t="s">
        <v>5425</v>
      </c>
      <c r="C1634" s="437" t="s">
        <v>5426</v>
      </c>
      <c r="D1634" s="442"/>
      <c r="E1634" s="442"/>
      <c r="F1634" s="439">
        <v>15000</v>
      </c>
      <c r="G1634" s="439">
        <v>1854</v>
      </c>
      <c r="H1634" s="437" t="s">
        <v>956</v>
      </c>
      <c r="I1634" s="437" t="s">
        <v>5427</v>
      </c>
      <c r="J1634" s="440">
        <v>40330</v>
      </c>
    </row>
    <row r="1635" spans="1:10" ht="30">
      <c r="A1635" s="443"/>
      <c r="B1635" s="437" t="s">
        <v>5428</v>
      </c>
      <c r="C1635" s="437" t="s">
        <v>5429</v>
      </c>
      <c r="D1635" s="444"/>
      <c r="E1635" s="444"/>
      <c r="F1635" s="439">
        <v>2000</v>
      </c>
      <c r="G1635" s="439">
        <v>0</v>
      </c>
      <c r="H1635" s="437" t="s">
        <v>956</v>
      </c>
      <c r="I1635" s="437" t="s">
        <v>5430</v>
      </c>
      <c r="J1635" s="440">
        <v>40756</v>
      </c>
    </row>
    <row r="1636" spans="1:10" ht="30">
      <c r="A1636" s="445" t="s">
        <v>5431</v>
      </c>
      <c r="B1636" s="437" t="s">
        <v>4801</v>
      </c>
      <c r="C1636" s="437" t="s">
        <v>4804</v>
      </c>
      <c r="D1636" s="446">
        <v>125302.35</v>
      </c>
      <c r="E1636" s="446">
        <v>151223</v>
      </c>
      <c r="F1636" s="439">
        <v>415782</v>
      </c>
      <c r="G1636" s="439">
        <v>125302.35</v>
      </c>
      <c r="H1636" s="437" t="s">
        <v>956</v>
      </c>
      <c r="I1636" s="437" t="s">
        <v>4805</v>
      </c>
      <c r="J1636" s="440">
        <v>40268</v>
      </c>
    </row>
    <row r="1637" spans="1:10" ht="30">
      <c r="A1637" s="443"/>
      <c r="B1637" s="437" t="s">
        <v>4801</v>
      </c>
      <c r="C1637" s="437" t="s">
        <v>4761</v>
      </c>
      <c r="D1637" s="444"/>
      <c r="E1637" s="444"/>
      <c r="F1637" s="439">
        <v>250000</v>
      </c>
      <c r="G1637" s="439">
        <v>151223</v>
      </c>
      <c r="H1637" s="437" t="s">
        <v>956</v>
      </c>
      <c r="I1637" s="437" t="s">
        <v>4802</v>
      </c>
      <c r="J1637" s="440">
        <v>40999</v>
      </c>
    </row>
    <row r="1638" spans="1:10" ht="45">
      <c r="A1638" s="445" t="s">
        <v>5432</v>
      </c>
      <c r="B1638" s="437" t="s">
        <v>5433</v>
      </c>
      <c r="C1638" s="437" t="s">
        <v>5434</v>
      </c>
      <c r="D1638" s="446">
        <v>83710.94</v>
      </c>
      <c r="E1638" s="446">
        <v>103545.09</v>
      </c>
      <c r="F1638" s="439">
        <v>124872.67</v>
      </c>
      <c r="G1638" s="439">
        <v>0</v>
      </c>
      <c r="H1638" s="437" t="s">
        <v>956</v>
      </c>
      <c r="I1638" s="437" t="s">
        <v>5435</v>
      </c>
      <c r="J1638" s="440">
        <v>40405</v>
      </c>
    </row>
    <row r="1639" spans="1:10" ht="15">
      <c r="A1639" s="443"/>
      <c r="B1639" s="437" t="s">
        <v>5436</v>
      </c>
      <c r="C1639" s="437" t="s">
        <v>5437</v>
      </c>
      <c r="D1639" s="444"/>
      <c r="E1639" s="444"/>
      <c r="F1639" s="439">
        <v>74685.820000000007</v>
      </c>
      <c r="G1639" s="439">
        <v>74685.820000000007</v>
      </c>
      <c r="H1639" s="437" t="s">
        <v>956</v>
      </c>
      <c r="I1639" s="437" t="s">
        <v>727</v>
      </c>
      <c r="J1639" s="440">
        <v>40025</v>
      </c>
    </row>
    <row r="1640" spans="1:10" ht="60">
      <c r="A1640" s="445" t="s">
        <v>5438</v>
      </c>
      <c r="B1640" s="437" t="s">
        <v>5439</v>
      </c>
      <c r="C1640" s="437" t="s">
        <v>5440</v>
      </c>
      <c r="D1640" s="446">
        <v>1167.05</v>
      </c>
      <c r="E1640" s="446">
        <v>1420</v>
      </c>
      <c r="F1640" s="439">
        <v>4272.79</v>
      </c>
      <c r="G1640" s="439">
        <v>1420</v>
      </c>
      <c r="H1640" s="437" t="s">
        <v>956</v>
      </c>
      <c r="I1640" s="437" t="s">
        <v>5441</v>
      </c>
      <c r="J1640" s="440">
        <v>40395</v>
      </c>
    </row>
    <row r="1641" spans="1:10" ht="45">
      <c r="A1641" s="443"/>
      <c r="B1641" s="437" t="s">
        <v>5442</v>
      </c>
      <c r="C1641" s="437" t="s">
        <v>5443</v>
      </c>
      <c r="D1641" s="444"/>
      <c r="E1641" s="444"/>
      <c r="F1641" s="439">
        <v>2000</v>
      </c>
      <c r="G1641" s="439">
        <v>1167.05</v>
      </c>
      <c r="H1641" s="437" t="s">
        <v>956</v>
      </c>
      <c r="I1641" s="437" t="s">
        <v>5444</v>
      </c>
      <c r="J1641" s="440">
        <v>40092</v>
      </c>
    </row>
    <row r="1642" spans="1:10" ht="45">
      <c r="A1642" s="445" t="s">
        <v>5445</v>
      </c>
      <c r="B1642" s="437" t="s">
        <v>5446</v>
      </c>
      <c r="C1642" s="437" t="s">
        <v>5447</v>
      </c>
      <c r="D1642" s="446">
        <v>1459.45</v>
      </c>
      <c r="E1642" s="446">
        <v>1775.77</v>
      </c>
      <c r="F1642" s="439">
        <v>1459.45</v>
      </c>
      <c r="G1642" s="439">
        <v>1459.45</v>
      </c>
      <c r="H1642" s="437" t="s">
        <v>956</v>
      </c>
      <c r="I1642" s="437" t="s">
        <v>5448</v>
      </c>
      <c r="J1642" s="440">
        <v>40209</v>
      </c>
    </row>
    <row r="1643" spans="1:10" ht="45">
      <c r="A1643" s="441"/>
      <c r="B1643" s="437" t="s">
        <v>5449</v>
      </c>
      <c r="C1643" s="437" t="s">
        <v>5450</v>
      </c>
      <c r="D1643" s="442"/>
      <c r="E1643" s="442"/>
      <c r="F1643" s="439">
        <v>1775.77</v>
      </c>
      <c r="G1643" s="439">
        <v>0</v>
      </c>
      <c r="H1643" s="437" t="s">
        <v>956</v>
      </c>
      <c r="I1643" s="437" t="s">
        <v>5451</v>
      </c>
      <c r="J1643" s="440">
        <v>40487</v>
      </c>
    </row>
    <row r="1644" spans="1:10" ht="30">
      <c r="A1644" s="443"/>
      <c r="B1644" s="437" t="s">
        <v>2114</v>
      </c>
      <c r="C1644" s="437" t="s">
        <v>2114</v>
      </c>
      <c r="D1644" s="444"/>
      <c r="E1644" s="444"/>
      <c r="F1644" s="439">
        <v>0</v>
      </c>
      <c r="G1644" s="439">
        <v>0</v>
      </c>
      <c r="H1644" s="437" t="s">
        <v>1038</v>
      </c>
      <c r="I1644" s="437" t="s">
        <v>2114</v>
      </c>
      <c r="J1644" s="440">
        <v>40193</v>
      </c>
    </row>
    <row r="1645" spans="1:10" ht="180">
      <c r="A1645" s="437" t="s">
        <v>5452</v>
      </c>
      <c r="B1645" s="437" t="s">
        <v>5453</v>
      </c>
      <c r="C1645" s="437" t="s">
        <v>5454</v>
      </c>
      <c r="D1645" s="439">
        <v>2603.15</v>
      </c>
      <c r="E1645" s="439">
        <v>3167.36</v>
      </c>
      <c r="F1645" s="439">
        <v>9182.9500000000007</v>
      </c>
      <c r="G1645" s="439">
        <v>2603.15</v>
      </c>
      <c r="H1645" s="437" t="s">
        <v>956</v>
      </c>
      <c r="I1645" s="437" t="s">
        <v>727</v>
      </c>
      <c r="J1645" s="440">
        <v>40066</v>
      </c>
    </row>
    <row r="1646" spans="1:10" ht="30">
      <c r="A1646" s="445" t="s">
        <v>5455</v>
      </c>
      <c r="B1646" s="437" t="s">
        <v>5456</v>
      </c>
      <c r="C1646" s="437" t="s">
        <v>5457</v>
      </c>
      <c r="D1646" s="446">
        <v>366.89</v>
      </c>
      <c r="E1646" s="446">
        <v>446.41</v>
      </c>
      <c r="F1646" s="439">
        <v>2958.81</v>
      </c>
      <c r="G1646" s="439">
        <v>366.89</v>
      </c>
      <c r="H1646" s="437" t="s">
        <v>956</v>
      </c>
      <c r="I1646" s="437" t="s">
        <v>5458</v>
      </c>
      <c r="J1646" s="440">
        <v>40190</v>
      </c>
    </row>
    <row r="1647" spans="1:10" ht="30">
      <c r="A1647" s="443"/>
      <c r="B1647" s="437" t="s">
        <v>5459</v>
      </c>
      <c r="C1647" s="437" t="s">
        <v>5460</v>
      </c>
      <c r="D1647" s="444"/>
      <c r="E1647" s="444"/>
      <c r="F1647" s="439">
        <v>0</v>
      </c>
      <c r="G1647" s="439">
        <v>0</v>
      </c>
      <c r="H1647" s="437" t="s">
        <v>1038</v>
      </c>
      <c r="I1647" s="437" t="s">
        <v>5461</v>
      </c>
      <c r="J1647" s="440">
        <v>40801</v>
      </c>
    </row>
    <row r="1648" spans="1:10" ht="45">
      <c r="A1648" s="445" t="s">
        <v>5462</v>
      </c>
      <c r="B1648" s="437" t="s">
        <v>5463</v>
      </c>
      <c r="C1648" s="437" t="s">
        <v>5464</v>
      </c>
      <c r="D1648" s="446">
        <v>1611.65</v>
      </c>
      <c r="E1648" s="446">
        <v>1960.96</v>
      </c>
      <c r="F1648" s="439">
        <v>1192</v>
      </c>
      <c r="G1648" s="439">
        <v>0</v>
      </c>
      <c r="H1648" s="437" t="s">
        <v>956</v>
      </c>
      <c r="I1648" s="437" t="s">
        <v>5465</v>
      </c>
      <c r="J1648" s="440">
        <v>40716</v>
      </c>
    </row>
    <row r="1649" spans="1:10" ht="30">
      <c r="A1649" s="441"/>
      <c r="B1649" s="437" t="s">
        <v>5466</v>
      </c>
      <c r="C1649" s="437" t="s">
        <v>5467</v>
      </c>
      <c r="D1649" s="442"/>
      <c r="E1649" s="442"/>
      <c r="F1649" s="439">
        <v>3137</v>
      </c>
      <c r="G1649" s="439">
        <v>0</v>
      </c>
      <c r="H1649" s="437" t="s">
        <v>956</v>
      </c>
      <c r="I1649" s="437" t="s">
        <v>5468</v>
      </c>
      <c r="J1649" s="440">
        <v>40716</v>
      </c>
    </row>
    <row r="1650" spans="1:10" ht="15">
      <c r="A1650" s="441"/>
      <c r="B1650" s="437" t="s">
        <v>5469</v>
      </c>
      <c r="C1650" s="437" t="s">
        <v>5470</v>
      </c>
      <c r="D1650" s="442"/>
      <c r="E1650" s="442"/>
      <c r="F1650" s="439">
        <v>0</v>
      </c>
      <c r="G1650" s="439">
        <v>0</v>
      </c>
      <c r="H1650" s="437" t="s">
        <v>1038</v>
      </c>
      <c r="I1650" s="437" t="s">
        <v>1050</v>
      </c>
      <c r="J1650" s="440">
        <v>40451</v>
      </c>
    </row>
    <row r="1651" spans="1:10" ht="15">
      <c r="A1651" s="441"/>
      <c r="B1651" s="437" t="s">
        <v>5471</v>
      </c>
      <c r="C1651" s="437" t="s">
        <v>5470</v>
      </c>
      <c r="D1651" s="442"/>
      <c r="E1651" s="442"/>
      <c r="F1651" s="439">
        <v>0</v>
      </c>
      <c r="G1651" s="439">
        <v>0</v>
      </c>
      <c r="H1651" s="437" t="s">
        <v>1038</v>
      </c>
      <c r="I1651" s="437" t="s">
        <v>1050</v>
      </c>
      <c r="J1651" s="440">
        <v>40359</v>
      </c>
    </row>
    <row r="1652" spans="1:10" ht="15">
      <c r="A1652" s="441"/>
      <c r="B1652" s="437" t="s">
        <v>5472</v>
      </c>
      <c r="C1652" s="437" t="s">
        <v>5473</v>
      </c>
      <c r="D1652" s="442"/>
      <c r="E1652" s="442"/>
      <c r="F1652" s="439">
        <v>0</v>
      </c>
      <c r="G1652" s="439">
        <v>0</v>
      </c>
      <c r="H1652" s="437" t="s">
        <v>1038</v>
      </c>
      <c r="I1652" s="437" t="s">
        <v>5470</v>
      </c>
      <c r="J1652" s="440">
        <v>40268</v>
      </c>
    </row>
    <row r="1653" spans="1:10" ht="15">
      <c r="A1653" s="441"/>
      <c r="B1653" s="437" t="s">
        <v>5474</v>
      </c>
      <c r="C1653" s="437" t="s">
        <v>5475</v>
      </c>
      <c r="D1653" s="442"/>
      <c r="E1653" s="442"/>
      <c r="F1653" s="439">
        <v>0</v>
      </c>
      <c r="G1653" s="439">
        <v>0</v>
      </c>
      <c r="H1653" s="437" t="s">
        <v>1038</v>
      </c>
      <c r="I1653" s="437" t="s">
        <v>5476</v>
      </c>
      <c r="J1653" s="440">
        <v>40086</v>
      </c>
    </row>
    <row r="1654" spans="1:10" ht="15">
      <c r="A1654" s="443"/>
      <c r="B1654" s="437" t="s">
        <v>5477</v>
      </c>
      <c r="C1654" s="437" t="s">
        <v>5462</v>
      </c>
      <c r="D1654" s="444"/>
      <c r="E1654" s="444"/>
      <c r="F1654" s="439">
        <v>0</v>
      </c>
      <c r="G1654" s="439">
        <v>0</v>
      </c>
      <c r="H1654" s="437" t="s">
        <v>1038</v>
      </c>
      <c r="I1654" s="437" t="s">
        <v>5478</v>
      </c>
      <c r="J1654" s="440">
        <v>40178</v>
      </c>
    </row>
    <row r="1655" spans="1:10" ht="30">
      <c r="A1655" s="445" t="s">
        <v>5479</v>
      </c>
      <c r="B1655" s="437" t="s">
        <v>5480</v>
      </c>
      <c r="C1655" s="437" t="s">
        <v>5481</v>
      </c>
      <c r="D1655" s="446">
        <v>4507.47</v>
      </c>
      <c r="E1655" s="446">
        <v>5484.42</v>
      </c>
      <c r="F1655" s="439">
        <v>49196.800000000003</v>
      </c>
      <c r="G1655" s="439">
        <v>4507.47</v>
      </c>
      <c r="H1655" s="437" t="s">
        <v>956</v>
      </c>
      <c r="I1655" s="437" t="s">
        <v>5482</v>
      </c>
      <c r="J1655" s="440">
        <v>40116</v>
      </c>
    </row>
    <row r="1656" spans="1:10" ht="30">
      <c r="A1656" s="443"/>
      <c r="B1656" s="437" t="s">
        <v>5483</v>
      </c>
      <c r="C1656" s="437" t="s">
        <v>5484</v>
      </c>
      <c r="D1656" s="444"/>
      <c r="E1656" s="444"/>
      <c r="F1656" s="439">
        <v>47096.61</v>
      </c>
      <c r="G1656" s="439">
        <v>5484.42</v>
      </c>
      <c r="H1656" s="437" t="s">
        <v>960</v>
      </c>
      <c r="I1656" s="437" t="s">
        <v>5485</v>
      </c>
      <c r="J1656" s="440">
        <v>40724</v>
      </c>
    </row>
    <row r="1657" spans="1:10" ht="30">
      <c r="A1657" s="445" t="s">
        <v>5486</v>
      </c>
      <c r="B1657" s="437" t="s">
        <v>5487</v>
      </c>
      <c r="C1657" s="437" t="s">
        <v>5488</v>
      </c>
      <c r="D1657" s="446">
        <v>13780.1</v>
      </c>
      <c r="E1657" s="446">
        <v>16766.79</v>
      </c>
      <c r="F1657" s="439">
        <v>30000</v>
      </c>
      <c r="G1657" s="439">
        <v>0</v>
      </c>
      <c r="H1657" s="437" t="s">
        <v>1083</v>
      </c>
      <c r="I1657" s="437" t="s">
        <v>5489</v>
      </c>
      <c r="J1657" s="440">
        <v>40480</v>
      </c>
    </row>
    <row r="1658" spans="1:10" ht="30">
      <c r="A1658" s="443"/>
      <c r="B1658" s="437" t="s">
        <v>2238</v>
      </c>
      <c r="C1658" s="437" t="s">
        <v>5490</v>
      </c>
      <c r="D1658" s="444"/>
      <c r="E1658" s="444"/>
      <c r="F1658" s="439">
        <v>14758</v>
      </c>
      <c r="G1658" s="439">
        <v>13780</v>
      </c>
      <c r="H1658" s="437" t="s">
        <v>956</v>
      </c>
      <c r="I1658" s="437" t="s">
        <v>727</v>
      </c>
      <c r="J1658" s="440">
        <v>40063</v>
      </c>
    </row>
    <row r="1659" spans="1:10" ht="105">
      <c r="A1659" s="445" t="s">
        <v>5491</v>
      </c>
      <c r="B1659" s="437" t="s">
        <v>5492</v>
      </c>
      <c r="C1659" s="437" t="s">
        <v>5493</v>
      </c>
      <c r="D1659" s="446">
        <v>2550.7399999999998</v>
      </c>
      <c r="E1659" s="446">
        <v>3103.58</v>
      </c>
      <c r="F1659" s="439">
        <v>3103.58</v>
      </c>
      <c r="G1659" s="439">
        <v>3103.58</v>
      </c>
      <c r="H1659" s="437" t="s">
        <v>956</v>
      </c>
      <c r="I1659" s="437" t="s">
        <v>3517</v>
      </c>
      <c r="J1659" s="440">
        <v>40450</v>
      </c>
    </row>
    <row r="1660" spans="1:10" ht="45">
      <c r="A1660" s="443"/>
      <c r="B1660" s="437" t="s">
        <v>5494</v>
      </c>
      <c r="C1660" s="437" t="s">
        <v>5495</v>
      </c>
      <c r="D1660" s="444"/>
      <c r="E1660" s="444"/>
      <c r="F1660" s="439">
        <v>2550.7399999999998</v>
      </c>
      <c r="G1660" s="439">
        <v>2550.7399999999998</v>
      </c>
      <c r="H1660" s="437" t="s">
        <v>956</v>
      </c>
      <c r="I1660" s="437" t="s">
        <v>1068</v>
      </c>
      <c r="J1660" s="440">
        <v>40389</v>
      </c>
    </row>
    <row r="1661" spans="1:10" ht="60">
      <c r="A1661" s="445" t="s">
        <v>5496</v>
      </c>
      <c r="B1661" s="437" t="s">
        <v>5497</v>
      </c>
      <c r="C1661" s="437" t="s">
        <v>5498</v>
      </c>
      <c r="D1661" s="446">
        <v>11089.6</v>
      </c>
      <c r="E1661" s="446">
        <v>13493.15</v>
      </c>
      <c r="F1661" s="439">
        <v>15756</v>
      </c>
      <c r="G1661" s="439">
        <v>13493.15</v>
      </c>
      <c r="H1661" s="437" t="s">
        <v>956</v>
      </c>
      <c r="I1661" s="437" t="s">
        <v>5499</v>
      </c>
      <c r="J1661" s="440">
        <v>40479</v>
      </c>
    </row>
    <row r="1662" spans="1:10" ht="75">
      <c r="A1662" s="443"/>
      <c r="B1662" s="437" t="s">
        <v>5500</v>
      </c>
      <c r="C1662" s="437" t="s">
        <v>5501</v>
      </c>
      <c r="D1662" s="444"/>
      <c r="E1662" s="444"/>
      <c r="F1662" s="439">
        <v>11544</v>
      </c>
      <c r="G1662" s="439">
        <v>11089.6</v>
      </c>
      <c r="H1662" s="437" t="s">
        <v>956</v>
      </c>
      <c r="I1662" s="437" t="s">
        <v>5502</v>
      </c>
      <c r="J1662" s="440">
        <v>40343</v>
      </c>
    </row>
    <row r="1663" spans="1:10" ht="30">
      <c r="A1663" s="445" t="s">
        <v>5503</v>
      </c>
      <c r="B1663" s="437" t="s">
        <v>5504</v>
      </c>
      <c r="C1663" s="437" t="s">
        <v>5505</v>
      </c>
      <c r="D1663" s="446">
        <v>432.48</v>
      </c>
      <c r="E1663" s="446">
        <v>526.21</v>
      </c>
      <c r="F1663" s="439">
        <v>2370</v>
      </c>
      <c r="G1663" s="439">
        <v>432.48</v>
      </c>
      <c r="H1663" s="437" t="s">
        <v>956</v>
      </c>
      <c r="I1663" s="437" t="s">
        <v>727</v>
      </c>
      <c r="J1663" s="440">
        <v>40030</v>
      </c>
    </row>
    <row r="1664" spans="1:10" ht="15">
      <c r="A1664" s="443"/>
      <c r="B1664" s="437" t="s">
        <v>5198</v>
      </c>
      <c r="C1664" s="437" t="s">
        <v>5503</v>
      </c>
      <c r="D1664" s="444"/>
      <c r="E1664" s="444"/>
      <c r="F1664" s="439">
        <v>10222.35</v>
      </c>
      <c r="G1664" s="439">
        <v>432.48</v>
      </c>
      <c r="H1664" s="437" t="s">
        <v>956</v>
      </c>
      <c r="I1664" s="437" t="s">
        <v>5506</v>
      </c>
      <c r="J1664" s="440">
        <v>40379</v>
      </c>
    </row>
    <row r="1665" spans="1:10" ht="30">
      <c r="A1665" s="437" t="s">
        <v>5507</v>
      </c>
      <c r="B1665" s="437" t="s">
        <v>5508</v>
      </c>
      <c r="C1665" s="437" t="s">
        <v>5509</v>
      </c>
      <c r="D1665" s="439">
        <v>6962.12</v>
      </c>
      <c r="E1665" s="439">
        <v>8471.08</v>
      </c>
      <c r="F1665" s="439">
        <v>150000</v>
      </c>
      <c r="G1665" s="439">
        <v>15433.2</v>
      </c>
      <c r="H1665" s="437" t="s">
        <v>956</v>
      </c>
      <c r="I1665" s="437" t="s">
        <v>5510</v>
      </c>
      <c r="J1665" s="440">
        <v>40451</v>
      </c>
    </row>
    <row r="1666" spans="1:10" ht="60">
      <c r="A1666" s="445" t="s">
        <v>5511</v>
      </c>
      <c r="B1666" s="437" t="s">
        <v>5512</v>
      </c>
      <c r="C1666" s="437" t="s">
        <v>5513</v>
      </c>
      <c r="D1666" s="446">
        <v>4149.32</v>
      </c>
      <c r="E1666" s="446">
        <v>5048.6400000000003</v>
      </c>
      <c r="F1666" s="439">
        <v>7522</v>
      </c>
      <c r="G1666" s="439">
        <v>4149.32</v>
      </c>
      <c r="H1666" s="437" t="s">
        <v>956</v>
      </c>
      <c r="I1666" s="437" t="s">
        <v>5514</v>
      </c>
      <c r="J1666" s="440">
        <v>40061</v>
      </c>
    </row>
    <row r="1667" spans="1:10" ht="60">
      <c r="A1667" s="443"/>
      <c r="B1667" s="437" t="s">
        <v>5515</v>
      </c>
      <c r="C1667" s="437" t="s">
        <v>5516</v>
      </c>
      <c r="D1667" s="444"/>
      <c r="E1667" s="444"/>
      <c r="F1667" s="439">
        <v>5500</v>
      </c>
      <c r="G1667" s="439">
        <v>5048.6400000000003</v>
      </c>
      <c r="H1667" s="437" t="s">
        <v>956</v>
      </c>
      <c r="I1667" s="437" t="s">
        <v>5517</v>
      </c>
      <c r="J1667" s="440">
        <v>40465</v>
      </c>
    </row>
    <row r="1668" spans="1:10" ht="30">
      <c r="A1668" s="445" t="s">
        <v>5518</v>
      </c>
      <c r="B1668" s="437" t="s">
        <v>5519</v>
      </c>
      <c r="C1668" s="437" t="s">
        <v>5518</v>
      </c>
      <c r="D1668" s="446">
        <v>5721.69</v>
      </c>
      <c r="E1668" s="446">
        <v>6961.81</v>
      </c>
      <c r="F1668" s="439">
        <v>448828</v>
      </c>
      <c r="G1668" s="439">
        <v>5721.69</v>
      </c>
      <c r="H1668" s="437" t="s">
        <v>956</v>
      </c>
      <c r="I1668" s="437" t="s">
        <v>5520</v>
      </c>
      <c r="J1668" s="440">
        <v>40086</v>
      </c>
    </row>
    <row r="1669" spans="1:10" ht="45">
      <c r="A1669" s="443"/>
      <c r="B1669" s="437" t="s">
        <v>5521</v>
      </c>
      <c r="C1669" s="437" t="s">
        <v>5522</v>
      </c>
      <c r="D1669" s="444"/>
      <c r="E1669" s="444"/>
      <c r="F1669" s="439">
        <v>9400</v>
      </c>
      <c r="G1669" s="439">
        <v>6961.81</v>
      </c>
      <c r="H1669" s="437" t="s">
        <v>956</v>
      </c>
      <c r="I1669" s="437" t="s">
        <v>5523</v>
      </c>
      <c r="J1669" s="440">
        <v>40406</v>
      </c>
    </row>
    <row r="1670" spans="1:10" ht="75">
      <c r="A1670" s="437" t="s">
        <v>5524</v>
      </c>
      <c r="B1670" s="437" t="s">
        <v>5525</v>
      </c>
      <c r="C1670" s="437" t="s">
        <v>5526</v>
      </c>
      <c r="D1670" s="439">
        <v>1278.96</v>
      </c>
      <c r="E1670" s="439">
        <v>1556.16</v>
      </c>
      <c r="F1670" s="439">
        <v>4500</v>
      </c>
      <c r="G1670" s="439">
        <v>2835.12</v>
      </c>
      <c r="H1670" s="437" t="s">
        <v>956</v>
      </c>
      <c r="I1670" s="437" t="s">
        <v>5527</v>
      </c>
      <c r="J1670" s="440">
        <v>40451</v>
      </c>
    </row>
    <row r="1671" spans="1:10" ht="15">
      <c r="A1671" s="445" t="s">
        <v>5528</v>
      </c>
      <c r="B1671" s="437" t="s">
        <v>5529</v>
      </c>
      <c r="C1671" s="437" t="s">
        <v>5530</v>
      </c>
      <c r="D1671" s="446">
        <v>240.61</v>
      </c>
      <c r="E1671" s="446">
        <v>292.76</v>
      </c>
      <c r="F1671" s="439">
        <v>400</v>
      </c>
      <c r="G1671" s="439">
        <v>190.36</v>
      </c>
      <c r="H1671" s="437" t="s">
        <v>956</v>
      </c>
      <c r="I1671" s="437" t="s">
        <v>3812</v>
      </c>
      <c r="J1671" s="440">
        <v>41090</v>
      </c>
    </row>
    <row r="1672" spans="1:10" ht="15">
      <c r="A1672" s="443"/>
      <c r="B1672" s="437" t="s">
        <v>5531</v>
      </c>
      <c r="C1672" s="437" t="s">
        <v>5532</v>
      </c>
      <c r="D1672" s="444"/>
      <c r="E1672" s="444"/>
      <c r="F1672" s="439">
        <v>350</v>
      </c>
      <c r="G1672" s="439">
        <v>343</v>
      </c>
      <c r="H1672" s="437" t="s">
        <v>956</v>
      </c>
      <c r="I1672" s="437" t="s">
        <v>4400</v>
      </c>
      <c r="J1672" s="440">
        <v>40482</v>
      </c>
    </row>
    <row r="1673" spans="1:10" ht="15">
      <c r="A1673" s="445" t="s">
        <v>5533</v>
      </c>
      <c r="B1673" s="437" t="s">
        <v>5534</v>
      </c>
      <c r="C1673" s="437" t="s">
        <v>1133</v>
      </c>
      <c r="D1673" s="446">
        <v>230.87</v>
      </c>
      <c r="E1673" s="446">
        <v>280.89999999999998</v>
      </c>
      <c r="F1673" s="439">
        <v>1629.17</v>
      </c>
      <c r="G1673" s="439">
        <v>230.87</v>
      </c>
      <c r="H1673" s="437" t="s">
        <v>956</v>
      </c>
      <c r="I1673" s="437" t="s">
        <v>5535</v>
      </c>
      <c r="J1673" s="440">
        <v>40100</v>
      </c>
    </row>
    <row r="1674" spans="1:10" ht="15">
      <c r="A1674" s="443"/>
      <c r="B1674" s="437" t="s">
        <v>5536</v>
      </c>
      <c r="C1674" s="437" t="s">
        <v>5537</v>
      </c>
      <c r="D1674" s="444"/>
      <c r="E1674" s="444"/>
      <c r="F1674" s="439">
        <v>2397</v>
      </c>
      <c r="G1674" s="439">
        <v>280.89999999999998</v>
      </c>
      <c r="H1674" s="437" t="s">
        <v>956</v>
      </c>
      <c r="I1674" s="437" t="s">
        <v>5538</v>
      </c>
      <c r="J1674" s="440">
        <v>40682</v>
      </c>
    </row>
    <row r="1675" spans="1:10" ht="45">
      <c r="A1675" s="437" t="s">
        <v>5539</v>
      </c>
      <c r="B1675" s="437" t="s">
        <v>5540</v>
      </c>
      <c r="C1675" s="437" t="s">
        <v>5541</v>
      </c>
      <c r="D1675" s="439">
        <v>3004.98</v>
      </c>
      <c r="E1675" s="439">
        <v>3656.28</v>
      </c>
      <c r="F1675" s="439">
        <v>12040</v>
      </c>
      <c r="G1675" s="439">
        <v>3004.98</v>
      </c>
      <c r="H1675" s="437" t="s">
        <v>956</v>
      </c>
      <c r="I1675" s="437" t="s">
        <v>5542</v>
      </c>
      <c r="J1675" s="440">
        <v>40072</v>
      </c>
    </row>
    <row r="1676" spans="1:10" ht="15">
      <c r="A1676" s="437" t="s">
        <v>5543</v>
      </c>
      <c r="B1676" s="437" t="s">
        <v>5544</v>
      </c>
      <c r="C1676" s="437" t="s">
        <v>5545</v>
      </c>
      <c r="D1676" s="439">
        <v>1551.16</v>
      </c>
      <c r="E1676" s="439">
        <v>1887.35</v>
      </c>
      <c r="F1676" s="439">
        <v>17549.11</v>
      </c>
      <c r="G1676" s="439">
        <v>3438.51</v>
      </c>
      <c r="H1676" s="437" t="s">
        <v>956</v>
      </c>
      <c r="I1676" s="437" t="s">
        <v>5546</v>
      </c>
      <c r="J1676" s="440">
        <v>40420</v>
      </c>
    </row>
    <row r="1677" spans="1:10" ht="30">
      <c r="A1677" s="445" t="s">
        <v>5547</v>
      </c>
      <c r="B1677" s="437" t="s">
        <v>5548</v>
      </c>
      <c r="C1677" s="437" t="s">
        <v>5549</v>
      </c>
      <c r="D1677" s="446">
        <v>69980.78</v>
      </c>
      <c r="E1677" s="446">
        <v>84694.86</v>
      </c>
      <c r="F1677" s="439">
        <v>60000</v>
      </c>
      <c r="G1677" s="439">
        <v>54547.360000000001</v>
      </c>
      <c r="H1677" s="437" t="s">
        <v>956</v>
      </c>
      <c r="I1677" s="437" t="s">
        <v>1050</v>
      </c>
      <c r="J1677" s="440">
        <v>40056</v>
      </c>
    </row>
    <row r="1678" spans="1:10" ht="30">
      <c r="A1678" s="441"/>
      <c r="B1678" s="437" t="s">
        <v>5550</v>
      </c>
      <c r="C1678" s="437" t="s">
        <v>5551</v>
      </c>
      <c r="D1678" s="442"/>
      <c r="E1678" s="442"/>
      <c r="F1678" s="439">
        <v>23639.35</v>
      </c>
      <c r="G1678" s="439">
        <v>23639.35</v>
      </c>
      <c r="H1678" s="437" t="s">
        <v>956</v>
      </c>
      <c r="I1678" s="437" t="s">
        <v>1050</v>
      </c>
      <c r="J1678" s="440">
        <v>40410</v>
      </c>
    </row>
    <row r="1679" spans="1:10" ht="30">
      <c r="A1679" s="441"/>
      <c r="B1679" s="437" t="s">
        <v>5550</v>
      </c>
      <c r="C1679" s="437" t="s">
        <v>5552</v>
      </c>
      <c r="D1679" s="442"/>
      <c r="E1679" s="442"/>
      <c r="F1679" s="439">
        <v>41875</v>
      </c>
      <c r="G1679" s="439">
        <v>36305.51</v>
      </c>
      <c r="H1679" s="437" t="s">
        <v>956</v>
      </c>
      <c r="I1679" s="437" t="s">
        <v>1299</v>
      </c>
      <c r="J1679" s="440">
        <v>40410</v>
      </c>
    </row>
    <row r="1680" spans="1:10" ht="75">
      <c r="A1680" s="443"/>
      <c r="B1680" s="437" t="s">
        <v>5553</v>
      </c>
      <c r="C1680" s="437" t="s">
        <v>5554</v>
      </c>
      <c r="D1680" s="444"/>
      <c r="E1680" s="444"/>
      <c r="F1680" s="439">
        <v>24750</v>
      </c>
      <c r="G1680" s="439">
        <v>24750</v>
      </c>
      <c r="H1680" s="437" t="s">
        <v>956</v>
      </c>
      <c r="I1680" s="437" t="s">
        <v>1050</v>
      </c>
      <c r="J1680" s="440">
        <v>40410</v>
      </c>
    </row>
    <row r="1681" spans="1:10" ht="45">
      <c r="A1681" s="445" t="s">
        <v>5555</v>
      </c>
      <c r="B1681" s="437" t="s">
        <v>5556</v>
      </c>
      <c r="C1681" s="437" t="s">
        <v>5557</v>
      </c>
      <c r="D1681" s="446">
        <v>4310.92</v>
      </c>
      <c r="E1681" s="446">
        <v>5245.27</v>
      </c>
      <c r="F1681" s="439">
        <v>21472.55</v>
      </c>
      <c r="G1681" s="439">
        <v>9556.19</v>
      </c>
      <c r="H1681" s="437" t="s">
        <v>956</v>
      </c>
      <c r="I1681" s="437" t="s">
        <v>5558</v>
      </c>
      <c r="J1681" s="440">
        <v>40865</v>
      </c>
    </row>
    <row r="1682" spans="1:10" ht="15">
      <c r="A1682" s="443"/>
      <c r="B1682" s="437" t="s">
        <v>5559</v>
      </c>
      <c r="C1682" s="437" t="s">
        <v>1207</v>
      </c>
      <c r="D1682" s="444"/>
      <c r="E1682" s="444"/>
      <c r="F1682" s="439">
        <v>0</v>
      </c>
      <c r="G1682" s="439">
        <v>0</v>
      </c>
      <c r="H1682" s="437" t="s">
        <v>1038</v>
      </c>
      <c r="I1682" s="437" t="s">
        <v>1207</v>
      </c>
      <c r="J1682" s="440">
        <v>40359</v>
      </c>
    </row>
    <row r="1683" spans="1:10" ht="30">
      <c r="A1683" s="437" t="s">
        <v>5560</v>
      </c>
      <c r="B1683" s="437" t="s">
        <v>5561</v>
      </c>
      <c r="C1683" s="437" t="s">
        <v>5562</v>
      </c>
      <c r="D1683" s="439">
        <v>2341.09</v>
      </c>
      <c r="E1683" s="439">
        <v>2848.5</v>
      </c>
      <c r="F1683" s="439">
        <v>3228</v>
      </c>
      <c r="G1683" s="439">
        <v>2341.09</v>
      </c>
      <c r="H1683" s="437" t="s">
        <v>956</v>
      </c>
      <c r="I1683" s="437" t="s">
        <v>1183</v>
      </c>
      <c r="J1683" s="440">
        <v>40351</v>
      </c>
    </row>
    <row r="1684" spans="1:10" ht="60">
      <c r="A1684" s="437" t="s">
        <v>5563</v>
      </c>
      <c r="B1684" s="437" t="s">
        <v>5564</v>
      </c>
      <c r="C1684" s="437" t="s">
        <v>5565</v>
      </c>
      <c r="D1684" s="439">
        <v>4450.6899999999996</v>
      </c>
      <c r="E1684" s="439">
        <v>5415.33</v>
      </c>
      <c r="F1684" s="439">
        <v>13524.54</v>
      </c>
      <c r="G1684" s="439">
        <v>4450.6899999999996</v>
      </c>
      <c r="H1684" s="437" t="s">
        <v>956</v>
      </c>
      <c r="I1684" s="437" t="s">
        <v>727</v>
      </c>
      <c r="J1684" s="440">
        <v>40056</v>
      </c>
    </row>
    <row r="1685" spans="1:10" ht="165">
      <c r="A1685" s="437" t="s">
        <v>5566</v>
      </c>
      <c r="B1685" s="437" t="s">
        <v>5567</v>
      </c>
      <c r="C1685" s="437" t="s">
        <v>5568</v>
      </c>
      <c r="D1685" s="439">
        <v>156818.01</v>
      </c>
      <c r="E1685" s="439">
        <v>190806.64</v>
      </c>
      <c r="F1685" s="439">
        <v>476493.37</v>
      </c>
      <c r="G1685" s="439">
        <v>347624.65</v>
      </c>
      <c r="H1685" s="437" t="s">
        <v>956</v>
      </c>
      <c r="I1685" s="437" t="s">
        <v>5569</v>
      </c>
      <c r="J1685" s="440">
        <v>40479</v>
      </c>
    </row>
    <row r="1686" spans="1:10" ht="45">
      <c r="A1686" s="445" t="s">
        <v>5570</v>
      </c>
      <c r="B1686" s="437" t="s">
        <v>5571</v>
      </c>
      <c r="C1686" s="437" t="s">
        <v>5572</v>
      </c>
      <c r="D1686" s="446">
        <v>1650.99</v>
      </c>
      <c r="E1686" s="446">
        <v>2008.83</v>
      </c>
      <c r="F1686" s="439">
        <v>33900</v>
      </c>
      <c r="G1686" s="439">
        <v>1650.99</v>
      </c>
      <c r="H1686" s="437" t="s">
        <v>956</v>
      </c>
      <c r="I1686" s="437" t="s">
        <v>727</v>
      </c>
      <c r="J1686" s="440">
        <v>40023</v>
      </c>
    </row>
    <row r="1687" spans="1:10" ht="60">
      <c r="A1687" s="443"/>
      <c r="B1687" s="437" t="s">
        <v>5573</v>
      </c>
      <c r="C1687" s="437" t="s">
        <v>5574</v>
      </c>
      <c r="D1687" s="444"/>
      <c r="E1687" s="444"/>
      <c r="F1687" s="439">
        <v>43351</v>
      </c>
      <c r="G1687" s="439">
        <v>2008.83</v>
      </c>
      <c r="H1687" s="437" t="s">
        <v>956</v>
      </c>
      <c r="I1687" s="437" t="s">
        <v>5575</v>
      </c>
      <c r="J1687" s="440">
        <v>40423</v>
      </c>
    </row>
    <row r="1688" spans="1:10" ht="30">
      <c r="A1688" s="437" t="s">
        <v>5576</v>
      </c>
      <c r="B1688" s="437" t="s">
        <v>5577</v>
      </c>
      <c r="C1688" s="437" t="s">
        <v>5578</v>
      </c>
      <c r="D1688" s="439">
        <v>1496.69</v>
      </c>
      <c r="E1688" s="439">
        <v>1825.41</v>
      </c>
      <c r="F1688" s="439">
        <v>2000</v>
      </c>
      <c r="G1688" s="439">
        <v>1496.69</v>
      </c>
      <c r="H1688" s="437" t="s">
        <v>956</v>
      </c>
      <c r="I1688" s="437" t="s">
        <v>5579</v>
      </c>
      <c r="J1688" s="440">
        <v>40080</v>
      </c>
    </row>
    <row r="1689" spans="1:10" ht="30">
      <c r="A1689" s="437" t="s">
        <v>5580</v>
      </c>
      <c r="B1689" s="437" t="s">
        <v>5581</v>
      </c>
      <c r="C1689" s="437" t="s">
        <v>5582</v>
      </c>
      <c r="D1689" s="439">
        <v>234.69</v>
      </c>
      <c r="E1689" s="439">
        <v>285.56</v>
      </c>
      <c r="F1689" s="439">
        <v>1300</v>
      </c>
      <c r="G1689" s="439">
        <v>520.25</v>
      </c>
      <c r="H1689" s="437" t="s">
        <v>956</v>
      </c>
      <c r="I1689" s="437" t="s">
        <v>5583</v>
      </c>
      <c r="J1689" s="440">
        <v>40801</v>
      </c>
    </row>
    <row r="1690" spans="1:10" ht="30">
      <c r="A1690" s="445" t="s">
        <v>5584</v>
      </c>
      <c r="B1690" s="437" t="s">
        <v>5585</v>
      </c>
      <c r="C1690" s="437" t="s">
        <v>5586</v>
      </c>
      <c r="D1690" s="446">
        <v>79866.17</v>
      </c>
      <c r="E1690" s="446">
        <v>97468.51</v>
      </c>
      <c r="F1690" s="439">
        <v>21551.48</v>
      </c>
      <c r="G1690" s="439">
        <v>0</v>
      </c>
      <c r="H1690" s="437" t="s">
        <v>956</v>
      </c>
      <c r="I1690" s="437" t="s">
        <v>5587</v>
      </c>
      <c r="J1690" s="440">
        <v>40434</v>
      </c>
    </row>
    <row r="1691" spans="1:10" ht="30">
      <c r="A1691" s="441"/>
      <c r="B1691" s="437" t="s">
        <v>5588</v>
      </c>
      <c r="C1691" s="437" t="s">
        <v>5589</v>
      </c>
      <c r="D1691" s="442"/>
      <c r="E1691" s="442"/>
      <c r="F1691" s="439">
        <v>9860.84</v>
      </c>
      <c r="G1691" s="439">
        <v>0</v>
      </c>
      <c r="H1691" s="437" t="s">
        <v>956</v>
      </c>
      <c r="I1691" s="437" t="s">
        <v>5587</v>
      </c>
      <c r="J1691" s="440">
        <v>40368</v>
      </c>
    </row>
    <row r="1692" spans="1:10" ht="45">
      <c r="A1692" s="441"/>
      <c r="B1692" s="437" t="s">
        <v>5590</v>
      </c>
      <c r="C1692" s="437" t="s">
        <v>5591</v>
      </c>
      <c r="D1692" s="442"/>
      <c r="E1692" s="442"/>
      <c r="F1692" s="439">
        <v>9178.4</v>
      </c>
      <c r="G1692" s="439">
        <v>0</v>
      </c>
      <c r="H1692" s="437" t="s">
        <v>956</v>
      </c>
      <c r="I1692" s="437" t="s">
        <v>5587</v>
      </c>
      <c r="J1692" s="440">
        <v>40490</v>
      </c>
    </row>
    <row r="1693" spans="1:10" ht="45">
      <c r="A1693" s="441"/>
      <c r="B1693" s="437" t="s">
        <v>5592</v>
      </c>
      <c r="C1693" s="437" t="s">
        <v>5593</v>
      </c>
      <c r="D1693" s="442"/>
      <c r="E1693" s="442"/>
      <c r="F1693" s="439">
        <v>10809</v>
      </c>
      <c r="G1693" s="439">
        <v>10809</v>
      </c>
      <c r="H1693" s="437" t="s">
        <v>956</v>
      </c>
      <c r="I1693" s="437" t="s">
        <v>5594</v>
      </c>
      <c r="J1693" s="440">
        <v>40020</v>
      </c>
    </row>
    <row r="1694" spans="1:10" ht="45">
      <c r="A1694" s="441"/>
      <c r="B1694" s="437" t="s">
        <v>5595</v>
      </c>
      <c r="C1694" s="437" t="s">
        <v>5596</v>
      </c>
      <c r="D1694" s="442"/>
      <c r="E1694" s="442"/>
      <c r="F1694" s="439">
        <v>4086</v>
      </c>
      <c r="G1694" s="439">
        <v>3798</v>
      </c>
      <c r="H1694" s="437" t="s">
        <v>956</v>
      </c>
      <c r="I1694" s="437" t="s">
        <v>4302</v>
      </c>
      <c r="J1694" s="440">
        <v>40078</v>
      </c>
    </row>
    <row r="1695" spans="1:10" ht="30">
      <c r="A1695" s="441"/>
      <c r="B1695" s="437" t="s">
        <v>5597</v>
      </c>
      <c r="C1695" s="437" t="s">
        <v>5598</v>
      </c>
      <c r="D1695" s="442"/>
      <c r="E1695" s="442"/>
      <c r="F1695" s="439">
        <v>22416</v>
      </c>
      <c r="G1695" s="439">
        <v>22416</v>
      </c>
      <c r="H1695" s="437" t="s">
        <v>956</v>
      </c>
      <c r="I1695" s="437" t="s">
        <v>4302</v>
      </c>
      <c r="J1695" s="440">
        <v>40050</v>
      </c>
    </row>
    <row r="1696" spans="1:10" ht="30">
      <c r="A1696" s="441"/>
      <c r="B1696" s="437" t="s">
        <v>5599</v>
      </c>
      <c r="C1696" s="437" t="s">
        <v>5600</v>
      </c>
      <c r="D1696" s="442"/>
      <c r="E1696" s="442"/>
      <c r="F1696" s="439">
        <v>19159</v>
      </c>
      <c r="G1696" s="439">
        <v>19159</v>
      </c>
      <c r="H1696" s="437" t="s">
        <v>956</v>
      </c>
      <c r="I1696" s="437" t="s">
        <v>4302</v>
      </c>
      <c r="J1696" s="440">
        <v>40024</v>
      </c>
    </row>
    <row r="1697" spans="1:10" ht="30">
      <c r="A1697" s="441"/>
      <c r="B1697" s="437" t="s">
        <v>5601</v>
      </c>
      <c r="C1697" s="437" t="s">
        <v>5602</v>
      </c>
      <c r="D1697" s="442"/>
      <c r="E1697" s="442"/>
      <c r="F1697" s="439">
        <v>3016</v>
      </c>
      <c r="G1697" s="439">
        <v>3016</v>
      </c>
      <c r="H1697" s="437" t="s">
        <v>956</v>
      </c>
      <c r="I1697" s="437" t="s">
        <v>4302</v>
      </c>
      <c r="J1697" s="440">
        <v>40078</v>
      </c>
    </row>
    <row r="1698" spans="1:10" ht="45">
      <c r="A1698" s="441"/>
      <c r="B1698" s="437" t="s">
        <v>5603</v>
      </c>
      <c r="C1698" s="437" t="s">
        <v>5604</v>
      </c>
      <c r="D1698" s="442"/>
      <c r="E1698" s="442"/>
      <c r="F1698" s="439">
        <v>8127.84</v>
      </c>
      <c r="G1698" s="439">
        <v>0</v>
      </c>
      <c r="H1698" s="437" t="s">
        <v>956</v>
      </c>
      <c r="I1698" s="437" t="s">
        <v>5587</v>
      </c>
      <c r="J1698" s="440">
        <v>40389</v>
      </c>
    </row>
    <row r="1699" spans="1:10" ht="60">
      <c r="A1699" s="441"/>
      <c r="B1699" s="437" t="s">
        <v>5605</v>
      </c>
      <c r="C1699" s="437" t="s">
        <v>5606</v>
      </c>
      <c r="D1699" s="442"/>
      <c r="E1699" s="442"/>
      <c r="F1699" s="439">
        <v>15560.48</v>
      </c>
      <c r="G1699" s="439">
        <v>0</v>
      </c>
      <c r="H1699" s="437" t="s">
        <v>956</v>
      </c>
      <c r="I1699" s="437" t="s">
        <v>5587</v>
      </c>
      <c r="J1699" s="440">
        <v>40515</v>
      </c>
    </row>
    <row r="1700" spans="1:10" ht="30">
      <c r="A1700" s="441"/>
      <c r="B1700" s="437" t="s">
        <v>5607</v>
      </c>
      <c r="C1700" s="437" t="s">
        <v>5608</v>
      </c>
      <c r="D1700" s="442"/>
      <c r="E1700" s="442"/>
      <c r="F1700" s="439">
        <v>20668</v>
      </c>
      <c r="G1700" s="439">
        <v>20668</v>
      </c>
      <c r="H1700" s="437" t="s">
        <v>956</v>
      </c>
      <c r="I1700" s="437" t="s">
        <v>4302</v>
      </c>
      <c r="J1700" s="440">
        <v>40041</v>
      </c>
    </row>
    <row r="1701" spans="1:10" ht="60">
      <c r="A1701" s="441"/>
      <c r="B1701" s="437" t="s">
        <v>5609</v>
      </c>
      <c r="C1701" s="437" t="s">
        <v>5610</v>
      </c>
      <c r="D1701" s="442"/>
      <c r="E1701" s="442"/>
      <c r="F1701" s="439">
        <v>16338.26</v>
      </c>
      <c r="G1701" s="439">
        <v>0</v>
      </c>
      <c r="H1701" s="437" t="s">
        <v>956</v>
      </c>
      <c r="I1701" s="437" t="s">
        <v>5587</v>
      </c>
      <c r="J1701" s="440">
        <v>40401</v>
      </c>
    </row>
    <row r="1702" spans="1:10" ht="30">
      <c r="A1702" s="443"/>
      <c r="B1702" s="437" t="s">
        <v>5611</v>
      </c>
      <c r="C1702" s="437" t="s">
        <v>5612</v>
      </c>
      <c r="D1702" s="444"/>
      <c r="E1702" s="444"/>
      <c r="F1702" s="439">
        <v>160220</v>
      </c>
      <c r="G1702" s="439">
        <v>0</v>
      </c>
      <c r="H1702" s="437" t="s">
        <v>956</v>
      </c>
      <c r="I1702" s="437" t="s">
        <v>5613</v>
      </c>
      <c r="J1702" s="440">
        <v>40483</v>
      </c>
    </row>
    <row r="1703" spans="1:10" ht="15">
      <c r="A1703" s="437" t="s">
        <v>5614</v>
      </c>
      <c r="B1703" s="437" t="s">
        <v>5615</v>
      </c>
      <c r="C1703" s="437" t="s">
        <v>5614</v>
      </c>
      <c r="D1703" s="439">
        <v>3127.27</v>
      </c>
      <c r="E1703" s="439">
        <v>3805.08</v>
      </c>
      <c r="F1703" s="439">
        <v>17093</v>
      </c>
      <c r="G1703" s="439">
        <v>3127.27</v>
      </c>
      <c r="H1703" s="437" t="s">
        <v>956</v>
      </c>
      <c r="I1703" s="437" t="s">
        <v>727</v>
      </c>
      <c r="J1703" s="440">
        <v>40032</v>
      </c>
    </row>
    <row r="1704" spans="1:10" ht="15">
      <c r="A1704" s="445" t="s">
        <v>5616</v>
      </c>
      <c r="B1704" s="437" t="s">
        <v>5617</v>
      </c>
      <c r="C1704" s="437" t="s">
        <v>5618</v>
      </c>
      <c r="D1704" s="446">
        <v>3782.43</v>
      </c>
      <c r="E1704" s="446">
        <v>4602.2299999999996</v>
      </c>
      <c r="F1704" s="439">
        <v>0</v>
      </c>
      <c r="G1704" s="439">
        <v>0</v>
      </c>
      <c r="H1704" s="437" t="s">
        <v>1038</v>
      </c>
      <c r="I1704" s="437" t="s">
        <v>1050</v>
      </c>
      <c r="J1704" s="440">
        <v>40633</v>
      </c>
    </row>
    <row r="1705" spans="1:10" ht="15">
      <c r="A1705" s="441"/>
      <c r="B1705" s="437" t="s">
        <v>5617</v>
      </c>
      <c r="C1705" s="437" t="s">
        <v>5618</v>
      </c>
      <c r="D1705" s="442"/>
      <c r="E1705" s="442"/>
      <c r="F1705" s="439">
        <v>0</v>
      </c>
      <c r="G1705" s="439">
        <v>0</v>
      </c>
      <c r="H1705" s="437" t="s">
        <v>1038</v>
      </c>
      <c r="I1705" s="437" t="s">
        <v>1050</v>
      </c>
      <c r="J1705" s="440">
        <v>40908</v>
      </c>
    </row>
    <row r="1706" spans="1:10" ht="45">
      <c r="A1706" s="443"/>
      <c r="B1706" s="437" t="s">
        <v>5619</v>
      </c>
      <c r="C1706" s="437" t="s">
        <v>5620</v>
      </c>
      <c r="D1706" s="444"/>
      <c r="E1706" s="444"/>
      <c r="F1706" s="439">
        <v>2000</v>
      </c>
      <c r="G1706" s="439">
        <v>1981</v>
      </c>
      <c r="H1706" s="437" t="s">
        <v>956</v>
      </c>
      <c r="I1706" s="437" t="s">
        <v>1050</v>
      </c>
      <c r="J1706" s="440">
        <v>40070</v>
      </c>
    </row>
    <row r="1707" spans="1:10" ht="15">
      <c r="A1707" s="445" t="s">
        <v>5621</v>
      </c>
      <c r="B1707" s="437" t="s">
        <v>5622</v>
      </c>
      <c r="C1707" s="437" t="s">
        <v>3520</v>
      </c>
      <c r="D1707" s="439">
        <v>325.27</v>
      </c>
      <c r="E1707" s="439">
        <v>395.77</v>
      </c>
      <c r="F1707" s="439">
        <v>242.24</v>
      </c>
      <c r="G1707" s="439">
        <v>242.24</v>
      </c>
      <c r="H1707" s="437" t="s">
        <v>956</v>
      </c>
      <c r="I1707" s="437" t="s">
        <v>5623</v>
      </c>
      <c r="J1707" s="440">
        <v>40199</v>
      </c>
    </row>
    <row r="1708" spans="1:10" ht="30">
      <c r="A1708" s="443"/>
      <c r="B1708" s="437" t="s">
        <v>5624</v>
      </c>
      <c r="C1708" s="437" t="s">
        <v>5625</v>
      </c>
      <c r="D1708" s="439">
        <v>325.27</v>
      </c>
      <c r="E1708" s="439">
        <v>395.77</v>
      </c>
      <c r="F1708" s="439">
        <v>19650</v>
      </c>
      <c r="G1708" s="439">
        <v>478.8</v>
      </c>
      <c r="H1708" s="437" t="s">
        <v>956</v>
      </c>
      <c r="I1708" s="437" t="s">
        <v>5626</v>
      </c>
      <c r="J1708" s="440">
        <v>40792</v>
      </c>
    </row>
    <row r="1709" spans="1:10" ht="75">
      <c r="A1709" s="445" t="s">
        <v>5627</v>
      </c>
      <c r="B1709" s="437" t="s">
        <v>5628</v>
      </c>
      <c r="C1709" s="437" t="s">
        <v>5629</v>
      </c>
      <c r="D1709" s="446">
        <v>2926.36</v>
      </c>
      <c r="E1709" s="446">
        <v>3560.62</v>
      </c>
      <c r="F1709" s="439">
        <v>3500000</v>
      </c>
      <c r="G1709" s="439">
        <v>3560.62</v>
      </c>
      <c r="H1709" s="437" t="s">
        <v>956</v>
      </c>
      <c r="I1709" s="437" t="s">
        <v>5630</v>
      </c>
      <c r="J1709" s="440">
        <v>41274</v>
      </c>
    </row>
    <row r="1710" spans="1:10" ht="60">
      <c r="A1710" s="443"/>
      <c r="B1710" s="437" t="s">
        <v>5631</v>
      </c>
      <c r="C1710" s="437" t="s">
        <v>5632</v>
      </c>
      <c r="D1710" s="444"/>
      <c r="E1710" s="444"/>
      <c r="F1710" s="439">
        <v>37500</v>
      </c>
      <c r="G1710" s="439">
        <v>2926.36</v>
      </c>
      <c r="H1710" s="437" t="s">
        <v>956</v>
      </c>
      <c r="I1710" s="437" t="s">
        <v>5633</v>
      </c>
      <c r="J1710" s="440">
        <v>40070</v>
      </c>
    </row>
    <row r="1711" spans="1:10" ht="30">
      <c r="A1711" s="437" t="s">
        <v>5634</v>
      </c>
      <c r="B1711" s="437" t="s">
        <v>5635</v>
      </c>
      <c r="C1711" s="437" t="s">
        <v>5636</v>
      </c>
      <c r="D1711" s="439">
        <v>5870.19</v>
      </c>
      <c r="E1711" s="439">
        <v>7142.49</v>
      </c>
      <c r="F1711" s="439">
        <v>25000</v>
      </c>
      <c r="G1711" s="439">
        <v>13012.68</v>
      </c>
      <c r="H1711" s="437" t="s">
        <v>956</v>
      </c>
      <c r="I1711" s="437" t="s">
        <v>5637</v>
      </c>
      <c r="J1711" s="440">
        <v>40693</v>
      </c>
    </row>
    <row r="1712" spans="1:10" ht="105">
      <c r="A1712" s="437" t="s">
        <v>5638</v>
      </c>
      <c r="B1712" s="437" t="s">
        <v>5639</v>
      </c>
      <c r="C1712" s="437" t="s">
        <v>5640</v>
      </c>
      <c r="D1712" s="439">
        <v>547.13</v>
      </c>
      <c r="E1712" s="439">
        <v>665.71</v>
      </c>
      <c r="F1712" s="439">
        <v>5896</v>
      </c>
      <c r="G1712" s="439">
        <v>0</v>
      </c>
      <c r="H1712" s="437" t="s">
        <v>956</v>
      </c>
      <c r="I1712" s="437" t="s">
        <v>5641</v>
      </c>
      <c r="J1712" s="440">
        <v>40100</v>
      </c>
    </row>
    <row r="1713" spans="1:10" ht="45">
      <c r="A1713" s="445" t="s">
        <v>5642</v>
      </c>
      <c r="B1713" s="437" t="s">
        <v>5643</v>
      </c>
      <c r="C1713" s="437" t="s">
        <v>5644</v>
      </c>
      <c r="D1713" s="446">
        <v>172.7</v>
      </c>
      <c r="E1713" s="446">
        <v>210.14</v>
      </c>
      <c r="F1713" s="439">
        <v>0</v>
      </c>
      <c r="G1713" s="439">
        <v>0</v>
      </c>
      <c r="H1713" s="437" t="s">
        <v>1038</v>
      </c>
      <c r="I1713" s="437" t="s">
        <v>5645</v>
      </c>
      <c r="J1713" s="440">
        <v>40816</v>
      </c>
    </row>
    <row r="1714" spans="1:10" ht="45">
      <c r="A1714" s="441"/>
      <c r="B1714" s="437" t="s">
        <v>5643</v>
      </c>
      <c r="C1714" s="437" t="s">
        <v>5644</v>
      </c>
      <c r="D1714" s="442"/>
      <c r="E1714" s="442"/>
      <c r="F1714" s="439">
        <v>1500</v>
      </c>
      <c r="G1714" s="439">
        <v>0</v>
      </c>
      <c r="H1714" s="437" t="s">
        <v>1038</v>
      </c>
      <c r="I1714" s="437" t="s">
        <v>5645</v>
      </c>
      <c r="J1714" s="440">
        <v>40816</v>
      </c>
    </row>
    <row r="1715" spans="1:10" ht="45">
      <c r="A1715" s="441"/>
      <c r="B1715" s="437" t="s">
        <v>5646</v>
      </c>
      <c r="C1715" s="437" t="s">
        <v>5647</v>
      </c>
      <c r="D1715" s="442"/>
      <c r="E1715" s="442"/>
      <c r="F1715" s="439">
        <v>350</v>
      </c>
      <c r="G1715" s="439">
        <v>0</v>
      </c>
      <c r="H1715" s="437" t="s">
        <v>1038</v>
      </c>
      <c r="I1715" s="437" t="s">
        <v>5648</v>
      </c>
      <c r="J1715" s="440">
        <v>40854</v>
      </c>
    </row>
    <row r="1716" spans="1:10" ht="45">
      <c r="A1716" s="441"/>
      <c r="B1716" s="437" t="s">
        <v>5649</v>
      </c>
      <c r="C1716" s="437" t="s">
        <v>5650</v>
      </c>
      <c r="D1716" s="442"/>
      <c r="E1716" s="442"/>
      <c r="F1716" s="439">
        <v>1666.53</v>
      </c>
      <c r="G1716" s="439">
        <v>0</v>
      </c>
      <c r="H1716" s="437" t="s">
        <v>956</v>
      </c>
      <c r="I1716" s="437" t="s">
        <v>5651</v>
      </c>
      <c r="J1716" s="440">
        <v>40452</v>
      </c>
    </row>
    <row r="1717" spans="1:10" ht="105">
      <c r="A1717" s="443"/>
      <c r="B1717" s="437" t="s">
        <v>5652</v>
      </c>
      <c r="C1717" s="437" t="s">
        <v>5653</v>
      </c>
      <c r="D1717" s="444"/>
      <c r="E1717" s="444"/>
      <c r="F1717" s="439">
        <v>1200</v>
      </c>
      <c r="G1717" s="439">
        <v>382.84</v>
      </c>
      <c r="H1717" s="437" t="s">
        <v>956</v>
      </c>
      <c r="I1717" s="437" t="s">
        <v>5654</v>
      </c>
      <c r="J1717" s="440">
        <v>40430</v>
      </c>
    </row>
    <row r="1718" spans="1:10" ht="75">
      <c r="A1718" s="437" t="s">
        <v>5655</v>
      </c>
      <c r="B1718" s="437" t="s">
        <v>5656</v>
      </c>
      <c r="C1718" s="437" t="s">
        <v>5657</v>
      </c>
      <c r="D1718" s="439">
        <v>22284.02</v>
      </c>
      <c r="E1718" s="439">
        <v>27113.84</v>
      </c>
      <c r="F1718" s="439">
        <v>170000</v>
      </c>
      <c r="G1718" s="439">
        <v>49397.86</v>
      </c>
      <c r="H1718" s="437" t="s">
        <v>956</v>
      </c>
      <c r="I1718" s="437" t="s">
        <v>5658</v>
      </c>
      <c r="J1718" s="440">
        <v>40301</v>
      </c>
    </row>
    <row r="1719" spans="1:10" ht="45">
      <c r="A1719" s="445" t="s">
        <v>5659</v>
      </c>
      <c r="B1719" s="437" t="s">
        <v>5660</v>
      </c>
      <c r="C1719" s="437" t="s">
        <v>5661</v>
      </c>
      <c r="D1719" s="446">
        <v>748.19</v>
      </c>
      <c r="E1719" s="446">
        <v>910.36</v>
      </c>
      <c r="F1719" s="439">
        <v>910.36</v>
      </c>
      <c r="G1719" s="439">
        <v>910.36</v>
      </c>
      <c r="H1719" s="437" t="s">
        <v>956</v>
      </c>
      <c r="I1719" s="437" t="s">
        <v>5662</v>
      </c>
      <c r="J1719" s="440">
        <v>40724</v>
      </c>
    </row>
    <row r="1720" spans="1:10" ht="30">
      <c r="A1720" s="443"/>
      <c r="B1720" s="437" t="s">
        <v>5663</v>
      </c>
      <c r="C1720" s="437" t="s">
        <v>1231</v>
      </c>
      <c r="D1720" s="444"/>
      <c r="E1720" s="444"/>
      <c r="F1720" s="439">
        <v>936.23</v>
      </c>
      <c r="G1720" s="439">
        <v>748.19</v>
      </c>
      <c r="H1720" s="437" t="s">
        <v>956</v>
      </c>
      <c r="I1720" s="437" t="s">
        <v>5664</v>
      </c>
      <c r="J1720" s="440">
        <v>40330</v>
      </c>
    </row>
    <row r="1721" spans="1:10" ht="30">
      <c r="A1721" s="445" t="s">
        <v>5665</v>
      </c>
      <c r="B1721" s="437" t="s">
        <v>5666</v>
      </c>
      <c r="C1721" s="437" t="s">
        <v>5667</v>
      </c>
      <c r="D1721" s="446">
        <v>634.30999999999995</v>
      </c>
      <c r="E1721" s="446">
        <v>771.8</v>
      </c>
      <c r="F1721" s="439">
        <v>771.8</v>
      </c>
      <c r="G1721" s="439">
        <v>771.8</v>
      </c>
      <c r="H1721" s="437" t="s">
        <v>956</v>
      </c>
      <c r="I1721" s="437" t="s">
        <v>5668</v>
      </c>
      <c r="J1721" s="440">
        <v>40451</v>
      </c>
    </row>
    <row r="1722" spans="1:10" ht="15">
      <c r="A1722" s="443"/>
      <c r="B1722" s="437" t="s">
        <v>5669</v>
      </c>
      <c r="C1722" s="437" t="s">
        <v>5670</v>
      </c>
      <c r="D1722" s="444"/>
      <c r="E1722" s="444"/>
      <c r="F1722" s="439">
        <v>634.30999999999995</v>
      </c>
      <c r="G1722" s="439">
        <v>634.30999999999995</v>
      </c>
      <c r="H1722" s="437" t="s">
        <v>956</v>
      </c>
      <c r="I1722" s="437" t="s">
        <v>727</v>
      </c>
      <c r="J1722" s="440">
        <v>40080</v>
      </c>
    </row>
    <row r="1723" spans="1:10" ht="30">
      <c r="A1723" s="445" t="s">
        <v>5671</v>
      </c>
      <c r="B1723" s="437" t="s">
        <v>5672</v>
      </c>
      <c r="C1723" s="437" t="s">
        <v>5673</v>
      </c>
      <c r="D1723" s="446">
        <v>2001.59</v>
      </c>
      <c r="E1723" s="446">
        <v>2435.41</v>
      </c>
      <c r="F1723" s="439">
        <v>13042.8</v>
      </c>
      <c r="G1723" s="439">
        <v>2435.41</v>
      </c>
      <c r="H1723" s="437" t="s">
        <v>956</v>
      </c>
      <c r="I1723" s="437" t="s">
        <v>5674</v>
      </c>
      <c r="J1723" s="440">
        <v>40760</v>
      </c>
    </row>
    <row r="1724" spans="1:10" ht="30">
      <c r="A1724" s="443"/>
      <c r="B1724" s="437" t="s">
        <v>5675</v>
      </c>
      <c r="C1724" s="437" t="s">
        <v>5676</v>
      </c>
      <c r="D1724" s="444"/>
      <c r="E1724" s="444"/>
      <c r="F1724" s="439">
        <v>143840.29999999999</v>
      </c>
      <c r="G1724" s="439">
        <v>2001.59</v>
      </c>
      <c r="H1724" s="437" t="s">
        <v>956</v>
      </c>
      <c r="I1724" s="437" t="s">
        <v>3562</v>
      </c>
      <c r="J1724" s="440">
        <v>40312</v>
      </c>
    </row>
    <row r="1725" spans="1:10" ht="60">
      <c r="A1725" s="437" t="s">
        <v>5677</v>
      </c>
      <c r="B1725" s="437" t="s">
        <v>5678</v>
      </c>
      <c r="C1725" s="437" t="s">
        <v>5679</v>
      </c>
      <c r="D1725" s="439">
        <v>6673.85</v>
      </c>
      <c r="E1725" s="439">
        <v>8120.34</v>
      </c>
      <c r="F1725" s="439">
        <v>1131087.5</v>
      </c>
      <c r="G1725" s="439">
        <v>14794.19</v>
      </c>
      <c r="H1725" s="437" t="s">
        <v>956</v>
      </c>
      <c r="I1725" s="437" t="s">
        <v>5680</v>
      </c>
      <c r="J1725" s="440">
        <v>40268</v>
      </c>
    </row>
    <row r="1726" spans="1:10" ht="15">
      <c r="A1726" s="445" t="s">
        <v>5681</v>
      </c>
      <c r="B1726" s="437" t="s">
        <v>5682</v>
      </c>
      <c r="C1726" s="437" t="s">
        <v>5683</v>
      </c>
      <c r="D1726" s="446">
        <v>5346.07</v>
      </c>
      <c r="E1726" s="446">
        <v>6504.77</v>
      </c>
      <c r="F1726" s="439">
        <v>26475.56</v>
      </c>
      <c r="G1726" s="439">
        <v>6504.77</v>
      </c>
      <c r="H1726" s="437" t="s">
        <v>956</v>
      </c>
      <c r="I1726" s="437" t="s">
        <v>2233</v>
      </c>
      <c r="J1726" s="440">
        <v>40420</v>
      </c>
    </row>
    <row r="1727" spans="1:10" ht="15">
      <c r="A1727" s="443"/>
      <c r="B1727" s="437" t="s">
        <v>5684</v>
      </c>
      <c r="C1727" s="437" t="s">
        <v>5685</v>
      </c>
      <c r="D1727" s="444"/>
      <c r="E1727" s="444"/>
      <c r="F1727" s="439">
        <v>68503</v>
      </c>
      <c r="G1727" s="439">
        <v>5346.07</v>
      </c>
      <c r="H1727" s="437" t="s">
        <v>956</v>
      </c>
      <c r="I1727" s="437" t="s">
        <v>2233</v>
      </c>
      <c r="J1727" s="440">
        <v>40071</v>
      </c>
    </row>
    <row r="1728" spans="1:10" ht="30">
      <c r="A1728" s="445" t="s">
        <v>5686</v>
      </c>
      <c r="B1728" s="437" t="s">
        <v>5687</v>
      </c>
      <c r="C1728" s="437" t="s">
        <v>5688</v>
      </c>
      <c r="D1728" s="446">
        <v>3275.78</v>
      </c>
      <c r="E1728" s="446">
        <v>3985.77</v>
      </c>
      <c r="F1728" s="439">
        <v>3262.08</v>
      </c>
      <c r="G1728" s="439">
        <v>3275.78</v>
      </c>
      <c r="H1728" s="437" t="s">
        <v>956</v>
      </c>
      <c r="I1728" s="437" t="s">
        <v>5689</v>
      </c>
      <c r="J1728" s="440">
        <v>40163</v>
      </c>
    </row>
    <row r="1729" spans="1:10" ht="45">
      <c r="A1729" s="441"/>
      <c r="B1729" s="437" t="s">
        <v>5690</v>
      </c>
      <c r="C1729" s="437" t="s">
        <v>5688</v>
      </c>
      <c r="D1729" s="442"/>
      <c r="E1729" s="442"/>
      <c r="F1729" s="439">
        <v>5000</v>
      </c>
      <c r="G1729" s="439">
        <v>3275.78</v>
      </c>
      <c r="H1729" s="437" t="s">
        <v>956</v>
      </c>
      <c r="I1729" s="437" t="s">
        <v>5691</v>
      </c>
      <c r="J1729" s="440">
        <v>40157</v>
      </c>
    </row>
    <row r="1730" spans="1:10" ht="30">
      <c r="A1730" s="443"/>
      <c r="B1730" s="437" t="s">
        <v>5692</v>
      </c>
      <c r="C1730" s="437" t="s">
        <v>5693</v>
      </c>
      <c r="D1730" s="444"/>
      <c r="E1730" s="444"/>
      <c r="F1730" s="439">
        <v>27843.1</v>
      </c>
      <c r="G1730" s="439">
        <v>3985.77</v>
      </c>
      <c r="H1730" s="437" t="s">
        <v>956</v>
      </c>
      <c r="I1730" s="437" t="s">
        <v>2077</v>
      </c>
      <c r="J1730" s="440">
        <v>40416</v>
      </c>
    </row>
    <row r="1731" spans="1:10" ht="45">
      <c r="A1731" s="445" t="s">
        <v>5694</v>
      </c>
      <c r="B1731" s="437" t="s">
        <v>5695</v>
      </c>
      <c r="C1731" s="437" t="s">
        <v>5696</v>
      </c>
      <c r="D1731" s="446">
        <v>3673.24</v>
      </c>
      <c r="E1731" s="446">
        <v>4469.37</v>
      </c>
      <c r="F1731" s="439">
        <v>43881</v>
      </c>
      <c r="G1731" s="439">
        <v>0</v>
      </c>
      <c r="H1731" s="437" t="s">
        <v>956</v>
      </c>
      <c r="I1731" s="437" t="s">
        <v>5697</v>
      </c>
      <c r="J1731" s="440">
        <v>40794</v>
      </c>
    </row>
    <row r="1732" spans="1:10" ht="45">
      <c r="A1732" s="441"/>
      <c r="B1732" s="437" t="s">
        <v>5698</v>
      </c>
      <c r="C1732" s="437" t="s">
        <v>5699</v>
      </c>
      <c r="D1732" s="442"/>
      <c r="E1732" s="442"/>
      <c r="F1732" s="439">
        <v>3900</v>
      </c>
      <c r="G1732" s="439">
        <v>3673.24</v>
      </c>
      <c r="H1732" s="437" t="s">
        <v>956</v>
      </c>
      <c r="I1732" s="437" t="s">
        <v>727</v>
      </c>
      <c r="J1732" s="440">
        <v>40024</v>
      </c>
    </row>
    <row r="1733" spans="1:10" ht="15">
      <c r="A1733" s="443"/>
      <c r="B1733" s="437" t="s">
        <v>5700</v>
      </c>
      <c r="C1733" s="437" t="s">
        <v>5701</v>
      </c>
      <c r="D1733" s="444"/>
      <c r="E1733" s="444"/>
      <c r="F1733" s="439">
        <v>804.07</v>
      </c>
      <c r="G1733" s="439">
        <v>804.07</v>
      </c>
      <c r="H1733" s="437" t="s">
        <v>956</v>
      </c>
      <c r="I1733" s="437" t="s">
        <v>970</v>
      </c>
      <c r="J1733" s="440">
        <v>40648</v>
      </c>
    </row>
    <row r="1734" spans="1:10" ht="15">
      <c r="A1734" s="445" t="s">
        <v>5702</v>
      </c>
      <c r="B1734" s="437" t="s">
        <v>5703</v>
      </c>
      <c r="C1734" s="437" t="s">
        <v>5704</v>
      </c>
      <c r="D1734" s="446">
        <v>549.67999999999995</v>
      </c>
      <c r="E1734" s="446">
        <v>668.82</v>
      </c>
      <c r="F1734" s="439">
        <v>4000</v>
      </c>
      <c r="G1734" s="439">
        <v>549.67999999999995</v>
      </c>
      <c r="H1734" s="437" t="s">
        <v>956</v>
      </c>
      <c r="I1734" s="437" t="s">
        <v>1034</v>
      </c>
      <c r="J1734" s="440">
        <v>40664</v>
      </c>
    </row>
    <row r="1735" spans="1:10" ht="30">
      <c r="A1735" s="443"/>
      <c r="B1735" s="437" t="s">
        <v>5705</v>
      </c>
      <c r="C1735" s="437" t="s">
        <v>5706</v>
      </c>
      <c r="D1735" s="444"/>
      <c r="E1735" s="444"/>
      <c r="F1735" s="439">
        <v>4000</v>
      </c>
      <c r="G1735" s="439">
        <v>668.82</v>
      </c>
      <c r="H1735" s="437" t="s">
        <v>960</v>
      </c>
      <c r="I1735" s="437" t="s">
        <v>5707</v>
      </c>
      <c r="J1735" s="440">
        <v>40665</v>
      </c>
    </row>
    <row r="1736" spans="1:10" ht="15">
      <c r="A1736" s="445" t="s">
        <v>5708</v>
      </c>
      <c r="B1736" s="437" t="s">
        <v>5709</v>
      </c>
      <c r="C1736" s="437" t="s">
        <v>5710</v>
      </c>
      <c r="D1736" s="446">
        <v>3830.48</v>
      </c>
      <c r="E1736" s="446">
        <v>4660.6899999999996</v>
      </c>
      <c r="F1736" s="439">
        <v>3830.17</v>
      </c>
      <c r="G1736" s="439">
        <v>3830.17</v>
      </c>
      <c r="H1736" s="437" t="s">
        <v>956</v>
      </c>
      <c r="I1736" s="437" t="s">
        <v>1050</v>
      </c>
      <c r="J1736" s="440">
        <v>40549</v>
      </c>
    </row>
    <row r="1737" spans="1:10" ht="15">
      <c r="A1737" s="441"/>
      <c r="B1737" s="437" t="s">
        <v>5711</v>
      </c>
      <c r="C1737" s="437" t="s">
        <v>5710</v>
      </c>
      <c r="D1737" s="442"/>
      <c r="E1737" s="442"/>
      <c r="F1737" s="439">
        <v>4675</v>
      </c>
      <c r="G1737" s="439">
        <v>4661</v>
      </c>
      <c r="H1737" s="437" t="s">
        <v>956</v>
      </c>
      <c r="I1737" s="437" t="s">
        <v>1050</v>
      </c>
      <c r="J1737" s="440">
        <v>40421</v>
      </c>
    </row>
    <row r="1738" spans="1:10" ht="30">
      <c r="A1738" s="443"/>
      <c r="B1738" s="437" t="s">
        <v>5712</v>
      </c>
      <c r="C1738" s="437" t="s">
        <v>5713</v>
      </c>
      <c r="D1738" s="444"/>
      <c r="E1738" s="444"/>
      <c r="F1738" s="439">
        <v>9287.4500000000007</v>
      </c>
      <c r="G1738" s="439">
        <v>0</v>
      </c>
      <c r="H1738" s="437" t="s">
        <v>956</v>
      </c>
      <c r="I1738" s="437" t="s">
        <v>727</v>
      </c>
      <c r="J1738" s="440">
        <v>40087</v>
      </c>
    </row>
    <row r="1739" spans="1:10" ht="45">
      <c r="A1739" s="445" t="s">
        <v>5714</v>
      </c>
      <c r="B1739" s="437" t="s">
        <v>5715</v>
      </c>
      <c r="C1739" s="437" t="s">
        <v>5716</v>
      </c>
      <c r="D1739" s="446">
        <v>9277</v>
      </c>
      <c r="E1739" s="446">
        <v>11287.69</v>
      </c>
      <c r="F1739" s="439">
        <v>22311</v>
      </c>
      <c r="G1739" s="439">
        <v>11287.69</v>
      </c>
      <c r="H1739" s="437" t="s">
        <v>956</v>
      </c>
      <c r="I1739" s="437" t="s">
        <v>2688</v>
      </c>
      <c r="J1739" s="440">
        <v>40795</v>
      </c>
    </row>
    <row r="1740" spans="1:10" ht="30">
      <c r="A1740" s="443"/>
      <c r="B1740" s="437" t="s">
        <v>5717</v>
      </c>
      <c r="C1740" s="437" t="s">
        <v>5718</v>
      </c>
      <c r="D1740" s="444"/>
      <c r="E1740" s="444"/>
      <c r="F1740" s="439">
        <v>29670</v>
      </c>
      <c r="G1740" s="439">
        <v>9277</v>
      </c>
      <c r="H1740" s="437" t="s">
        <v>956</v>
      </c>
      <c r="I1740" s="437" t="s">
        <v>1134</v>
      </c>
      <c r="J1740" s="440">
        <v>40032</v>
      </c>
    </row>
    <row r="1741" spans="1:10" ht="45">
      <c r="A1741" s="445" t="s">
        <v>5719</v>
      </c>
      <c r="B1741" s="437" t="s">
        <v>5720</v>
      </c>
      <c r="C1741" s="437" t="s">
        <v>5721</v>
      </c>
      <c r="D1741" s="446">
        <v>88809.26</v>
      </c>
      <c r="E1741" s="446">
        <v>105785.03</v>
      </c>
      <c r="F1741" s="439">
        <v>77727.37</v>
      </c>
      <c r="G1741" s="439">
        <v>77727.37</v>
      </c>
      <c r="H1741" s="437" t="s">
        <v>956</v>
      </c>
      <c r="I1741" s="437" t="s">
        <v>727</v>
      </c>
      <c r="J1741" s="440">
        <v>40071</v>
      </c>
    </row>
    <row r="1742" spans="1:10" ht="60">
      <c r="A1742" s="441"/>
      <c r="B1742" s="437" t="s">
        <v>5722</v>
      </c>
      <c r="C1742" s="437" t="s">
        <v>5723</v>
      </c>
      <c r="D1742" s="442"/>
      <c r="E1742" s="442"/>
      <c r="F1742" s="439">
        <v>255000</v>
      </c>
      <c r="G1742" s="439">
        <v>105785.03</v>
      </c>
      <c r="H1742" s="437" t="s">
        <v>956</v>
      </c>
      <c r="I1742" s="437" t="s">
        <v>5724</v>
      </c>
      <c r="J1742" s="440">
        <v>40420</v>
      </c>
    </row>
    <row r="1743" spans="1:10" ht="15">
      <c r="A1743" s="443"/>
      <c r="B1743" s="437" t="s">
        <v>5725</v>
      </c>
      <c r="C1743" s="437" t="s">
        <v>5726</v>
      </c>
      <c r="D1743" s="444"/>
      <c r="E1743" s="444"/>
      <c r="F1743" s="439">
        <v>70827.399999999994</v>
      </c>
      <c r="G1743" s="439">
        <v>11081.89</v>
      </c>
      <c r="H1743" s="437" t="s">
        <v>956</v>
      </c>
      <c r="I1743" s="437" t="s">
        <v>727</v>
      </c>
      <c r="J1743" s="440">
        <v>40077</v>
      </c>
    </row>
    <row r="1744" spans="1:10" ht="15">
      <c r="A1744" s="445" t="s">
        <v>5727</v>
      </c>
      <c r="B1744" s="437" t="s">
        <v>5728</v>
      </c>
      <c r="C1744" s="437" t="s">
        <v>5729</v>
      </c>
      <c r="D1744" s="446">
        <v>123038.23</v>
      </c>
      <c r="E1744" s="446">
        <v>148223.44</v>
      </c>
      <c r="F1744" s="439">
        <v>40800</v>
      </c>
      <c r="G1744" s="439">
        <v>40800</v>
      </c>
      <c r="H1744" s="437" t="s">
        <v>956</v>
      </c>
      <c r="I1744" s="437" t="s">
        <v>999</v>
      </c>
      <c r="J1744" s="440">
        <v>41040</v>
      </c>
    </row>
    <row r="1745" spans="1:10" ht="30">
      <c r="A1745" s="441"/>
      <c r="B1745" s="437" t="s">
        <v>5730</v>
      </c>
      <c r="C1745" s="437" t="s">
        <v>5731</v>
      </c>
      <c r="D1745" s="442"/>
      <c r="E1745" s="442"/>
      <c r="F1745" s="439">
        <v>39734.15</v>
      </c>
      <c r="G1745" s="439">
        <v>39734.15</v>
      </c>
      <c r="H1745" s="437" t="s">
        <v>956</v>
      </c>
      <c r="I1745" s="437" t="s">
        <v>999</v>
      </c>
      <c r="J1745" s="440">
        <v>40837</v>
      </c>
    </row>
    <row r="1746" spans="1:10" ht="60">
      <c r="A1746" s="441"/>
      <c r="B1746" s="437" t="s">
        <v>5732</v>
      </c>
      <c r="C1746" s="437" t="s">
        <v>5733</v>
      </c>
      <c r="D1746" s="442"/>
      <c r="E1746" s="442"/>
      <c r="F1746" s="439">
        <v>122843.73</v>
      </c>
      <c r="G1746" s="439">
        <v>122843.73</v>
      </c>
      <c r="H1746" s="437" t="s">
        <v>956</v>
      </c>
      <c r="I1746" s="437" t="s">
        <v>999</v>
      </c>
      <c r="J1746" s="440">
        <v>40452</v>
      </c>
    </row>
    <row r="1747" spans="1:10" ht="60">
      <c r="A1747" s="443"/>
      <c r="B1747" s="437" t="s">
        <v>5734</v>
      </c>
      <c r="C1747" s="437" t="s">
        <v>5735</v>
      </c>
      <c r="D1747" s="444"/>
      <c r="E1747" s="444"/>
      <c r="F1747" s="439">
        <v>72473.600000000006</v>
      </c>
      <c r="G1747" s="439">
        <v>67883.789999999994</v>
      </c>
      <c r="H1747" s="437" t="s">
        <v>956</v>
      </c>
      <c r="I1747" s="437" t="s">
        <v>999</v>
      </c>
      <c r="J1747" s="440">
        <v>41023</v>
      </c>
    </row>
    <row r="1748" spans="1:10" ht="30">
      <c r="A1748" s="445" t="s">
        <v>902</v>
      </c>
      <c r="B1748" s="437" t="s">
        <v>5736</v>
      </c>
      <c r="C1748" s="437" t="s">
        <v>5737</v>
      </c>
      <c r="D1748" s="446">
        <v>30779.200000000001</v>
      </c>
      <c r="E1748" s="446">
        <v>37450.269999999997</v>
      </c>
      <c r="F1748" s="439">
        <v>14987500</v>
      </c>
      <c r="G1748" s="439">
        <v>0</v>
      </c>
      <c r="H1748" s="437" t="s">
        <v>1083</v>
      </c>
      <c r="I1748" s="437" t="s">
        <v>5738</v>
      </c>
      <c r="J1748" s="440">
        <v>41394</v>
      </c>
    </row>
    <row r="1749" spans="1:10" ht="45">
      <c r="A1749" s="441"/>
      <c r="B1749" s="437" t="s">
        <v>5739</v>
      </c>
      <c r="C1749" s="437" t="s">
        <v>5740</v>
      </c>
      <c r="D1749" s="442"/>
      <c r="E1749" s="442"/>
      <c r="F1749" s="439">
        <v>1068236</v>
      </c>
      <c r="G1749" s="439">
        <v>68229.47</v>
      </c>
      <c r="H1749" s="437" t="s">
        <v>1083</v>
      </c>
      <c r="I1749" s="437" t="s">
        <v>5741</v>
      </c>
      <c r="J1749" s="440">
        <v>40724</v>
      </c>
    </row>
    <row r="1750" spans="1:10" ht="15">
      <c r="A1750" s="443"/>
      <c r="B1750" s="437" t="s">
        <v>5742</v>
      </c>
      <c r="C1750" s="437" t="s">
        <v>5743</v>
      </c>
      <c r="D1750" s="444"/>
      <c r="E1750" s="444"/>
      <c r="F1750" s="439">
        <v>0</v>
      </c>
      <c r="G1750" s="439">
        <v>0</v>
      </c>
      <c r="H1750" s="437" t="s">
        <v>1038</v>
      </c>
      <c r="I1750" s="437" t="s">
        <v>1299</v>
      </c>
      <c r="J1750" s="440">
        <v>40908</v>
      </c>
    </row>
    <row r="1751" spans="1:10" ht="60">
      <c r="A1751" s="445" t="s">
        <v>5744</v>
      </c>
      <c r="B1751" s="437" t="s">
        <v>5745</v>
      </c>
      <c r="C1751" s="437" t="s">
        <v>5746</v>
      </c>
      <c r="D1751" s="446">
        <v>99933.71</v>
      </c>
      <c r="E1751" s="446">
        <v>122086.62</v>
      </c>
      <c r="F1751" s="439">
        <v>158715</v>
      </c>
      <c r="G1751" s="439">
        <v>99933.71</v>
      </c>
      <c r="H1751" s="437" t="s">
        <v>956</v>
      </c>
      <c r="I1751" s="437" t="s">
        <v>1498</v>
      </c>
      <c r="J1751" s="440">
        <v>40119</v>
      </c>
    </row>
    <row r="1752" spans="1:10" ht="60">
      <c r="A1752" s="443"/>
      <c r="B1752" s="437" t="s">
        <v>5747</v>
      </c>
      <c r="C1752" s="437" t="s">
        <v>5746</v>
      </c>
      <c r="D1752" s="444"/>
      <c r="E1752" s="444"/>
      <c r="F1752" s="439">
        <v>153570</v>
      </c>
      <c r="G1752" s="439">
        <v>122086.62</v>
      </c>
      <c r="H1752" s="437" t="s">
        <v>956</v>
      </c>
      <c r="I1752" s="437" t="s">
        <v>1498</v>
      </c>
      <c r="J1752" s="440">
        <v>40394</v>
      </c>
    </row>
    <row r="1753" spans="1:10" ht="30">
      <c r="A1753" s="445" t="s">
        <v>5748</v>
      </c>
      <c r="B1753" s="437" t="s">
        <v>5749</v>
      </c>
      <c r="C1753" s="437" t="s">
        <v>5748</v>
      </c>
      <c r="D1753" s="446">
        <v>857.84</v>
      </c>
      <c r="E1753" s="446">
        <v>1043.77</v>
      </c>
      <c r="F1753" s="439">
        <v>59185</v>
      </c>
      <c r="G1753" s="439">
        <v>1043.77</v>
      </c>
      <c r="H1753" s="437" t="s">
        <v>956</v>
      </c>
      <c r="I1753" s="437" t="s">
        <v>5750</v>
      </c>
      <c r="J1753" s="440">
        <v>40438</v>
      </c>
    </row>
    <row r="1754" spans="1:10" ht="15">
      <c r="A1754" s="443"/>
      <c r="B1754" s="437" t="s">
        <v>5751</v>
      </c>
      <c r="C1754" s="437" t="s">
        <v>5752</v>
      </c>
      <c r="D1754" s="444"/>
      <c r="E1754" s="444"/>
      <c r="F1754" s="439">
        <v>19412.400000000001</v>
      </c>
      <c r="G1754" s="439">
        <v>857.84</v>
      </c>
      <c r="H1754" s="437" t="s">
        <v>956</v>
      </c>
      <c r="I1754" s="437" t="s">
        <v>727</v>
      </c>
      <c r="J1754" s="440">
        <v>40024</v>
      </c>
    </row>
    <row r="1755" spans="1:10" ht="15">
      <c r="A1755" s="445" t="s">
        <v>463</v>
      </c>
      <c r="B1755" s="437" t="s">
        <v>5753</v>
      </c>
      <c r="C1755" s="437" t="s">
        <v>5754</v>
      </c>
      <c r="D1755" s="446">
        <v>300266.46999999997</v>
      </c>
      <c r="E1755" s="446">
        <v>365346.03</v>
      </c>
      <c r="F1755" s="439">
        <v>390000</v>
      </c>
      <c r="G1755" s="439">
        <v>243884.86</v>
      </c>
      <c r="H1755" s="437" t="s">
        <v>956</v>
      </c>
      <c r="I1755" s="437" t="s">
        <v>1034</v>
      </c>
      <c r="J1755" s="440">
        <v>40263</v>
      </c>
    </row>
    <row r="1756" spans="1:10" ht="30">
      <c r="A1756" s="441"/>
      <c r="B1756" s="437" t="s">
        <v>5755</v>
      </c>
      <c r="C1756" s="437" t="s">
        <v>5754</v>
      </c>
      <c r="D1756" s="442"/>
      <c r="E1756" s="442"/>
      <c r="F1756" s="439">
        <v>439674.34</v>
      </c>
      <c r="G1756" s="439">
        <v>336709.64</v>
      </c>
      <c r="H1756" s="437" t="s">
        <v>956</v>
      </c>
      <c r="I1756" s="437" t="s">
        <v>5756</v>
      </c>
      <c r="J1756" s="440">
        <v>40724</v>
      </c>
    </row>
    <row r="1757" spans="1:10" ht="45">
      <c r="A1757" s="443"/>
      <c r="B1757" s="437" t="s">
        <v>5757</v>
      </c>
      <c r="C1757" s="437" t="s">
        <v>463</v>
      </c>
      <c r="D1757" s="444"/>
      <c r="E1757" s="444"/>
      <c r="F1757" s="439">
        <v>85018</v>
      </c>
      <c r="G1757" s="439">
        <v>85018</v>
      </c>
      <c r="H1757" s="437" t="s">
        <v>956</v>
      </c>
      <c r="I1757" s="437" t="s">
        <v>1034</v>
      </c>
      <c r="J1757" s="440">
        <v>40390</v>
      </c>
    </row>
    <row r="1758" spans="1:10" ht="15">
      <c r="A1758" s="445" t="s">
        <v>5758</v>
      </c>
      <c r="B1758" s="437" t="s">
        <v>5759</v>
      </c>
      <c r="C1758" s="437" t="s">
        <v>1207</v>
      </c>
      <c r="D1758" s="446">
        <v>432.05</v>
      </c>
      <c r="E1758" s="446">
        <v>525.69000000000005</v>
      </c>
      <c r="F1758" s="439">
        <v>0</v>
      </c>
      <c r="G1758" s="439">
        <v>0</v>
      </c>
      <c r="H1758" s="437" t="s">
        <v>1038</v>
      </c>
      <c r="I1758" s="437" t="s">
        <v>999</v>
      </c>
      <c r="J1758" s="440">
        <v>40079</v>
      </c>
    </row>
    <row r="1759" spans="1:10" ht="15">
      <c r="A1759" s="441"/>
      <c r="B1759" s="437" t="s">
        <v>5759</v>
      </c>
      <c r="C1759" s="437" t="s">
        <v>1208</v>
      </c>
      <c r="D1759" s="442"/>
      <c r="E1759" s="442"/>
      <c r="F1759" s="439">
        <v>0</v>
      </c>
      <c r="G1759" s="439">
        <v>0</v>
      </c>
      <c r="H1759" s="437" t="s">
        <v>1038</v>
      </c>
      <c r="I1759" s="437" t="s">
        <v>999</v>
      </c>
      <c r="J1759" s="440">
        <v>40174</v>
      </c>
    </row>
    <row r="1760" spans="1:10" ht="30">
      <c r="A1760" s="441"/>
      <c r="B1760" s="437" t="s">
        <v>5760</v>
      </c>
      <c r="C1760" s="437" t="s">
        <v>5761</v>
      </c>
      <c r="D1760" s="442"/>
      <c r="E1760" s="442"/>
      <c r="F1760" s="439">
        <v>548.37</v>
      </c>
      <c r="G1760" s="439">
        <v>432.05</v>
      </c>
      <c r="H1760" s="437" t="s">
        <v>956</v>
      </c>
      <c r="I1760" s="437" t="s">
        <v>5762</v>
      </c>
      <c r="J1760" s="440">
        <v>40318</v>
      </c>
    </row>
    <row r="1761" spans="1:10" ht="15">
      <c r="A1761" s="441"/>
      <c r="B1761" s="437" t="s">
        <v>5763</v>
      </c>
      <c r="C1761" s="437" t="s">
        <v>5764</v>
      </c>
      <c r="D1761" s="442"/>
      <c r="E1761" s="442"/>
      <c r="F1761" s="439">
        <v>2617</v>
      </c>
      <c r="G1761" s="439">
        <v>525.69000000000005</v>
      </c>
      <c r="H1761" s="437" t="s">
        <v>956</v>
      </c>
      <c r="I1761" s="437" t="s">
        <v>5765</v>
      </c>
      <c r="J1761" s="440">
        <v>40773</v>
      </c>
    </row>
    <row r="1762" spans="1:10" ht="15">
      <c r="A1762" s="443"/>
      <c r="B1762" s="437" t="s">
        <v>1089</v>
      </c>
      <c r="C1762" s="437" t="s">
        <v>1089</v>
      </c>
      <c r="D1762" s="444"/>
      <c r="E1762" s="444"/>
      <c r="F1762" s="439">
        <v>0</v>
      </c>
      <c r="G1762" s="439">
        <v>0</v>
      </c>
      <c r="H1762" s="437" t="s">
        <v>1038</v>
      </c>
      <c r="I1762" s="437" t="s">
        <v>1089</v>
      </c>
      <c r="J1762" s="440">
        <v>40265</v>
      </c>
    </row>
    <row r="1763" spans="1:10" ht="30">
      <c r="A1763" s="445" t="s">
        <v>5766</v>
      </c>
      <c r="B1763" s="437" t="s">
        <v>5767</v>
      </c>
      <c r="C1763" s="437" t="s">
        <v>5768</v>
      </c>
      <c r="D1763" s="446">
        <v>35518.160000000003</v>
      </c>
      <c r="E1763" s="446">
        <v>43216.34</v>
      </c>
      <c r="F1763" s="439">
        <v>65000</v>
      </c>
      <c r="G1763" s="439">
        <v>43216.34</v>
      </c>
      <c r="H1763" s="437" t="s">
        <v>960</v>
      </c>
      <c r="I1763" s="437" t="s">
        <v>5769</v>
      </c>
      <c r="J1763" s="440">
        <v>40663</v>
      </c>
    </row>
    <row r="1764" spans="1:10" ht="45">
      <c r="A1764" s="443"/>
      <c r="B1764" s="437" t="s">
        <v>5770</v>
      </c>
      <c r="C1764" s="437" t="s">
        <v>5771</v>
      </c>
      <c r="D1764" s="444"/>
      <c r="E1764" s="444"/>
      <c r="F1764" s="439">
        <v>274500</v>
      </c>
      <c r="G1764" s="439">
        <v>35518.160000000003</v>
      </c>
      <c r="H1764" s="437" t="s">
        <v>956</v>
      </c>
      <c r="I1764" s="437" t="s">
        <v>5772</v>
      </c>
      <c r="J1764" s="440">
        <v>40148</v>
      </c>
    </row>
    <row r="1765" spans="1:10" ht="15">
      <c r="A1765" s="445" t="s">
        <v>1074</v>
      </c>
      <c r="B1765" s="437" t="s">
        <v>5773</v>
      </c>
      <c r="C1765" s="437" t="s">
        <v>5774</v>
      </c>
      <c r="D1765" s="446">
        <v>18042.98</v>
      </c>
      <c r="E1765" s="446">
        <v>21953.599999999999</v>
      </c>
      <c r="F1765" s="439">
        <v>21953.599999999999</v>
      </c>
      <c r="G1765" s="439">
        <v>21953.599999999999</v>
      </c>
      <c r="H1765" s="437" t="s">
        <v>956</v>
      </c>
      <c r="I1765" s="437" t="s">
        <v>5775</v>
      </c>
      <c r="J1765" s="440">
        <v>40703</v>
      </c>
    </row>
    <row r="1766" spans="1:10" ht="45">
      <c r="A1766" s="443"/>
      <c r="B1766" s="437" t="s">
        <v>5776</v>
      </c>
      <c r="C1766" s="437" t="s">
        <v>5777</v>
      </c>
      <c r="D1766" s="444"/>
      <c r="E1766" s="444"/>
      <c r="F1766" s="439">
        <v>23450</v>
      </c>
      <c r="G1766" s="439">
        <v>18042.98</v>
      </c>
      <c r="H1766" s="437" t="s">
        <v>956</v>
      </c>
      <c r="I1766" s="437" t="s">
        <v>5778</v>
      </c>
      <c r="J1766" s="440">
        <v>40133</v>
      </c>
    </row>
    <row r="1767" spans="1:10" ht="30">
      <c r="A1767" s="445" t="s">
        <v>5779</v>
      </c>
      <c r="B1767" s="437" t="s">
        <v>5780</v>
      </c>
      <c r="C1767" s="437" t="s">
        <v>5781</v>
      </c>
      <c r="D1767" s="446">
        <v>39169.56</v>
      </c>
      <c r="E1767" s="446">
        <v>47659.14</v>
      </c>
      <c r="F1767" s="439">
        <v>125000</v>
      </c>
      <c r="G1767" s="439">
        <v>39169.56</v>
      </c>
      <c r="H1767" s="437" t="s">
        <v>956</v>
      </c>
      <c r="I1767" s="437" t="s">
        <v>727</v>
      </c>
      <c r="J1767" s="440">
        <v>40026</v>
      </c>
    </row>
    <row r="1768" spans="1:10" ht="30">
      <c r="A1768" s="443"/>
      <c r="B1768" s="437" t="s">
        <v>5782</v>
      </c>
      <c r="C1768" s="437" t="s">
        <v>5783</v>
      </c>
      <c r="D1768" s="444"/>
      <c r="E1768" s="444"/>
      <c r="F1768" s="439">
        <v>47659</v>
      </c>
      <c r="G1768" s="439">
        <v>0</v>
      </c>
      <c r="H1768" s="437" t="s">
        <v>956</v>
      </c>
      <c r="I1768" s="437" t="s">
        <v>5784</v>
      </c>
      <c r="J1768" s="440">
        <v>40406</v>
      </c>
    </row>
    <row r="1769" spans="1:10" ht="15">
      <c r="A1769" s="437" t="s">
        <v>5785</v>
      </c>
      <c r="B1769" s="437" t="s">
        <v>5786</v>
      </c>
      <c r="C1769" s="437" t="s">
        <v>5787</v>
      </c>
      <c r="D1769" s="439">
        <v>4127.4799999999996</v>
      </c>
      <c r="E1769" s="439">
        <v>5022.07</v>
      </c>
      <c r="F1769" s="439">
        <v>20000</v>
      </c>
      <c r="G1769" s="439">
        <v>9149.5499999999993</v>
      </c>
      <c r="H1769" s="437" t="s">
        <v>956</v>
      </c>
      <c r="I1769" s="437" t="s">
        <v>1002</v>
      </c>
      <c r="J1769" s="440">
        <v>40326</v>
      </c>
    </row>
    <row r="1770" spans="1:10" ht="30">
      <c r="A1770" s="445" t="s">
        <v>5788</v>
      </c>
      <c r="B1770" s="437" t="s">
        <v>5789</v>
      </c>
      <c r="C1770" s="437" t="s">
        <v>5790</v>
      </c>
      <c r="D1770" s="446">
        <v>75238.94</v>
      </c>
      <c r="E1770" s="446">
        <v>92621.09</v>
      </c>
      <c r="F1770" s="439">
        <v>4541.42</v>
      </c>
      <c r="G1770" s="439">
        <v>4541.42</v>
      </c>
      <c r="H1770" s="437" t="s">
        <v>956</v>
      </c>
      <c r="I1770" s="437" t="s">
        <v>999</v>
      </c>
      <c r="J1770" s="440">
        <v>40067</v>
      </c>
    </row>
    <row r="1771" spans="1:10" ht="30">
      <c r="A1771" s="441"/>
      <c r="B1771" s="437" t="s">
        <v>5791</v>
      </c>
      <c r="C1771" s="437" t="s">
        <v>5792</v>
      </c>
      <c r="D1771" s="442"/>
      <c r="E1771" s="442"/>
      <c r="F1771" s="439">
        <v>53443.38</v>
      </c>
      <c r="G1771" s="439">
        <v>53443.38</v>
      </c>
      <c r="H1771" s="437" t="s">
        <v>956</v>
      </c>
      <c r="I1771" s="437" t="s">
        <v>999</v>
      </c>
      <c r="J1771" s="440">
        <v>40604</v>
      </c>
    </row>
    <row r="1772" spans="1:10" ht="15">
      <c r="A1772" s="441"/>
      <c r="B1772" s="437" t="s">
        <v>5793</v>
      </c>
      <c r="C1772" s="437" t="s">
        <v>5794</v>
      </c>
      <c r="D1772" s="442"/>
      <c r="E1772" s="442"/>
      <c r="F1772" s="439">
        <v>13997.63</v>
      </c>
      <c r="G1772" s="439">
        <v>13997.63</v>
      </c>
      <c r="H1772" s="437" t="s">
        <v>956</v>
      </c>
      <c r="I1772" s="437" t="s">
        <v>727</v>
      </c>
      <c r="J1772" s="440">
        <v>40035</v>
      </c>
    </row>
    <row r="1773" spans="1:10" ht="15">
      <c r="A1773" s="441"/>
      <c r="B1773" s="437" t="s">
        <v>5795</v>
      </c>
      <c r="C1773" s="437" t="s">
        <v>5796</v>
      </c>
      <c r="D1773" s="442"/>
      <c r="E1773" s="442"/>
      <c r="F1773" s="439">
        <v>177418</v>
      </c>
      <c r="G1773" s="439">
        <v>92621.09</v>
      </c>
      <c r="H1773" s="437" t="s">
        <v>956</v>
      </c>
      <c r="I1773" s="437" t="s">
        <v>1050</v>
      </c>
      <c r="J1773" s="440">
        <v>40679</v>
      </c>
    </row>
    <row r="1774" spans="1:10" ht="15">
      <c r="A1774" s="441"/>
      <c r="B1774" s="437" t="s">
        <v>5797</v>
      </c>
      <c r="C1774" s="437" t="s">
        <v>5798</v>
      </c>
      <c r="D1774" s="442"/>
      <c r="E1774" s="442"/>
      <c r="F1774" s="439">
        <v>7349.89</v>
      </c>
      <c r="G1774" s="439">
        <v>7349.89</v>
      </c>
      <c r="H1774" s="437" t="s">
        <v>956</v>
      </c>
      <c r="I1774" s="437" t="s">
        <v>727</v>
      </c>
      <c r="J1774" s="440">
        <v>40071</v>
      </c>
    </row>
    <row r="1775" spans="1:10" ht="15">
      <c r="A1775" s="443"/>
      <c r="B1775" s="437" t="s">
        <v>5799</v>
      </c>
      <c r="C1775" s="437" t="s">
        <v>5800</v>
      </c>
      <c r="D1775" s="444"/>
      <c r="E1775" s="444"/>
      <c r="F1775" s="439">
        <v>49350</v>
      </c>
      <c r="G1775" s="439">
        <v>49350</v>
      </c>
      <c r="H1775" s="437" t="s">
        <v>956</v>
      </c>
      <c r="I1775" s="437" t="s">
        <v>727</v>
      </c>
      <c r="J1775" s="440">
        <v>40052</v>
      </c>
    </row>
    <row r="1776" spans="1:10" ht="15">
      <c r="A1776" s="445" t="s">
        <v>5801</v>
      </c>
      <c r="B1776" s="437" t="s">
        <v>5802</v>
      </c>
      <c r="C1776" s="437" t="s">
        <v>5803</v>
      </c>
      <c r="D1776" s="446">
        <v>494.89</v>
      </c>
      <c r="E1776" s="446">
        <v>602.15</v>
      </c>
      <c r="F1776" s="439">
        <v>400</v>
      </c>
      <c r="G1776" s="439">
        <v>272.04000000000002</v>
      </c>
      <c r="H1776" s="437" t="s">
        <v>956</v>
      </c>
      <c r="I1776" s="437" t="s">
        <v>1034</v>
      </c>
      <c r="J1776" s="440">
        <v>40602</v>
      </c>
    </row>
    <row r="1777" spans="1:10" ht="15">
      <c r="A1777" s="443"/>
      <c r="B1777" s="437" t="s">
        <v>5802</v>
      </c>
      <c r="C1777" s="437" t="s">
        <v>1133</v>
      </c>
      <c r="D1777" s="444"/>
      <c r="E1777" s="444"/>
      <c r="F1777" s="439">
        <v>825</v>
      </c>
      <c r="G1777" s="439">
        <v>825</v>
      </c>
      <c r="H1777" s="437" t="s">
        <v>956</v>
      </c>
      <c r="I1777" s="437" t="s">
        <v>1034</v>
      </c>
      <c r="J1777" s="440">
        <v>40574</v>
      </c>
    </row>
    <row r="1778" spans="1:10" ht="45">
      <c r="A1778" s="445" t="s">
        <v>5804</v>
      </c>
      <c r="B1778" s="437" t="s">
        <v>5805</v>
      </c>
      <c r="C1778" s="437" t="s">
        <v>5806</v>
      </c>
      <c r="D1778" s="446">
        <v>392.8</v>
      </c>
      <c r="E1778" s="446">
        <v>477.93</v>
      </c>
      <c r="F1778" s="439">
        <v>201.73</v>
      </c>
      <c r="G1778" s="439">
        <v>201.73</v>
      </c>
      <c r="H1778" s="437" t="s">
        <v>956</v>
      </c>
      <c r="I1778" s="437" t="s">
        <v>999</v>
      </c>
      <c r="J1778" s="440">
        <v>40086</v>
      </c>
    </row>
    <row r="1779" spans="1:10" ht="30">
      <c r="A1779" s="441"/>
      <c r="B1779" s="437" t="s">
        <v>5807</v>
      </c>
      <c r="C1779" s="437" t="s">
        <v>5808</v>
      </c>
      <c r="D1779" s="442"/>
      <c r="E1779" s="442"/>
      <c r="F1779" s="439">
        <v>220</v>
      </c>
      <c r="G1779" s="439">
        <v>191.07</v>
      </c>
      <c r="H1779" s="437" t="s">
        <v>956</v>
      </c>
      <c r="I1779" s="437" t="s">
        <v>1428</v>
      </c>
      <c r="J1779" s="440">
        <v>40148</v>
      </c>
    </row>
    <row r="1780" spans="1:10" ht="45">
      <c r="A1780" s="443"/>
      <c r="B1780" s="437" t="s">
        <v>5809</v>
      </c>
      <c r="C1780" s="437" t="s">
        <v>5810</v>
      </c>
      <c r="D1780" s="444"/>
      <c r="E1780" s="444"/>
      <c r="F1780" s="439">
        <v>13139</v>
      </c>
      <c r="G1780" s="439">
        <v>477.93</v>
      </c>
      <c r="H1780" s="437" t="s">
        <v>956</v>
      </c>
      <c r="I1780" s="437" t="s">
        <v>5811</v>
      </c>
      <c r="J1780" s="440">
        <v>40469</v>
      </c>
    </row>
    <row r="1781" spans="1:10" ht="105">
      <c r="A1781" s="437" t="s">
        <v>5812</v>
      </c>
      <c r="B1781" s="437" t="s">
        <v>5813</v>
      </c>
      <c r="C1781" s="437" t="s">
        <v>5814</v>
      </c>
      <c r="D1781" s="439">
        <v>35710.339999999997</v>
      </c>
      <c r="E1781" s="439">
        <v>43450.18</v>
      </c>
      <c r="F1781" s="439">
        <v>312827.14</v>
      </c>
      <c r="G1781" s="439">
        <v>79160.52</v>
      </c>
      <c r="H1781" s="437" t="s">
        <v>956</v>
      </c>
      <c r="I1781" s="437" t="s">
        <v>5815</v>
      </c>
      <c r="J1781" s="440">
        <v>40425</v>
      </c>
    </row>
    <row r="1782" spans="1:10" ht="15">
      <c r="A1782" s="445" t="s">
        <v>5816</v>
      </c>
      <c r="B1782" s="437" t="s">
        <v>5817</v>
      </c>
      <c r="C1782" s="437" t="s">
        <v>4761</v>
      </c>
      <c r="D1782" s="446">
        <v>142993.57</v>
      </c>
      <c r="E1782" s="446">
        <v>175531.85</v>
      </c>
      <c r="F1782" s="439">
        <v>189100</v>
      </c>
      <c r="G1782" s="439">
        <v>175531.85</v>
      </c>
      <c r="H1782" s="437" t="s">
        <v>956</v>
      </c>
      <c r="I1782" s="437" t="s">
        <v>2561</v>
      </c>
      <c r="J1782" s="440">
        <v>40428</v>
      </c>
    </row>
    <row r="1783" spans="1:10" ht="30">
      <c r="A1783" s="443"/>
      <c r="B1783" s="437" t="s">
        <v>5817</v>
      </c>
      <c r="C1783" s="437" t="s">
        <v>5818</v>
      </c>
      <c r="D1783" s="444"/>
      <c r="E1783" s="444"/>
      <c r="F1783" s="439">
        <v>225900</v>
      </c>
      <c r="G1783" s="439">
        <v>142993.57</v>
      </c>
      <c r="H1783" s="437" t="s">
        <v>956</v>
      </c>
      <c r="I1783" s="437" t="s">
        <v>2561</v>
      </c>
      <c r="J1783" s="440">
        <v>40359</v>
      </c>
    </row>
    <row r="1784" spans="1:10" ht="15">
      <c r="A1784" s="437" t="s">
        <v>5819</v>
      </c>
      <c r="B1784" s="437" t="s">
        <v>5820</v>
      </c>
      <c r="C1784" s="437" t="s">
        <v>5821</v>
      </c>
      <c r="D1784" s="439">
        <v>564.55999999999995</v>
      </c>
      <c r="E1784" s="439">
        <v>686.92</v>
      </c>
      <c r="F1784" s="439">
        <v>1500</v>
      </c>
      <c r="G1784" s="439">
        <v>1251.48</v>
      </c>
      <c r="H1784" s="437" t="s">
        <v>956</v>
      </c>
      <c r="I1784" s="437" t="s">
        <v>999</v>
      </c>
      <c r="J1784" s="440">
        <v>40359</v>
      </c>
    </row>
    <row r="1785" spans="1:10" ht="15">
      <c r="A1785" s="445" t="s">
        <v>5822</v>
      </c>
      <c r="B1785" s="437" t="s">
        <v>5823</v>
      </c>
      <c r="C1785" s="437" t="s">
        <v>5824</v>
      </c>
      <c r="D1785" s="446">
        <v>6084.21</v>
      </c>
      <c r="E1785" s="446">
        <v>7402.9</v>
      </c>
      <c r="F1785" s="439">
        <v>2133.5</v>
      </c>
      <c r="G1785" s="439">
        <v>4267</v>
      </c>
      <c r="H1785" s="437" t="s">
        <v>956</v>
      </c>
      <c r="I1785" s="437" t="s">
        <v>2833</v>
      </c>
      <c r="J1785" s="440">
        <v>40486</v>
      </c>
    </row>
    <row r="1786" spans="1:10" ht="30">
      <c r="A1786" s="441"/>
      <c r="B1786" s="437" t="s">
        <v>5825</v>
      </c>
      <c r="C1786" s="437" t="s">
        <v>5826</v>
      </c>
      <c r="D1786" s="442"/>
      <c r="E1786" s="442"/>
      <c r="F1786" s="439">
        <v>27367</v>
      </c>
      <c r="G1786" s="439">
        <v>5323.53</v>
      </c>
      <c r="H1786" s="437" t="s">
        <v>956</v>
      </c>
      <c r="I1786" s="437" t="s">
        <v>5827</v>
      </c>
      <c r="J1786" s="440">
        <v>40821</v>
      </c>
    </row>
    <row r="1787" spans="1:10" ht="15">
      <c r="A1787" s="443"/>
      <c r="B1787" s="437" t="s">
        <v>5828</v>
      </c>
      <c r="C1787" s="437" t="s">
        <v>5822</v>
      </c>
      <c r="D1787" s="444"/>
      <c r="E1787" s="444"/>
      <c r="F1787" s="439">
        <v>6200</v>
      </c>
      <c r="G1787" s="439">
        <v>6084.21</v>
      </c>
      <c r="H1787" s="437" t="s">
        <v>956</v>
      </c>
      <c r="I1787" s="437" t="s">
        <v>5829</v>
      </c>
      <c r="J1787" s="440">
        <v>40344</v>
      </c>
    </row>
    <row r="1788" spans="1:10" ht="30">
      <c r="A1788" s="437" t="s">
        <v>5830</v>
      </c>
      <c r="B1788" s="437" t="s">
        <v>5831</v>
      </c>
      <c r="C1788" s="437" t="s">
        <v>5832</v>
      </c>
      <c r="D1788" s="439">
        <v>3127.27</v>
      </c>
      <c r="E1788" s="439">
        <v>3805.08</v>
      </c>
      <c r="F1788" s="439">
        <v>29700</v>
      </c>
      <c r="G1788" s="439">
        <v>3127.27</v>
      </c>
      <c r="H1788" s="437" t="s">
        <v>956</v>
      </c>
      <c r="I1788" s="437" t="s">
        <v>727</v>
      </c>
      <c r="J1788" s="440">
        <v>40080</v>
      </c>
    </row>
    <row r="1789" spans="1:10" ht="15">
      <c r="A1789" s="445" t="s">
        <v>5833</v>
      </c>
      <c r="B1789" s="437" t="s">
        <v>5834</v>
      </c>
      <c r="C1789" s="437" t="s">
        <v>5835</v>
      </c>
      <c r="D1789" s="446">
        <v>694.47</v>
      </c>
      <c r="E1789" s="446">
        <v>844.98</v>
      </c>
      <c r="F1789" s="439">
        <v>1577.53</v>
      </c>
      <c r="G1789" s="439">
        <v>694.47</v>
      </c>
      <c r="H1789" s="437" t="s">
        <v>956</v>
      </c>
      <c r="I1789" s="437" t="s">
        <v>727</v>
      </c>
      <c r="J1789" s="440">
        <v>40043</v>
      </c>
    </row>
    <row r="1790" spans="1:10" ht="30">
      <c r="A1790" s="443"/>
      <c r="B1790" s="437" t="s">
        <v>5836</v>
      </c>
      <c r="C1790" s="437" t="s">
        <v>5837</v>
      </c>
      <c r="D1790" s="444"/>
      <c r="E1790" s="444"/>
      <c r="F1790" s="439">
        <v>1899</v>
      </c>
      <c r="G1790" s="439">
        <v>844.98</v>
      </c>
      <c r="H1790" s="437" t="s">
        <v>956</v>
      </c>
      <c r="I1790" s="437" t="s">
        <v>5838</v>
      </c>
      <c r="J1790" s="440">
        <v>40366</v>
      </c>
    </row>
    <row r="1791" spans="1:10" ht="15">
      <c r="A1791" s="437" t="s">
        <v>5839</v>
      </c>
      <c r="B1791" s="437" t="s">
        <v>5840</v>
      </c>
      <c r="C1791" s="437" t="s">
        <v>5841</v>
      </c>
      <c r="D1791" s="439">
        <v>1841.3</v>
      </c>
      <c r="E1791" s="439">
        <v>2240.38</v>
      </c>
      <c r="F1791" s="439">
        <v>0</v>
      </c>
      <c r="G1791" s="439">
        <v>0</v>
      </c>
      <c r="H1791" s="437" t="s">
        <v>1038</v>
      </c>
      <c r="I1791" s="437" t="s">
        <v>727</v>
      </c>
      <c r="J1791" s="440">
        <v>40079</v>
      </c>
    </row>
    <row r="1792" spans="1:10" ht="90">
      <c r="A1792" s="445" t="s">
        <v>5842</v>
      </c>
      <c r="B1792" s="437" t="s">
        <v>5843</v>
      </c>
      <c r="C1792" s="437" t="s">
        <v>5844</v>
      </c>
      <c r="D1792" s="446">
        <v>3642.66</v>
      </c>
      <c r="E1792" s="446">
        <v>4432.17</v>
      </c>
      <c r="F1792" s="439">
        <v>14064.9</v>
      </c>
      <c r="G1792" s="439">
        <v>3642.66</v>
      </c>
      <c r="H1792" s="437" t="s">
        <v>956</v>
      </c>
      <c r="I1792" s="437" t="s">
        <v>727</v>
      </c>
      <c r="J1792" s="440">
        <v>40028</v>
      </c>
    </row>
    <row r="1793" spans="1:10" ht="45">
      <c r="A1793" s="443"/>
      <c r="B1793" s="437" t="s">
        <v>5843</v>
      </c>
      <c r="C1793" s="437" t="s">
        <v>5845</v>
      </c>
      <c r="D1793" s="444"/>
      <c r="E1793" s="444"/>
      <c r="F1793" s="439">
        <v>5787</v>
      </c>
      <c r="G1793" s="439">
        <v>4432.17</v>
      </c>
      <c r="H1793" s="437" t="s">
        <v>956</v>
      </c>
      <c r="I1793" s="437" t="s">
        <v>2222</v>
      </c>
      <c r="J1793" s="440">
        <v>40368</v>
      </c>
    </row>
    <row r="1794" spans="1:10" ht="60">
      <c r="A1794" s="445" t="s">
        <v>5846</v>
      </c>
      <c r="B1794" s="437" t="s">
        <v>5847</v>
      </c>
      <c r="C1794" s="437" t="s">
        <v>5848</v>
      </c>
      <c r="D1794" s="446">
        <v>9556.5300000000007</v>
      </c>
      <c r="E1794" s="446">
        <v>11627.81</v>
      </c>
      <c r="F1794" s="439">
        <v>5000</v>
      </c>
      <c r="G1794" s="439">
        <v>4581.25</v>
      </c>
      <c r="H1794" s="437" t="s">
        <v>956</v>
      </c>
      <c r="I1794" s="437" t="s">
        <v>5849</v>
      </c>
      <c r="J1794" s="440">
        <v>40438</v>
      </c>
    </row>
    <row r="1795" spans="1:10" ht="30">
      <c r="A1795" s="441"/>
      <c r="B1795" s="437" t="s">
        <v>5850</v>
      </c>
      <c r="C1795" s="437" t="s">
        <v>5851</v>
      </c>
      <c r="D1795" s="442"/>
      <c r="E1795" s="442"/>
      <c r="F1795" s="439">
        <v>19000</v>
      </c>
      <c r="G1795" s="439">
        <v>9556</v>
      </c>
      <c r="H1795" s="437" t="s">
        <v>956</v>
      </c>
      <c r="I1795" s="437" t="s">
        <v>5852</v>
      </c>
      <c r="J1795" s="440">
        <v>40359</v>
      </c>
    </row>
    <row r="1796" spans="1:10" ht="30">
      <c r="A1796" s="441"/>
      <c r="B1796" s="437" t="s">
        <v>5853</v>
      </c>
      <c r="C1796" s="437" t="s">
        <v>5854</v>
      </c>
      <c r="D1796" s="442"/>
      <c r="E1796" s="442"/>
      <c r="F1796" s="439">
        <v>3505.04</v>
      </c>
      <c r="G1796" s="439">
        <v>3505.04</v>
      </c>
      <c r="H1796" s="437" t="s">
        <v>956</v>
      </c>
      <c r="I1796" s="437" t="s">
        <v>5855</v>
      </c>
      <c r="J1796" s="440">
        <v>40436</v>
      </c>
    </row>
    <row r="1797" spans="1:10" ht="30">
      <c r="A1797" s="441"/>
      <c r="B1797" s="437" t="s">
        <v>5856</v>
      </c>
      <c r="C1797" s="437" t="s">
        <v>5857</v>
      </c>
      <c r="D1797" s="442"/>
      <c r="E1797" s="442"/>
      <c r="F1797" s="439">
        <v>497.25</v>
      </c>
      <c r="G1797" s="439">
        <v>497.25</v>
      </c>
      <c r="H1797" s="437" t="s">
        <v>956</v>
      </c>
      <c r="I1797" s="437" t="s">
        <v>5858</v>
      </c>
      <c r="J1797" s="440">
        <v>40714</v>
      </c>
    </row>
    <row r="1798" spans="1:10" ht="30">
      <c r="A1798" s="441"/>
      <c r="B1798" s="437" t="s">
        <v>5859</v>
      </c>
      <c r="C1798" s="437" t="s">
        <v>5860</v>
      </c>
      <c r="D1798" s="442"/>
      <c r="E1798" s="442"/>
      <c r="F1798" s="439">
        <v>507.68</v>
      </c>
      <c r="G1798" s="439">
        <v>507.68</v>
      </c>
      <c r="H1798" s="437" t="s">
        <v>956</v>
      </c>
      <c r="I1798" s="437" t="s">
        <v>5849</v>
      </c>
      <c r="J1798" s="440">
        <v>40478</v>
      </c>
    </row>
    <row r="1799" spans="1:10" ht="30">
      <c r="A1799" s="443"/>
      <c r="B1799" s="437" t="s">
        <v>5861</v>
      </c>
      <c r="C1799" s="437" t="s">
        <v>5862</v>
      </c>
      <c r="D1799" s="444"/>
      <c r="E1799" s="444"/>
      <c r="F1799" s="439">
        <v>15000</v>
      </c>
      <c r="G1799" s="439">
        <v>2537</v>
      </c>
      <c r="H1799" s="437" t="s">
        <v>956</v>
      </c>
      <c r="I1799" s="437" t="s">
        <v>5863</v>
      </c>
      <c r="J1799" s="440">
        <v>40847</v>
      </c>
    </row>
    <row r="1800" spans="1:10" ht="60">
      <c r="A1800" s="445" t="s">
        <v>5864</v>
      </c>
      <c r="B1800" s="437" t="s">
        <v>5865</v>
      </c>
      <c r="C1800" s="437" t="s">
        <v>5866</v>
      </c>
      <c r="D1800" s="446">
        <v>13806.31</v>
      </c>
      <c r="E1800" s="446">
        <v>16798.68</v>
      </c>
      <c r="F1800" s="439">
        <v>8096.38</v>
      </c>
      <c r="G1800" s="439">
        <v>8096.38</v>
      </c>
      <c r="H1800" s="437" t="s">
        <v>956</v>
      </c>
      <c r="I1800" s="437" t="s">
        <v>5867</v>
      </c>
      <c r="J1800" s="440">
        <v>40116</v>
      </c>
    </row>
    <row r="1801" spans="1:10" ht="30">
      <c r="A1801" s="443"/>
      <c r="B1801" s="437" t="s">
        <v>5868</v>
      </c>
      <c r="C1801" s="437" t="s">
        <v>5869</v>
      </c>
      <c r="D1801" s="444"/>
      <c r="E1801" s="444"/>
      <c r="F1801" s="439">
        <v>49445.84</v>
      </c>
      <c r="G1801" s="439">
        <v>22508.61</v>
      </c>
      <c r="H1801" s="437" t="s">
        <v>956</v>
      </c>
      <c r="I1801" s="437" t="s">
        <v>5870</v>
      </c>
      <c r="J1801" s="440">
        <v>40816</v>
      </c>
    </row>
    <row r="1802" spans="1:10" ht="30">
      <c r="A1802" s="445" t="s">
        <v>5871</v>
      </c>
      <c r="B1802" s="437" t="s">
        <v>5872</v>
      </c>
      <c r="C1802" s="437" t="s">
        <v>5873</v>
      </c>
      <c r="D1802" s="446">
        <v>226260.11</v>
      </c>
      <c r="E1802" s="446">
        <v>275299.58</v>
      </c>
      <c r="F1802" s="439">
        <v>616059.57999999996</v>
      </c>
      <c r="G1802" s="439">
        <v>226260.11</v>
      </c>
      <c r="H1802" s="437" t="s">
        <v>956</v>
      </c>
      <c r="I1802" s="437" t="s">
        <v>5874</v>
      </c>
      <c r="J1802" s="440">
        <v>40137</v>
      </c>
    </row>
    <row r="1803" spans="1:10" ht="30">
      <c r="A1803" s="443"/>
      <c r="B1803" s="437" t="s">
        <v>5875</v>
      </c>
      <c r="C1803" s="437" t="s">
        <v>5876</v>
      </c>
      <c r="D1803" s="444"/>
      <c r="E1803" s="444"/>
      <c r="F1803" s="439">
        <v>503522.49</v>
      </c>
      <c r="G1803" s="439">
        <v>275299.58</v>
      </c>
      <c r="H1803" s="437" t="s">
        <v>956</v>
      </c>
      <c r="I1803" s="437" t="s">
        <v>5874</v>
      </c>
      <c r="J1803" s="440">
        <v>40512</v>
      </c>
    </row>
    <row r="1804" spans="1:10" ht="30">
      <c r="A1804" s="445" t="s">
        <v>5877</v>
      </c>
      <c r="B1804" s="437" t="s">
        <v>5878</v>
      </c>
      <c r="C1804" s="437" t="s">
        <v>5879</v>
      </c>
      <c r="D1804" s="446">
        <v>14553.19</v>
      </c>
      <c r="E1804" s="446">
        <v>17707.43</v>
      </c>
      <c r="F1804" s="439">
        <v>6825</v>
      </c>
      <c r="G1804" s="439">
        <v>0</v>
      </c>
      <c r="H1804" s="437" t="s">
        <v>956</v>
      </c>
      <c r="I1804" s="437" t="s">
        <v>1002</v>
      </c>
      <c r="J1804" s="440">
        <v>40130</v>
      </c>
    </row>
    <row r="1805" spans="1:10" ht="45">
      <c r="A1805" s="441"/>
      <c r="B1805" s="437" t="s">
        <v>5880</v>
      </c>
      <c r="C1805" s="437" t="s">
        <v>5881</v>
      </c>
      <c r="D1805" s="442"/>
      <c r="E1805" s="442"/>
      <c r="F1805" s="439">
        <v>18000</v>
      </c>
      <c r="G1805" s="439">
        <v>17707.43</v>
      </c>
      <c r="H1805" s="437" t="s">
        <v>956</v>
      </c>
      <c r="I1805" s="437" t="s">
        <v>5882</v>
      </c>
      <c r="J1805" s="440">
        <v>40724</v>
      </c>
    </row>
    <row r="1806" spans="1:10" ht="45">
      <c r="A1806" s="443"/>
      <c r="B1806" s="437" t="s">
        <v>5883</v>
      </c>
      <c r="C1806" s="437" t="s">
        <v>5884</v>
      </c>
      <c r="D1806" s="444"/>
      <c r="E1806" s="444"/>
      <c r="F1806" s="439">
        <v>10700</v>
      </c>
      <c r="G1806" s="439">
        <v>0</v>
      </c>
      <c r="H1806" s="437" t="s">
        <v>956</v>
      </c>
      <c r="I1806" s="437" t="s">
        <v>1002</v>
      </c>
      <c r="J1806" s="440">
        <v>40132</v>
      </c>
    </row>
    <row r="1807" spans="1:10" ht="15">
      <c r="A1807" s="445" t="s">
        <v>5885</v>
      </c>
      <c r="B1807" s="437" t="s">
        <v>5886</v>
      </c>
      <c r="C1807" s="437" t="s">
        <v>5887</v>
      </c>
      <c r="D1807" s="446">
        <v>4280.3500000000004</v>
      </c>
      <c r="E1807" s="446">
        <v>5208.07</v>
      </c>
      <c r="F1807" s="439">
        <v>9488.42</v>
      </c>
      <c r="G1807" s="439">
        <v>9488.42</v>
      </c>
      <c r="H1807" s="437" t="s">
        <v>956</v>
      </c>
      <c r="I1807" s="437" t="s">
        <v>999</v>
      </c>
      <c r="J1807" s="440">
        <v>40451</v>
      </c>
    </row>
    <row r="1808" spans="1:10" ht="15">
      <c r="A1808" s="443"/>
      <c r="B1808" s="437" t="s">
        <v>5888</v>
      </c>
      <c r="C1808" s="437" t="s">
        <v>1746</v>
      </c>
      <c r="D1808" s="444"/>
      <c r="E1808" s="444"/>
      <c r="F1808" s="439">
        <v>6000</v>
      </c>
      <c r="G1808" s="439">
        <v>0</v>
      </c>
      <c r="H1808" s="437" t="s">
        <v>960</v>
      </c>
      <c r="I1808" s="437" t="s">
        <v>1050</v>
      </c>
      <c r="J1808" s="440">
        <v>40801</v>
      </c>
    </row>
    <row r="1809" spans="1:10" ht="15">
      <c r="A1809" s="437" t="s">
        <v>5889</v>
      </c>
      <c r="B1809" s="437" t="s">
        <v>5890</v>
      </c>
      <c r="C1809" s="437" t="s">
        <v>5891</v>
      </c>
      <c r="D1809" s="439">
        <v>11133.28</v>
      </c>
      <c r="E1809" s="439">
        <v>13546.29</v>
      </c>
      <c r="F1809" s="439">
        <v>150000</v>
      </c>
      <c r="G1809" s="439">
        <v>0</v>
      </c>
      <c r="H1809" s="437" t="s">
        <v>956</v>
      </c>
      <c r="I1809" s="437" t="s">
        <v>727</v>
      </c>
      <c r="J1809" s="440">
        <v>40724</v>
      </c>
    </row>
    <row r="1810" spans="1:10" ht="30">
      <c r="A1810" s="437" t="s">
        <v>5892</v>
      </c>
      <c r="B1810" s="437" t="s">
        <v>5893</v>
      </c>
      <c r="C1810" s="437" t="s">
        <v>5894</v>
      </c>
      <c r="D1810" s="439">
        <v>589.97</v>
      </c>
      <c r="E1810" s="439">
        <v>717.84</v>
      </c>
      <c r="F1810" s="439">
        <v>1380</v>
      </c>
      <c r="G1810" s="439">
        <v>1307.81</v>
      </c>
      <c r="H1810" s="437" t="s">
        <v>956</v>
      </c>
      <c r="I1810" s="437" t="s">
        <v>5895</v>
      </c>
      <c r="J1810" s="440">
        <v>40461</v>
      </c>
    </row>
    <row r="1811" spans="1:10" ht="15">
      <c r="A1811" s="437" t="s">
        <v>5896</v>
      </c>
      <c r="B1811" s="437" t="s">
        <v>5897</v>
      </c>
      <c r="C1811" s="437" t="s">
        <v>5898</v>
      </c>
      <c r="D1811" s="439">
        <v>1027.97</v>
      </c>
      <c r="E1811" s="439">
        <v>1250.77</v>
      </c>
      <c r="F1811" s="439">
        <v>9073</v>
      </c>
      <c r="G1811" s="439">
        <v>1027.97</v>
      </c>
      <c r="H1811" s="437" t="s">
        <v>956</v>
      </c>
      <c r="I1811" s="437" t="s">
        <v>727</v>
      </c>
      <c r="J1811" s="440">
        <v>40050</v>
      </c>
    </row>
    <row r="1812" spans="1:10" ht="45">
      <c r="A1812" s="445" t="s">
        <v>5899</v>
      </c>
      <c r="B1812" s="437" t="s">
        <v>5900</v>
      </c>
      <c r="C1812" s="437" t="s">
        <v>5901</v>
      </c>
      <c r="D1812" s="446">
        <v>554.70000000000005</v>
      </c>
      <c r="E1812" s="446">
        <v>674.92</v>
      </c>
      <c r="F1812" s="439">
        <v>36800</v>
      </c>
      <c r="G1812" s="439">
        <v>0</v>
      </c>
      <c r="H1812" s="437" t="s">
        <v>1038</v>
      </c>
      <c r="I1812" s="437" t="s">
        <v>5902</v>
      </c>
      <c r="J1812" s="440">
        <v>41060</v>
      </c>
    </row>
    <row r="1813" spans="1:10" ht="30">
      <c r="A1813" s="441"/>
      <c r="B1813" s="437" t="s">
        <v>5903</v>
      </c>
      <c r="C1813" s="437" t="s">
        <v>5904</v>
      </c>
      <c r="D1813" s="442"/>
      <c r="E1813" s="442"/>
      <c r="F1813" s="439">
        <v>7500</v>
      </c>
      <c r="G1813" s="439">
        <v>554.70000000000005</v>
      </c>
      <c r="H1813" s="437" t="s">
        <v>956</v>
      </c>
      <c r="I1813" s="437" t="s">
        <v>727</v>
      </c>
      <c r="J1813" s="440">
        <v>40072</v>
      </c>
    </row>
    <row r="1814" spans="1:10" ht="60">
      <c r="A1814" s="441"/>
      <c r="B1814" s="437" t="s">
        <v>5905</v>
      </c>
      <c r="C1814" s="437" t="s">
        <v>5906</v>
      </c>
      <c r="D1814" s="442"/>
      <c r="E1814" s="442"/>
      <c r="F1814" s="439">
        <v>12000</v>
      </c>
      <c r="G1814" s="439">
        <v>0</v>
      </c>
      <c r="H1814" s="437" t="s">
        <v>1038</v>
      </c>
      <c r="I1814" s="437" t="s">
        <v>5907</v>
      </c>
      <c r="J1814" s="440">
        <v>40451</v>
      </c>
    </row>
    <row r="1815" spans="1:10" ht="45">
      <c r="A1815" s="443"/>
      <c r="B1815" s="437" t="s">
        <v>5908</v>
      </c>
      <c r="C1815" s="437" t="s">
        <v>5909</v>
      </c>
      <c r="D1815" s="444"/>
      <c r="E1815" s="444"/>
      <c r="F1815" s="439">
        <v>12000</v>
      </c>
      <c r="G1815" s="439">
        <v>0</v>
      </c>
      <c r="H1815" s="437" t="s">
        <v>1038</v>
      </c>
      <c r="I1815" s="437" t="s">
        <v>5910</v>
      </c>
      <c r="J1815" s="440">
        <v>40847</v>
      </c>
    </row>
    <row r="1816" spans="1:10" ht="90">
      <c r="A1816" s="437" t="s">
        <v>5911</v>
      </c>
      <c r="B1816" s="437" t="s">
        <v>5912</v>
      </c>
      <c r="C1816" s="437" t="s">
        <v>5913</v>
      </c>
      <c r="D1816" s="439">
        <v>2961.3</v>
      </c>
      <c r="E1816" s="439">
        <v>3603.13</v>
      </c>
      <c r="F1816" s="439">
        <v>3924.24</v>
      </c>
      <c r="G1816" s="439">
        <v>2961.3</v>
      </c>
      <c r="H1816" s="437" t="s">
        <v>956</v>
      </c>
      <c r="I1816" s="437" t="s">
        <v>727</v>
      </c>
      <c r="J1816" s="440">
        <v>40057</v>
      </c>
    </row>
    <row r="1817" spans="1:10" ht="30">
      <c r="A1817" s="445" t="s">
        <v>5914</v>
      </c>
      <c r="B1817" s="437" t="s">
        <v>5915</v>
      </c>
      <c r="C1817" s="437" t="s">
        <v>5916</v>
      </c>
      <c r="D1817" s="446">
        <v>3498.53</v>
      </c>
      <c r="E1817" s="446">
        <v>4256.8</v>
      </c>
      <c r="F1817" s="439">
        <v>4261</v>
      </c>
      <c r="G1817" s="439">
        <v>3498.53</v>
      </c>
      <c r="H1817" s="437" t="s">
        <v>956</v>
      </c>
      <c r="I1817" s="437" t="s">
        <v>5917</v>
      </c>
      <c r="J1817" s="440">
        <v>40014</v>
      </c>
    </row>
    <row r="1818" spans="1:10" ht="30">
      <c r="A1818" s="443"/>
      <c r="B1818" s="437" t="s">
        <v>5918</v>
      </c>
      <c r="C1818" s="437" t="s">
        <v>5919</v>
      </c>
      <c r="D1818" s="444"/>
      <c r="E1818" s="444"/>
      <c r="F1818" s="439">
        <v>14514.5</v>
      </c>
      <c r="G1818" s="439">
        <v>4256.8</v>
      </c>
      <c r="H1818" s="437" t="s">
        <v>956</v>
      </c>
      <c r="I1818" s="437" t="s">
        <v>5535</v>
      </c>
      <c r="J1818" s="440">
        <v>40281</v>
      </c>
    </row>
    <row r="1819" spans="1:10" ht="15">
      <c r="A1819" s="445" t="s">
        <v>5920</v>
      </c>
      <c r="B1819" s="437" t="s">
        <v>5921</v>
      </c>
      <c r="C1819" s="437" t="s">
        <v>3741</v>
      </c>
      <c r="D1819" s="446">
        <v>2314.88</v>
      </c>
      <c r="E1819" s="446">
        <v>2816.61</v>
      </c>
      <c r="F1819" s="439">
        <v>3500</v>
      </c>
      <c r="G1819" s="439">
        <v>2314.88</v>
      </c>
      <c r="H1819" s="437" t="s">
        <v>956</v>
      </c>
      <c r="I1819" s="437" t="s">
        <v>1002</v>
      </c>
      <c r="J1819" s="440">
        <v>40157</v>
      </c>
    </row>
    <row r="1820" spans="1:10" ht="15">
      <c r="A1820" s="443"/>
      <c r="B1820" s="437" t="s">
        <v>2114</v>
      </c>
      <c r="C1820" s="437" t="s">
        <v>5922</v>
      </c>
      <c r="D1820" s="444"/>
      <c r="E1820" s="444"/>
      <c r="F1820" s="439">
        <v>0</v>
      </c>
      <c r="G1820" s="439">
        <v>0</v>
      </c>
      <c r="H1820" s="437" t="s">
        <v>1038</v>
      </c>
      <c r="I1820" s="437" t="s">
        <v>1002</v>
      </c>
      <c r="J1820" s="440">
        <v>40086</v>
      </c>
    </row>
    <row r="1821" spans="1:10" ht="45">
      <c r="A1821" s="445" t="s">
        <v>5923</v>
      </c>
      <c r="B1821" s="437" t="s">
        <v>5924</v>
      </c>
      <c r="C1821" s="437" t="s">
        <v>5925</v>
      </c>
      <c r="D1821" s="446">
        <v>434.89</v>
      </c>
      <c r="E1821" s="446">
        <v>529.16</v>
      </c>
      <c r="F1821" s="439">
        <v>20916.400000000001</v>
      </c>
      <c r="G1821" s="439">
        <v>529.16</v>
      </c>
      <c r="H1821" s="437" t="s">
        <v>956</v>
      </c>
      <c r="I1821" s="437" t="s">
        <v>5926</v>
      </c>
      <c r="J1821" s="440">
        <v>40406</v>
      </c>
    </row>
    <row r="1822" spans="1:10" ht="15">
      <c r="A1822" s="441"/>
      <c r="B1822" s="437" t="s">
        <v>5927</v>
      </c>
      <c r="C1822" s="437" t="s">
        <v>1991</v>
      </c>
      <c r="D1822" s="442"/>
      <c r="E1822" s="442"/>
      <c r="F1822" s="439">
        <v>1778.15</v>
      </c>
      <c r="G1822" s="439">
        <v>434.89</v>
      </c>
      <c r="H1822" s="437" t="s">
        <v>956</v>
      </c>
      <c r="I1822" s="437" t="s">
        <v>1034</v>
      </c>
      <c r="J1822" s="440">
        <v>40121</v>
      </c>
    </row>
    <row r="1823" spans="1:10" ht="15">
      <c r="A1823" s="443"/>
      <c r="B1823" s="437" t="s">
        <v>4351</v>
      </c>
      <c r="C1823" s="437" t="s">
        <v>1089</v>
      </c>
      <c r="D1823" s="444"/>
      <c r="E1823" s="444"/>
      <c r="F1823" s="439">
        <v>0</v>
      </c>
      <c r="G1823" s="439">
        <v>0</v>
      </c>
      <c r="H1823" s="437" t="s">
        <v>1038</v>
      </c>
      <c r="I1823" s="437" t="s">
        <v>1034</v>
      </c>
      <c r="J1823" s="440">
        <v>40101</v>
      </c>
    </row>
    <row r="1824" spans="1:10" ht="15">
      <c r="A1824" s="437" t="s">
        <v>5928</v>
      </c>
      <c r="B1824" s="437" t="s">
        <v>5929</v>
      </c>
      <c r="C1824" s="437" t="s">
        <v>5930</v>
      </c>
      <c r="D1824" s="439">
        <v>1865.01</v>
      </c>
      <c r="E1824" s="439">
        <v>2269.23</v>
      </c>
      <c r="F1824" s="439">
        <v>15000</v>
      </c>
      <c r="G1824" s="439">
        <v>4134.2299999999996</v>
      </c>
      <c r="H1824" s="437" t="s">
        <v>956</v>
      </c>
      <c r="I1824" s="437" t="s">
        <v>1034</v>
      </c>
      <c r="J1824" s="440">
        <v>40117</v>
      </c>
    </row>
    <row r="1825" spans="1:10" ht="30">
      <c r="A1825" s="445" t="s">
        <v>5931</v>
      </c>
      <c r="B1825" s="437" t="s">
        <v>5932</v>
      </c>
      <c r="C1825" s="437" t="s">
        <v>5933</v>
      </c>
      <c r="D1825" s="446">
        <v>11452.12</v>
      </c>
      <c r="E1825" s="446">
        <v>13934.24</v>
      </c>
      <c r="F1825" s="439">
        <v>5000</v>
      </c>
      <c r="G1825" s="439">
        <v>9684</v>
      </c>
      <c r="H1825" s="437" t="s">
        <v>956</v>
      </c>
      <c r="I1825" s="437" t="s">
        <v>5934</v>
      </c>
      <c r="J1825" s="440">
        <v>40445</v>
      </c>
    </row>
    <row r="1826" spans="1:10" ht="30">
      <c r="A1826" s="441"/>
      <c r="B1826" s="437" t="s">
        <v>5935</v>
      </c>
      <c r="C1826" s="437" t="s">
        <v>5936</v>
      </c>
      <c r="D1826" s="442"/>
      <c r="E1826" s="442"/>
      <c r="F1826" s="439">
        <v>3850</v>
      </c>
      <c r="G1826" s="439">
        <v>7700</v>
      </c>
      <c r="H1826" s="437" t="s">
        <v>956</v>
      </c>
      <c r="I1826" s="437" t="s">
        <v>5937</v>
      </c>
      <c r="J1826" s="440">
        <v>40347</v>
      </c>
    </row>
    <row r="1827" spans="1:10" ht="45">
      <c r="A1827" s="441"/>
      <c r="B1827" s="437" t="s">
        <v>5938</v>
      </c>
      <c r="C1827" s="437" t="s">
        <v>5939</v>
      </c>
      <c r="D1827" s="442"/>
      <c r="E1827" s="442"/>
      <c r="F1827" s="439">
        <v>1400</v>
      </c>
      <c r="G1827" s="439">
        <v>2800</v>
      </c>
      <c r="H1827" s="437" t="s">
        <v>956</v>
      </c>
      <c r="I1827" s="437" t="s">
        <v>5940</v>
      </c>
      <c r="J1827" s="440">
        <v>40021</v>
      </c>
    </row>
    <row r="1828" spans="1:10" ht="30">
      <c r="A1828" s="441"/>
      <c r="B1828" s="437" t="s">
        <v>5941</v>
      </c>
      <c r="C1828" s="437" t="s">
        <v>5942</v>
      </c>
      <c r="D1828" s="442"/>
      <c r="E1828" s="442"/>
      <c r="F1828" s="439">
        <v>1700</v>
      </c>
      <c r="G1828" s="439">
        <v>3400</v>
      </c>
      <c r="H1828" s="437" t="s">
        <v>956</v>
      </c>
      <c r="I1828" s="437" t="s">
        <v>5943</v>
      </c>
      <c r="J1828" s="440">
        <v>40392</v>
      </c>
    </row>
    <row r="1829" spans="1:10" ht="30">
      <c r="A1829" s="441"/>
      <c r="B1829" s="437" t="s">
        <v>5944</v>
      </c>
      <c r="C1829" s="437" t="s">
        <v>5945</v>
      </c>
      <c r="D1829" s="442"/>
      <c r="E1829" s="442"/>
      <c r="F1829" s="439">
        <v>700</v>
      </c>
      <c r="G1829" s="439">
        <v>1400</v>
      </c>
      <c r="H1829" s="437" t="s">
        <v>956</v>
      </c>
      <c r="I1829" s="437" t="s">
        <v>5946</v>
      </c>
      <c r="J1829" s="440">
        <v>40221</v>
      </c>
    </row>
    <row r="1830" spans="1:10" ht="15">
      <c r="A1830" s="443"/>
      <c r="B1830" s="437" t="s">
        <v>5947</v>
      </c>
      <c r="C1830" s="437" t="s">
        <v>5948</v>
      </c>
      <c r="D1830" s="444"/>
      <c r="E1830" s="444"/>
      <c r="F1830" s="439">
        <v>189855</v>
      </c>
      <c r="G1830" s="439">
        <v>12894.36</v>
      </c>
      <c r="H1830" s="437" t="s">
        <v>956</v>
      </c>
      <c r="I1830" s="437" t="s">
        <v>5949</v>
      </c>
      <c r="J1830" s="440">
        <v>40724</v>
      </c>
    </row>
    <row r="1831" spans="1:10" ht="30">
      <c r="A1831" s="437" t="s">
        <v>5950</v>
      </c>
      <c r="B1831" s="437" t="s">
        <v>5951</v>
      </c>
      <c r="C1831" s="437" t="s">
        <v>5952</v>
      </c>
      <c r="D1831" s="439">
        <v>612.91999999999996</v>
      </c>
      <c r="E1831" s="439">
        <v>745.76</v>
      </c>
      <c r="F1831" s="439">
        <v>4760</v>
      </c>
      <c r="G1831" s="439">
        <v>612.91999999999996</v>
      </c>
      <c r="H1831" s="437" t="s">
        <v>956</v>
      </c>
      <c r="I1831" s="437" t="s">
        <v>5953</v>
      </c>
      <c r="J1831" s="440">
        <v>40060</v>
      </c>
    </row>
    <row r="1832" spans="1:10" ht="30">
      <c r="A1832" s="445" t="s">
        <v>5954</v>
      </c>
      <c r="B1832" s="437" t="s">
        <v>5955</v>
      </c>
      <c r="C1832" s="437" t="s">
        <v>5956</v>
      </c>
      <c r="D1832" s="446">
        <v>12356.23</v>
      </c>
      <c r="E1832" s="446">
        <v>15034.31</v>
      </c>
      <c r="F1832" s="439">
        <v>19000</v>
      </c>
      <c r="G1832" s="439">
        <v>5905.26</v>
      </c>
      <c r="H1832" s="437" t="s">
        <v>956</v>
      </c>
      <c r="I1832" s="437" t="s">
        <v>5957</v>
      </c>
      <c r="J1832" s="440">
        <v>40151</v>
      </c>
    </row>
    <row r="1833" spans="1:10" ht="15">
      <c r="A1833" s="443"/>
      <c r="B1833" s="437" t="s">
        <v>5958</v>
      </c>
      <c r="C1833" s="437" t="s">
        <v>5959</v>
      </c>
      <c r="D1833" s="442"/>
      <c r="E1833" s="444"/>
      <c r="F1833" s="439">
        <v>6500</v>
      </c>
      <c r="G1833" s="439">
        <v>6450.97</v>
      </c>
      <c r="H1833" s="437" t="s">
        <v>956</v>
      </c>
      <c r="I1833" s="437" t="s">
        <v>5957</v>
      </c>
      <c r="J1833" s="440">
        <v>40074</v>
      </c>
    </row>
    <row r="1834" spans="1:10" ht="15">
      <c r="A1834" s="445" t="s">
        <v>5960</v>
      </c>
      <c r="B1834" s="437" t="s">
        <v>5961</v>
      </c>
      <c r="C1834" s="437" t="s">
        <v>450</v>
      </c>
      <c r="D1834" s="444"/>
      <c r="E1834" s="439">
        <v>25992.52</v>
      </c>
      <c r="F1834" s="439">
        <v>34591.519999999997</v>
      </c>
      <c r="G1834" s="439">
        <v>25992.52</v>
      </c>
      <c r="H1834" s="437" t="s">
        <v>956</v>
      </c>
      <c r="I1834" s="437" t="s">
        <v>1002</v>
      </c>
      <c r="J1834" s="440">
        <v>40451</v>
      </c>
    </row>
    <row r="1835" spans="1:10" ht="60">
      <c r="A1835" s="441"/>
      <c r="B1835" s="437" t="s">
        <v>5962</v>
      </c>
      <c r="C1835" s="437" t="s">
        <v>5963</v>
      </c>
      <c r="D1835" s="446">
        <v>21362.44</v>
      </c>
      <c r="E1835" s="446">
        <v>25992.52</v>
      </c>
      <c r="F1835" s="439">
        <v>18991</v>
      </c>
      <c r="G1835" s="439">
        <v>18991</v>
      </c>
      <c r="H1835" s="437" t="s">
        <v>956</v>
      </c>
      <c r="I1835" s="437" t="s">
        <v>5964</v>
      </c>
      <c r="J1835" s="440">
        <v>40119</v>
      </c>
    </row>
    <row r="1836" spans="1:10" ht="30">
      <c r="A1836" s="443"/>
      <c r="B1836" s="437" t="s">
        <v>5965</v>
      </c>
      <c r="C1836" s="437" t="s">
        <v>5960</v>
      </c>
      <c r="D1836" s="444"/>
      <c r="E1836" s="444"/>
      <c r="F1836" s="439">
        <v>2897.6</v>
      </c>
      <c r="G1836" s="439">
        <v>2371.44</v>
      </c>
      <c r="H1836" s="437" t="s">
        <v>956</v>
      </c>
      <c r="I1836" s="437" t="s">
        <v>5966</v>
      </c>
      <c r="J1836" s="440">
        <v>40249</v>
      </c>
    </row>
    <row r="1837" spans="1:10" ht="15">
      <c r="A1837" s="445" t="s">
        <v>5967</v>
      </c>
      <c r="B1837" s="437" t="s">
        <v>5968</v>
      </c>
      <c r="C1837" s="437" t="s">
        <v>1231</v>
      </c>
      <c r="D1837" s="446">
        <v>4939.87</v>
      </c>
      <c r="E1837" s="446">
        <v>6010.54</v>
      </c>
      <c r="F1837" s="439">
        <v>0</v>
      </c>
      <c r="G1837" s="439">
        <v>0</v>
      </c>
      <c r="H1837" s="437" t="s">
        <v>1038</v>
      </c>
      <c r="I1837" s="437" t="s">
        <v>727</v>
      </c>
      <c r="J1837" s="440">
        <v>40389</v>
      </c>
    </row>
    <row r="1838" spans="1:10" ht="15">
      <c r="A1838" s="443"/>
      <c r="B1838" s="437" t="s">
        <v>5969</v>
      </c>
      <c r="C1838" s="437" t="s">
        <v>1231</v>
      </c>
      <c r="D1838" s="444"/>
      <c r="E1838" s="444"/>
      <c r="F1838" s="439">
        <v>0</v>
      </c>
      <c r="G1838" s="439">
        <v>0</v>
      </c>
      <c r="H1838" s="437" t="s">
        <v>1038</v>
      </c>
      <c r="I1838" s="437" t="s">
        <v>5970</v>
      </c>
      <c r="J1838" s="440">
        <v>40359</v>
      </c>
    </row>
    <row r="1839" spans="1:10" ht="75">
      <c r="A1839" s="437" t="s">
        <v>5971</v>
      </c>
      <c r="B1839" s="437" t="s">
        <v>5972</v>
      </c>
      <c r="C1839" s="437" t="s">
        <v>5973</v>
      </c>
      <c r="D1839" s="439">
        <v>69102.850000000006</v>
      </c>
      <c r="E1839" s="439">
        <v>82950.17</v>
      </c>
      <c r="F1839" s="439">
        <v>0</v>
      </c>
      <c r="G1839" s="439">
        <v>0</v>
      </c>
      <c r="H1839" s="437" t="s">
        <v>1038</v>
      </c>
      <c r="I1839" s="437" t="s">
        <v>5974</v>
      </c>
      <c r="J1839" s="440">
        <v>40107</v>
      </c>
    </row>
    <row r="1840" spans="1:10" ht="120">
      <c r="A1840" s="445" t="s">
        <v>5975</v>
      </c>
      <c r="B1840" s="437" t="s">
        <v>5976</v>
      </c>
      <c r="C1840" s="437" t="s">
        <v>5977</v>
      </c>
      <c r="D1840" s="446">
        <v>132592.95000000001</v>
      </c>
      <c r="E1840" s="446">
        <v>160556.54</v>
      </c>
      <c r="F1840" s="439">
        <v>150000</v>
      </c>
      <c r="G1840" s="439">
        <v>132592.95000000001</v>
      </c>
      <c r="H1840" s="437" t="s">
        <v>956</v>
      </c>
      <c r="I1840" s="437" t="s">
        <v>5978</v>
      </c>
      <c r="J1840" s="440">
        <v>40029</v>
      </c>
    </row>
    <row r="1841" spans="1:10" ht="30">
      <c r="A1841" s="443"/>
      <c r="B1841" s="437" t="s">
        <v>5979</v>
      </c>
      <c r="C1841" s="437" t="s">
        <v>4201</v>
      </c>
      <c r="D1841" s="444"/>
      <c r="E1841" s="444"/>
      <c r="F1841" s="439">
        <v>300000</v>
      </c>
      <c r="G1841" s="439">
        <v>160556.54</v>
      </c>
      <c r="H1841" s="437" t="s">
        <v>956</v>
      </c>
      <c r="I1841" s="437" t="s">
        <v>5980</v>
      </c>
      <c r="J1841" s="440">
        <v>40372</v>
      </c>
    </row>
    <row r="1842" spans="1:10" ht="60">
      <c r="A1842" s="437" t="s">
        <v>5981</v>
      </c>
      <c r="B1842" s="437" t="s">
        <v>5982</v>
      </c>
      <c r="C1842" s="437" t="s">
        <v>5983</v>
      </c>
      <c r="D1842" s="439">
        <v>20825.21</v>
      </c>
      <c r="E1842" s="439">
        <v>25338.85</v>
      </c>
      <c r="F1842" s="439">
        <v>42850</v>
      </c>
      <c r="G1842" s="439">
        <v>20825.21</v>
      </c>
      <c r="H1842" s="437" t="s">
        <v>956</v>
      </c>
      <c r="I1842" s="437" t="s">
        <v>5984</v>
      </c>
      <c r="J1842" s="440">
        <v>40148</v>
      </c>
    </row>
    <row r="1843" spans="1:10" ht="15">
      <c r="A1843" s="445" t="s">
        <v>5985</v>
      </c>
      <c r="B1843" s="437" t="s">
        <v>5986</v>
      </c>
      <c r="C1843" s="437" t="s">
        <v>5987</v>
      </c>
      <c r="D1843" s="446">
        <v>3371.87</v>
      </c>
      <c r="E1843" s="446">
        <v>4102.68</v>
      </c>
      <c r="F1843" s="439">
        <v>0</v>
      </c>
      <c r="G1843" s="439">
        <v>0</v>
      </c>
      <c r="H1843" s="437" t="s">
        <v>956</v>
      </c>
      <c r="I1843" s="437" t="s">
        <v>3812</v>
      </c>
      <c r="J1843" s="440">
        <v>40441</v>
      </c>
    </row>
    <row r="1844" spans="1:10" ht="30">
      <c r="A1844" s="443"/>
      <c r="B1844" s="437" t="s">
        <v>5988</v>
      </c>
      <c r="C1844" s="437" t="s">
        <v>5989</v>
      </c>
      <c r="D1844" s="444"/>
      <c r="E1844" s="444"/>
      <c r="F1844" s="439">
        <v>12914.35</v>
      </c>
      <c r="G1844" s="439">
        <v>6632.85</v>
      </c>
      <c r="H1844" s="437" t="s">
        <v>956</v>
      </c>
      <c r="I1844" s="437" t="s">
        <v>5990</v>
      </c>
      <c r="J1844" s="440">
        <v>40441</v>
      </c>
    </row>
    <row r="1845" spans="1:10" ht="60">
      <c r="A1845" s="437" t="s">
        <v>5991</v>
      </c>
      <c r="B1845" s="437" t="s">
        <v>5992</v>
      </c>
      <c r="C1845" s="437" t="s">
        <v>5993</v>
      </c>
      <c r="D1845" s="439">
        <v>825.49</v>
      </c>
      <c r="E1845" s="439">
        <v>1004.41</v>
      </c>
      <c r="F1845" s="439">
        <v>2000</v>
      </c>
      <c r="G1845" s="439">
        <v>1829.9</v>
      </c>
      <c r="H1845" s="437" t="s">
        <v>956</v>
      </c>
      <c r="I1845" s="437" t="s">
        <v>5994</v>
      </c>
      <c r="J1845" s="440">
        <v>40312</v>
      </c>
    </row>
    <row r="1846" spans="1:10" ht="30">
      <c r="A1846" s="445" t="s">
        <v>5995</v>
      </c>
      <c r="B1846" s="437" t="s">
        <v>5996</v>
      </c>
      <c r="C1846" s="437" t="s">
        <v>1005</v>
      </c>
      <c r="D1846" s="446">
        <v>6831.09</v>
      </c>
      <c r="E1846" s="446">
        <v>8311.65</v>
      </c>
      <c r="F1846" s="439">
        <v>13000</v>
      </c>
      <c r="G1846" s="439">
        <v>6831.09</v>
      </c>
      <c r="H1846" s="437" t="s">
        <v>956</v>
      </c>
      <c r="I1846" s="437" t="s">
        <v>5997</v>
      </c>
      <c r="J1846" s="440">
        <v>40087</v>
      </c>
    </row>
    <row r="1847" spans="1:10" ht="45">
      <c r="A1847" s="441"/>
      <c r="B1847" s="437" t="s">
        <v>5998</v>
      </c>
      <c r="C1847" s="437" t="s">
        <v>5999</v>
      </c>
      <c r="D1847" s="442"/>
      <c r="E1847" s="442"/>
      <c r="F1847" s="439">
        <v>5064.92</v>
      </c>
      <c r="G1847" s="439">
        <v>5064.92</v>
      </c>
      <c r="H1847" s="437" t="s">
        <v>956</v>
      </c>
      <c r="I1847" s="437" t="s">
        <v>6000</v>
      </c>
      <c r="J1847" s="440">
        <v>40428</v>
      </c>
    </row>
    <row r="1848" spans="1:10" ht="45">
      <c r="A1848" s="441"/>
      <c r="B1848" s="437" t="s">
        <v>6001</v>
      </c>
      <c r="C1848" s="437" t="s">
        <v>6002</v>
      </c>
      <c r="D1848" s="442"/>
      <c r="E1848" s="442"/>
      <c r="F1848" s="439">
        <v>718.62</v>
      </c>
      <c r="G1848" s="439">
        <v>624.07000000000005</v>
      </c>
      <c r="H1848" s="437" t="s">
        <v>956</v>
      </c>
      <c r="I1848" s="437" t="s">
        <v>6003</v>
      </c>
      <c r="J1848" s="440">
        <v>40389</v>
      </c>
    </row>
    <row r="1849" spans="1:10" ht="45">
      <c r="A1849" s="441"/>
      <c r="B1849" s="437" t="s">
        <v>6004</v>
      </c>
      <c r="C1849" s="437" t="s">
        <v>6005</v>
      </c>
      <c r="D1849" s="442"/>
      <c r="E1849" s="442"/>
      <c r="F1849" s="439">
        <v>1187.5</v>
      </c>
      <c r="G1849" s="439">
        <v>1187.5</v>
      </c>
      <c r="H1849" s="437" t="s">
        <v>956</v>
      </c>
      <c r="I1849" s="437" t="s">
        <v>6006</v>
      </c>
      <c r="J1849" s="440">
        <v>40403</v>
      </c>
    </row>
    <row r="1850" spans="1:10" ht="45">
      <c r="A1850" s="443"/>
      <c r="B1850" s="437" t="s">
        <v>6007</v>
      </c>
      <c r="C1850" s="437" t="s">
        <v>6008</v>
      </c>
      <c r="D1850" s="444"/>
      <c r="E1850" s="444"/>
      <c r="F1850" s="439">
        <v>1435.16</v>
      </c>
      <c r="G1850" s="439">
        <v>1435.16</v>
      </c>
      <c r="H1850" s="437" t="s">
        <v>956</v>
      </c>
      <c r="I1850" s="437" t="s">
        <v>6009</v>
      </c>
      <c r="J1850" s="440">
        <v>40431</v>
      </c>
    </row>
    <row r="1851" spans="1:10" ht="15">
      <c r="A1851" s="445" t="s">
        <v>6010</v>
      </c>
      <c r="B1851" s="437" t="s">
        <v>6011</v>
      </c>
      <c r="C1851" s="437" t="s">
        <v>6012</v>
      </c>
      <c r="D1851" s="446">
        <v>967.69</v>
      </c>
      <c r="E1851" s="446">
        <v>1177.43</v>
      </c>
      <c r="F1851" s="439">
        <v>85138.2</v>
      </c>
      <c r="G1851" s="439">
        <v>1177.43</v>
      </c>
      <c r="H1851" s="437" t="s">
        <v>956</v>
      </c>
      <c r="I1851" s="437" t="s">
        <v>6013</v>
      </c>
      <c r="J1851" s="440">
        <v>40494</v>
      </c>
    </row>
    <row r="1852" spans="1:10" ht="15">
      <c r="A1852" s="443"/>
      <c r="B1852" s="437" t="s">
        <v>6014</v>
      </c>
      <c r="C1852" s="437" t="s">
        <v>6012</v>
      </c>
      <c r="D1852" s="444"/>
      <c r="E1852" s="444"/>
      <c r="F1852" s="439">
        <v>3800</v>
      </c>
      <c r="G1852" s="439">
        <v>967.69</v>
      </c>
      <c r="H1852" s="437" t="s">
        <v>956</v>
      </c>
      <c r="I1852" s="437" t="s">
        <v>1299</v>
      </c>
      <c r="J1852" s="440">
        <v>40359</v>
      </c>
    </row>
    <row r="1853" spans="1:10" ht="105">
      <c r="A1853" s="445" t="s">
        <v>6015</v>
      </c>
      <c r="B1853" s="437" t="s">
        <v>6016</v>
      </c>
      <c r="C1853" s="437" t="s">
        <v>6017</v>
      </c>
      <c r="D1853" s="446">
        <v>163617.76</v>
      </c>
      <c r="E1853" s="446">
        <v>195335.36</v>
      </c>
      <c r="F1853" s="439">
        <v>135962.78</v>
      </c>
      <c r="G1853" s="439">
        <v>135962.78</v>
      </c>
      <c r="H1853" s="437" t="s">
        <v>956</v>
      </c>
      <c r="I1853" s="437" t="s">
        <v>6018</v>
      </c>
      <c r="J1853" s="440">
        <v>40132</v>
      </c>
    </row>
    <row r="1854" spans="1:10" ht="60">
      <c r="A1854" s="443"/>
      <c r="B1854" s="437" t="s">
        <v>6019</v>
      </c>
      <c r="C1854" s="437" t="s">
        <v>6020</v>
      </c>
      <c r="D1854" s="444"/>
      <c r="E1854" s="444"/>
      <c r="F1854" s="439">
        <v>265346.49</v>
      </c>
      <c r="G1854" s="439">
        <v>222990.34</v>
      </c>
      <c r="H1854" s="437" t="s">
        <v>956</v>
      </c>
      <c r="I1854" s="437" t="s">
        <v>6021</v>
      </c>
      <c r="J1854" s="440">
        <v>40497</v>
      </c>
    </row>
    <row r="1855" spans="1:10" ht="30">
      <c r="A1855" s="445" t="s">
        <v>6022</v>
      </c>
      <c r="B1855" s="437" t="s">
        <v>6023</v>
      </c>
      <c r="C1855" s="437" t="s">
        <v>6024</v>
      </c>
      <c r="D1855" s="446">
        <v>5241.24</v>
      </c>
      <c r="E1855" s="446">
        <v>6377.23</v>
      </c>
      <c r="F1855" s="439">
        <v>5300</v>
      </c>
      <c r="G1855" s="439">
        <v>5241</v>
      </c>
      <c r="H1855" s="437" t="s">
        <v>956</v>
      </c>
      <c r="I1855" s="437" t="s">
        <v>6025</v>
      </c>
      <c r="J1855" s="440">
        <v>40359</v>
      </c>
    </row>
    <row r="1856" spans="1:10" ht="15">
      <c r="A1856" s="443"/>
      <c r="B1856" s="437" t="s">
        <v>6026</v>
      </c>
      <c r="C1856" s="437" t="s">
        <v>6027</v>
      </c>
      <c r="D1856" s="444"/>
      <c r="E1856" s="444"/>
      <c r="F1856" s="439">
        <v>3242</v>
      </c>
      <c r="G1856" s="439">
        <v>3242</v>
      </c>
      <c r="H1856" s="437" t="s">
        <v>956</v>
      </c>
      <c r="I1856" s="437" t="s">
        <v>6028</v>
      </c>
      <c r="J1856" s="440">
        <v>40513</v>
      </c>
    </row>
    <row r="1857" spans="1:10" ht="30">
      <c r="A1857" s="445" t="s">
        <v>6029</v>
      </c>
      <c r="B1857" s="437" t="s">
        <v>6030</v>
      </c>
      <c r="C1857" s="437" t="s">
        <v>6031</v>
      </c>
      <c r="D1857" s="446">
        <v>70734.429999999993</v>
      </c>
      <c r="E1857" s="446">
        <v>87391.24</v>
      </c>
      <c r="F1857" s="439">
        <v>110289.86</v>
      </c>
      <c r="G1857" s="439">
        <v>87391.24</v>
      </c>
      <c r="H1857" s="437" t="s">
        <v>956</v>
      </c>
      <c r="I1857" s="437" t="s">
        <v>1540</v>
      </c>
      <c r="J1857" s="440">
        <v>40574</v>
      </c>
    </row>
    <row r="1858" spans="1:10" ht="30">
      <c r="A1858" s="443"/>
      <c r="B1858" s="437" t="s">
        <v>6032</v>
      </c>
      <c r="C1858" s="437" t="s">
        <v>6033</v>
      </c>
      <c r="D1858" s="444"/>
      <c r="E1858" s="444"/>
      <c r="F1858" s="439">
        <v>285740</v>
      </c>
      <c r="G1858" s="439">
        <v>70734.429999999993</v>
      </c>
      <c r="H1858" s="437" t="s">
        <v>956</v>
      </c>
      <c r="I1858" s="437" t="s">
        <v>3325</v>
      </c>
      <c r="J1858" s="440">
        <v>40057</v>
      </c>
    </row>
    <row r="1859" spans="1:10" ht="30">
      <c r="A1859" s="445" t="s">
        <v>6034</v>
      </c>
      <c r="B1859" s="437" t="s">
        <v>6035</v>
      </c>
      <c r="C1859" s="437" t="s">
        <v>6036</v>
      </c>
      <c r="D1859" s="446">
        <v>1131.83</v>
      </c>
      <c r="E1859" s="446">
        <v>1377.14</v>
      </c>
      <c r="F1859" s="439">
        <v>19000</v>
      </c>
      <c r="G1859" s="439">
        <v>1131.83</v>
      </c>
      <c r="H1859" s="437" t="s">
        <v>956</v>
      </c>
      <c r="I1859" s="437" t="s">
        <v>6037</v>
      </c>
      <c r="J1859" s="440">
        <v>40074</v>
      </c>
    </row>
    <row r="1860" spans="1:10" ht="45">
      <c r="A1860" s="443"/>
      <c r="B1860" s="437" t="s">
        <v>6038</v>
      </c>
      <c r="C1860" s="437" t="s">
        <v>6039</v>
      </c>
      <c r="D1860" s="444"/>
      <c r="E1860" s="444"/>
      <c r="F1860" s="439">
        <v>26599.75</v>
      </c>
      <c r="G1860" s="439">
        <v>1377.14</v>
      </c>
      <c r="H1860" s="437" t="s">
        <v>956</v>
      </c>
      <c r="I1860" s="437" t="s">
        <v>6040</v>
      </c>
      <c r="J1860" s="440">
        <v>40445</v>
      </c>
    </row>
    <row r="1861" spans="1:10" ht="30">
      <c r="A1861" s="445" t="s">
        <v>6041</v>
      </c>
      <c r="B1861" s="437" t="s">
        <v>6042</v>
      </c>
      <c r="C1861" s="437" t="s">
        <v>6043</v>
      </c>
      <c r="D1861" s="446">
        <v>94583.69</v>
      </c>
      <c r="E1861" s="446">
        <v>116405.64</v>
      </c>
      <c r="F1861" s="439">
        <v>222250</v>
      </c>
      <c r="G1861" s="439">
        <v>111902.13</v>
      </c>
      <c r="H1861" s="437" t="s">
        <v>956</v>
      </c>
      <c r="I1861" s="437" t="s">
        <v>6044</v>
      </c>
      <c r="J1861" s="440">
        <v>40917</v>
      </c>
    </row>
    <row r="1862" spans="1:10" ht="15">
      <c r="A1862" s="441"/>
      <c r="B1862" s="437" t="s">
        <v>6045</v>
      </c>
      <c r="C1862" s="437" t="s">
        <v>6046</v>
      </c>
      <c r="D1862" s="442"/>
      <c r="E1862" s="442"/>
      <c r="F1862" s="439">
        <v>61409</v>
      </c>
      <c r="G1862" s="439">
        <v>61409</v>
      </c>
      <c r="H1862" s="437" t="s">
        <v>956</v>
      </c>
      <c r="I1862" s="437" t="s">
        <v>6044</v>
      </c>
      <c r="J1862" s="440">
        <v>40132</v>
      </c>
    </row>
    <row r="1863" spans="1:10" ht="15">
      <c r="A1863" s="443"/>
      <c r="B1863" s="437" t="s">
        <v>6047</v>
      </c>
      <c r="C1863" s="437" t="s">
        <v>6048</v>
      </c>
      <c r="D1863" s="444"/>
      <c r="E1863" s="444"/>
      <c r="F1863" s="439">
        <v>37678.199999999997</v>
      </c>
      <c r="G1863" s="439">
        <v>37678.199999999997</v>
      </c>
      <c r="H1863" s="437" t="s">
        <v>956</v>
      </c>
      <c r="I1863" s="437" t="s">
        <v>6044</v>
      </c>
      <c r="J1863" s="440">
        <v>40042</v>
      </c>
    </row>
    <row r="1864" spans="1:10" ht="30">
      <c r="A1864" s="445" t="s">
        <v>6049</v>
      </c>
      <c r="B1864" s="437" t="s">
        <v>6050</v>
      </c>
      <c r="C1864" s="437" t="s">
        <v>6051</v>
      </c>
      <c r="D1864" s="446">
        <v>2734.18</v>
      </c>
      <c r="E1864" s="446">
        <v>3326.79</v>
      </c>
      <c r="F1864" s="439">
        <v>22328.6</v>
      </c>
      <c r="G1864" s="439">
        <v>2734.18</v>
      </c>
      <c r="H1864" s="437" t="s">
        <v>956</v>
      </c>
      <c r="I1864" s="437" t="s">
        <v>727</v>
      </c>
      <c r="J1864" s="440">
        <v>40067</v>
      </c>
    </row>
    <row r="1865" spans="1:10" ht="30">
      <c r="A1865" s="443"/>
      <c r="B1865" s="437" t="s">
        <v>6052</v>
      </c>
      <c r="C1865" s="437" t="s">
        <v>6053</v>
      </c>
      <c r="D1865" s="444"/>
      <c r="E1865" s="444"/>
      <c r="F1865" s="439">
        <v>0</v>
      </c>
      <c r="G1865" s="439">
        <v>0</v>
      </c>
      <c r="H1865" s="437" t="s">
        <v>1038</v>
      </c>
      <c r="I1865" s="437" t="s">
        <v>6054</v>
      </c>
      <c r="J1865" s="440">
        <v>40707</v>
      </c>
    </row>
    <row r="1866" spans="1:10" ht="30">
      <c r="A1866" s="445" t="s">
        <v>6055</v>
      </c>
      <c r="B1866" s="437" t="s">
        <v>6056</v>
      </c>
      <c r="C1866" s="437" t="s">
        <v>6057</v>
      </c>
      <c r="D1866" s="446">
        <v>1078.54</v>
      </c>
      <c r="E1866" s="446">
        <v>1312.3</v>
      </c>
      <c r="F1866" s="439">
        <v>22000</v>
      </c>
      <c r="G1866" s="439">
        <v>1078.54</v>
      </c>
      <c r="H1866" s="437" t="s">
        <v>956</v>
      </c>
      <c r="I1866" s="437" t="s">
        <v>6058</v>
      </c>
      <c r="J1866" s="440">
        <v>40086</v>
      </c>
    </row>
    <row r="1867" spans="1:10" ht="30">
      <c r="A1867" s="443"/>
      <c r="B1867" s="437" t="s">
        <v>6059</v>
      </c>
      <c r="C1867" s="437" t="s">
        <v>6060</v>
      </c>
      <c r="D1867" s="444"/>
      <c r="E1867" s="444"/>
      <c r="F1867" s="439">
        <v>20650</v>
      </c>
      <c r="G1867" s="439">
        <v>1312.3</v>
      </c>
      <c r="H1867" s="437" t="s">
        <v>956</v>
      </c>
      <c r="I1867" s="437" t="s">
        <v>6061</v>
      </c>
      <c r="J1867" s="440">
        <v>40429</v>
      </c>
    </row>
    <row r="1868" spans="1:10" ht="15">
      <c r="A1868" s="445" t="s">
        <v>6062</v>
      </c>
      <c r="B1868" s="437" t="s">
        <v>6063</v>
      </c>
      <c r="C1868" s="437" t="s">
        <v>6064</v>
      </c>
      <c r="D1868" s="446">
        <v>109.44</v>
      </c>
      <c r="E1868" s="446">
        <v>133.16</v>
      </c>
      <c r="F1868" s="439">
        <v>109.44</v>
      </c>
      <c r="G1868" s="439">
        <v>109.44</v>
      </c>
      <c r="H1868" s="437" t="s">
        <v>956</v>
      </c>
      <c r="I1868" s="437" t="s">
        <v>6065</v>
      </c>
      <c r="J1868" s="440">
        <v>40164</v>
      </c>
    </row>
    <row r="1869" spans="1:10" ht="30">
      <c r="A1869" s="443"/>
      <c r="B1869" s="437" t="s">
        <v>6066</v>
      </c>
      <c r="C1869" s="437" t="s">
        <v>6067</v>
      </c>
      <c r="D1869" s="444"/>
      <c r="E1869" s="444"/>
      <c r="F1869" s="439">
        <v>225</v>
      </c>
      <c r="G1869" s="439">
        <v>133.16</v>
      </c>
      <c r="H1869" s="437" t="s">
        <v>956</v>
      </c>
      <c r="I1869" s="437" t="s">
        <v>1377</v>
      </c>
      <c r="J1869" s="440">
        <v>40495</v>
      </c>
    </row>
    <row r="1870" spans="1:10" ht="45">
      <c r="A1870" s="437" t="s">
        <v>6068</v>
      </c>
      <c r="B1870" s="437" t="s">
        <v>6069</v>
      </c>
      <c r="C1870" s="437" t="s">
        <v>6070</v>
      </c>
      <c r="D1870" s="439">
        <v>332.41</v>
      </c>
      <c r="E1870" s="439">
        <v>404.45</v>
      </c>
      <c r="F1870" s="439">
        <v>860</v>
      </c>
      <c r="G1870" s="439">
        <v>332.41</v>
      </c>
      <c r="H1870" s="437" t="s">
        <v>956</v>
      </c>
      <c r="I1870" s="437" t="s">
        <v>6071</v>
      </c>
      <c r="J1870" s="440">
        <v>40079</v>
      </c>
    </row>
  </sheetData>
  <mergeCells count="1558">
    <mergeCell ref="A1868:A1869"/>
    <mergeCell ref="D1868:D1869"/>
    <mergeCell ref="E1868:E1869"/>
    <mergeCell ref="A1864:A1865"/>
    <mergeCell ref="D1864:D1865"/>
    <mergeCell ref="E1864:E1865"/>
    <mergeCell ref="A1866:A1867"/>
    <mergeCell ref="D1866:D1867"/>
    <mergeCell ref="E1866:E1867"/>
    <mergeCell ref="A1859:A1860"/>
    <mergeCell ref="D1859:D1860"/>
    <mergeCell ref="E1859:E1860"/>
    <mergeCell ref="A1861:A1863"/>
    <mergeCell ref="D1861:D1863"/>
    <mergeCell ref="E1861:E1863"/>
    <mergeCell ref="A1855:A1856"/>
    <mergeCell ref="D1855:D1856"/>
    <mergeCell ref="E1855:E1856"/>
    <mergeCell ref="A1857:A1858"/>
    <mergeCell ref="D1857:D1858"/>
    <mergeCell ref="E1857:E1858"/>
    <mergeCell ref="A1851:A1852"/>
    <mergeCell ref="D1851:D1852"/>
    <mergeCell ref="E1851:E1852"/>
    <mergeCell ref="A1853:A1854"/>
    <mergeCell ref="D1853:D1854"/>
    <mergeCell ref="E1853:E1854"/>
    <mergeCell ref="A1843:A1844"/>
    <mergeCell ref="D1843:D1844"/>
    <mergeCell ref="E1843:E1844"/>
    <mergeCell ref="A1846:A1850"/>
    <mergeCell ref="D1846:D1850"/>
    <mergeCell ref="E1846:E1850"/>
    <mergeCell ref="A1837:A1838"/>
    <mergeCell ref="D1837:D1838"/>
    <mergeCell ref="E1837:E1838"/>
    <mergeCell ref="A1840:A1841"/>
    <mergeCell ref="D1840:D1841"/>
    <mergeCell ref="E1840:E1841"/>
    <mergeCell ref="A1832:A1833"/>
    <mergeCell ref="D1832:D1834"/>
    <mergeCell ref="E1832:E1833"/>
    <mergeCell ref="A1834:A1836"/>
    <mergeCell ref="D1835:D1836"/>
    <mergeCell ref="E1835:E1836"/>
    <mergeCell ref="A1821:A1823"/>
    <mergeCell ref="D1821:D1823"/>
    <mergeCell ref="E1821:E1823"/>
    <mergeCell ref="A1825:A1830"/>
    <mergeCell ref="D1825:D1830"/>
    <mergeCell ref="E1825:E1830"/>
    <mergeCell ref="A1817:A1818"/>
    <mergeCell ref="D1817:D1818"/>
    <mergeCell ref="E1817:E1818"/>
    <mergeCell ref="A1819:A1820"/>
    <mergeCell ref="D1819:D1820"/>
    <mergeCell ref="E1819:E1820"/>
    <mergeCell ref="A1807:A1808"/>
    <mergeCell ref="D1807:D1808"/>
    <mergeCell ref="E1807:E1808"/>
    <mergeCell ref="A1812:A1815"/>
    <mergeCell ref="D1812:D1815"/>
    <mergeCell ref="E1812:E1815"/>
    <mergeCell ref="A1802:A1803"/>
    <mergeCell ref="D1802:D1803"/>
    <mergeCell ref="E1802:E1803"/>
    <mergeCell ref="A1804:A1806"/>
    <mergeCell ref="D1804:D1806"/>
    <mergeCell ref="E1804:E1806"/>
    <mergeCell ref="A1794:A1799"/>
    <mergeCell ref="D1794:D1799"/>
    <mergeCell ref="E1794:E1799"/>
    <mergeCell ref="A1800:A1801"/>
    <mergeCell ref="D1800:D1801"/>
    <mergeCell ref="E1800:E1801"/>
    <mergeCell ref="A1789:A1790"/>
    <mergeCell ref="D1789:D1790"/>
    <mergeCell ref="E1789:E1790"/>
    <mergeCell ref="A1792:A1793"/>
    <mergeCell ref="D1792:D1793"/>
    <mergeCell ref="E1792:E1793"/>
    <mergeCell ref="A1782:A1783"/>
    <mergeCell ref="D1782:D1783"/>
    <mergeCell ref="E1782:E1783"/>
    <mergeCell ref="A1785:A1787"/>
    <mergeCell ref="D1785:D1787"/>
    <mergeCell ref="E1785:E1787"/>
    <mergeCell ref="A1776:A1777"/>
    <mergeCell ref="D1776:D1777"/>
    <mergeCell ref="E1776:E1777"/>
    <mergeCell ref="A1778:A1780"/>
    <mergeCell ref="D1778:D1780"/>
    <mergeCell ref="E1778:E1780"/>
    <mergeCell ref="A1767:A1768"/>
    <mergeCell ref="D1767:D1768"/>
    <mergeCell ref="E1767:E1768"/>
    <mergeCell ref="A1770:A1775"/>
    <mergeCell ref="D1770:D1775"/>
    <mergeCell ref="E1770:E1775"/>
    <mergeCell ref="A1763:A1764"/>
    <mergeCell ref="D1763:D1764"/>
    <mergeCell ref="E1763:E1764"/>
    <mergeCell ref="A1765:A1766"/>
    <mergeCell ref="D1765:D1766"/>
    <mergeCell ref="E1765:E1766"/>
    <mergeCell ref="A1755:A1757"/>
    <mergeCell ref="D1755:D1757"/>
    <mergeCell ref="E1755:E1757"/>
    <mergeCell ref="A1758:A1762"/>
    <mergeCell ref="D1758:D1762"/>
    <mergeCell ref="E1758:E1762"/>
    <mergeCell ref="A1751:A1752"/>
    <mergeCell ref="D1751:D1752"/>
    <mergeCell ref="E1751:E1752"/>
    <mergeCell ref="A1753:A1754"/>
    <mergeCell ref="D1753:D1754"/>
    <mergeCell ref="E1753:E1754"/>
    <mergeCell ref="A1744:A1747"/>
    <mergeCell ref="D1744:D1747"/>
    <mergeCell ref="E1744:E1747"/>
    <mergeCell ref="A1748:A1750"/>
    <mergeCell ref="D1748:D1750"/>
    <mergeCell ref="E1748:E1750"/>
    <mergeCell ref="A1739:A1740"/>
    <mergeCell ref="D1739:D1740"/>
    <mergeCell ref="E1739:E1740"/>
    <mergeCell ref="A1741:A1743"/>
    <mergeCell ref="D1741:D1743"/>
    <mergeCell ref="E1741:E1743"/>
    <mergeCell ref="A1734:A1735"/>
    <mergeCell ref="D1734:D1735"/>
    <mergeCell ref="E1734:E1735"/>
    <mergeCell ref="A1736:A1738"/>
    <mergeCell ref="D1736:D1738"/>
    <mergeCell ref="E1736:E1738"/>
    <mergeCell ref="A1728:A1730"/>
    <mergeCell ref="D1728:D1730"/>
    <mergeCell ref="E1728:E1730"/>
    <mergeCell ref="A1731:A1733"/>
    <mergeCell ref="D1731:D1733"/>
    <mergeCell ref="E1731:E1733"/>
    <mergeCell ref="A1723:A1724"/>
    <mergeCell ref="D1723:D1724"/>
    <mergeCell ref="E1723:E1724"/>
    <mergeCell ref="A1726:A1727"/>
    <mergeCell ref="D1726:D1727"/>
    <mergeCell ref="E1726:E1727"/>
    <mergeCell ref="A1719:A1720"/>
    <mergeCell ref="D1719:D1720"/>
    <mergeCell ref="E1719:E1720"/>
    <mergeCell ref="A1721:A1722"/>
    <mergeCell ref="D1721:D1722"/>
    <mergeCell ref="E1721:E1722"/>
    <mergeCell ref="A1707:A1708"/>
    <mergeCell ref="A1709:A1710"/>
    <mergeCell ref="D1709:D1710"/>
    <mergeCell ref="E1709:E1710"/>
    <mergeCell ref="A1713:A1717"/>
    <mergeCell ref="D1713:D1717"/>
    <mergeCell ref="E1713:E1717"/>
    <mergeCell ref="A1690:A1702"/>
    <mergeCell ref="D1690:D1702"/>
    <mergeCell ref="E1690:E1702"/>
    <mergeCell ref="A1704:A1706"/>
    <mergeCell ref="D1704:D1706"/>
    <mergeCell ref="E1704:E1706"/>
    <mergeCell ref="A1681:A1682"/>
    <mergeCell ref="D1681:D1682"/>
    <mergeCell ref="E1681:E1682"/>
    <mergeCell ref="A1686:A1687"/>
    <mergeCell ref="D1686:D1687"/>
    <mergeCell ref="E1686:E1687"/>
    <mergeCell ref="A1673:A1674"/>
    <mergeCell ref="D1673:D1674"/>
    <mergeCell ref="E1673:E1674"/>
    <mergeCell ref="A1677:A1680"/>
    <mergeCell ref="D1677:D1680"/>
    <mergeCell ref="E1677:E1680"/>
    <mergeCell ref="A1668:A1669"/>
    <mergeCell ref="D1668:D1669"/>
    <mergeCell ref="E1668:E1669"/>
    <mergeCell ref="A1671:A1672"/>
    <mergeCell ref="D1671:D1672"/>
    <mergeCell ref="E1671:E1672"/>
    <mergeCell ref="A1663:A1664"/>
    <mergeCell ref="D1663:D1664"/>
    <mergeCell ref="E1663:E1664"/>
    <mergeCell ref="A1666:A1667"/>
    <mergeCell ref="D1666:D1667"/>
    <mergeCell ref="E1666:E1667"/>
    <mergeCell ref="A1659:A1660"/>
    <mergeCell ref="D1659:D1660"/>
    <mergeCell ref="E1659:E1660"/>
    <mergeCell ref="A1661:A1662"/>
    <mergeCell ref="D1661:D1662"/>
    <mergeCell ref="E1661:E1662"/>
    <mergeCell ref="A1655:A1656"/>
    <mergeCell ref="D1655:D1656"/>
    <mergeCell ref="E1655:E1656"/>
    <mergeCell ref="A1657:A1658"/>
    <mergeCell ref="D1657:D1658"/>
    <mergeCell ref="E1657:E1658"/>
    <mergeCell ref="A1646:A1647"/>
    <mergeCell ref="D1646:D1647"/>
    <mergeCell ref="E1646:E1647"/>
    <mergeCell ref="A1648:A1654"/>
    <mergeCell ref="D1648:D1654"/>
    <mergeCell ref="E1648:E1654"/>
    <mergeCell ref="A1640:A1641"/>
    <mergeCell ref="D1640:D1641"/>
    <mergeCell ref="E1640:E1641"/>
    <mergeCell ref="A1642:A1644"/>
    <mergeCell ref="D1642:D1644"/>
    <mergeCell ref="E1642:E1644"/>
    <mergeCell ref="A1636:A1637"/>
    <mergeCell ref="D1636:D1637"/>
    <mergeCell ref="E1636:E1637"/>
    <mergeCell ref="A1638:A1639"/>
    <mergeCell ref="D1638:D1639"/>
    <mergeCell ref="E1638:E1639"/>
    <mergeCell ref="A1624:A1625"/>
    <mergeCell ref="D1624:D1625"/>
    <mergeCell ref="E1624:E1625"/>
    <mergeCell ref="A1632:A1635"/>
    <mergeCell ref="D1632:D1635"/>
    <mergeCell ref="E1632:E1635"/>
    <mergeCell ref="A1617:A1618"/>
    <mergeCell ref="D1617:D1618"/>
    <mergeCell ref="E1617:E1618"/>
    <mergeCell ref="A1619:A1623"/>
    <mergeCell ref="D1619:D1623"/>
    <mergeCell ref="E1619:E1623"/>
    <mergeCell ref="A1610:A1611"/>
    <mergeCell ref="D1610:D1611"/>
    <mergeCell ref="E1610:E1611"/>
    <mergeCell ref="A1612:A1615"/>
    <mergeCell ref="D1612:D1615"/>
    <mergeCell ref="E1612:E1615"/>
    <mergeCell ref="A1604:A1607"/>
    <mergeCell ref="D1604:D1607"/>
    <mergeCell ref="E1604:E1607"/>
    <mergeCell ref="A1608:A1609"/>
    <mergeCell ref="D1608:D1609"/>
    <mergeCell ref="E1608:E1609"/>
    <mergeCell ref="A1598:A1599"/>
    <mergeCell ref="D1598:D1599"/>
    <mergeCell ref="E1598:E1599"/>
    <mergeCell ref="A1602:A1603"/>
    <mergeCell ref="D1602:D1603"/>
    <mergeCell ref="E1602:E1603"/>
    <mergeCell ref="A1594:A1595"/>
    <mergeCell ref="D1594:D1595"/>
    <mergeCell ref="E1594:E1595"/>
    <mergeCell ref="A1596:A1597"/>
    <mergeCell ref="D1596:D1597"/>
    <mergeCell ref="E1596:E1597"/>
    <mergeCell ref="A1584:A1585"/>
    <mergeCell ref="A1586:A1587"/>
    <mergeCell ref="D1586:D1587"/>
    <mergeCell ref="E1586:E1587"/>
    <mergeCell ref="A1592:A1593"/>
    <mergeCell ref="D1592:D1593"/>
    <mergeCell ref="E1592:E1593"/>
    <mergeCell ref="A1574:A1575"/>
    <mergeCell ref="D1574:D1575"/>
    <mergeCell ref="E1574:E1575"/>
    <mergeCell ref="A1577:A1581"/>
    <mergeCell ref="D1577:D1581"/>
    <mergeCell ref="E1577:E1581"/>
    <mergeCell ref="A1556:A1561"/>
    <mergeCell ref="D1556:D1561"/>
    <mergeCell ref="E1556:E1561"/>
    <mergeCell ref="A1564:A1573"/>
    <mergeCell ref="D1564:D1573"/>
    <mergeCell ref="E1564:E1573"/>
    <mergeCell ref="A1551:A1553"/>
    <mergeCell ref="D1551:D1553"/>
    <mergeCell ref="E1551:E1553"/>
    <mergeCell ref="A1554:A1555"/>
    <mergeCell ref="D1554:D1555"/>
    <mergeCell ref="E1554:E1555"/>
    <mergeCell ref="A1544:A1545"/>
    <mergeCell ref="D1544:D1545"/>
    <mergeCell ref="E1544:E1545"/>
    <mergeCell ref="A1547:A1548"/>
    <mergeCell ref="A1549:A1550"/>
    <mergeCell ref="D1549:D1550"/>
    <mergeCell ref="E1549:E1550"/>
    <mergeCell ref="A1536:A1538"/>
    <mergeCell ref="B1536:B1537"/>
    <mergeCell ref="C1536:C1537"/>
    <mergeCell ref="D1536:D1538"/>
    <mergeCell ref="E1536:E1538"/>
    <mergeCell ref="A1539:A1540"/>
    <mergeCell ref="D1539:D1540"/>
    <mergeCell ref="E1539:E1540"/>
    <mergeCell ref="A1529:A1530"/>
    <mergeCell ref="D1529:D1530"/>
    <mergeCell ref="E1529:E1530"/>
    <mergeCell ref="A1532:A1533"/>
    <mergeCell ref="D1532:D1533"/>
    <mergeCell ref="E1532:E1533"/>
    <mergeCell ref="A1524:A1525"/>
    <mergeCell ref="D1524:D1525"/>
    <mergeCell ref="E1524:E1525"/>
    <mergeCell ref="A1526:A1527"/>
    <mergeCell ref="D1526:D1527"/>
    <mergeCell ref="E1526:E1527"/>
    <mergeCell ref="A1509:A1510"/>
    <mergeCell ref="D1509:D1510"/>
    <mergeCell ref="E1509:E1510"/>
    <mergeCell ref="A1513:A1514"/>
    <mergeCell ref="A1521:A1523"/>
    <mergeCell ref="D1521:D1523"/>
    <mergeCell ref="E1521:E1523"/>
    <mergeCell ref="A1505:A1506"/>
    <mergeCell ref="D1505:D1506"/>
    <mergeCell ref="E1505:E1506"/>
    <mergeCell ref="A1507:A1508"/>
    <mergeCell ref="D1507:D1508"/>
    <mergeCell ref="E1507:E1508"/>
    <mergeCell ref="A1497:A1498"/>
    <mergeCell ref="D1497:D1498"/>
    <mergeCell ref="E1497:E1498"/>
    <mergeCell ref="A1499:A1500"/>
    <mergeCell ref="D1499:D1500"/>
    <mergeCell ref="E1499:E1500"/>
    <mergeCell ref="A1491:A1492"/>
    <mergeCell ref="D1491:D1492"/>
    <mergeCell ref="E1491:E1492"/>
    <mergeCell ref="A1494:A1495"/>
    <mergeCell ref="D1494:D1495"/>
    <mergeCell ref="E1494:E1495"/>
    <mergeCell ref="A1484:A1486"/>
    <mergeCell ref="D1484:D1486"/>
    <mergeCell ref="E1484:E1486"/>
    <mergeCell ref="A1488:A1490"/>
    <mergeCell ref="D1488:D1490"/>
    <mergeCell ref="E1488:E1490"/>
    <mergeCell ref="A1477:A1478"/>
    <mergeCell ref="D1477:D1478"/>
    <mergeCell ref="E1477:E1478"/>
    <mergeCell ref="A1479:A1480"/>
    <mergeCell ref="D1479:D1480"/>
    <mergeCell ref="E1479:E1480"/>
    <mergeCell ref="A1472:A1473"/>
    <mergeCell ref="D1472:D1473"/>
    <mergeCell ref="E1472:E1473"/>
    <mergeCell ref="A1474:A1476"/>
    <mergeCell ref="D1474:D1476"/>
    <mergeCell ref="E1474:E1476"/>
    <mergeCell ref="A1466:A1467"/>
    <mergeCell ref="D1466:D1467"/>
    <mergeCell ref="E1466:E1467"/>
    <mergeCell ref="A1468:A1470"/>
    <mergeCell ref="D1468:D1470"/>
    <mergeCell ref="E1468:E1470"/>
    <mergeCell ref="A1459:A1460"/>
    <mergeCell ref="D1459:D1460"/>
    <mergeCell ref="E1459:E1460"/>
    <mergeCell ref="A1462:A1463"/>
    <mergeCell ref="D1462:D1463"/>
    <mergeCell ref="E1462:E1463"/>
    <mergeCell ref="A1448:A1449"/>
    <mergeCell ref="D1448:D1449"/>
    <mergeCell ref="E1448:E1449"/>
    <mergeCell ref="A1452:A1455"/>
    <mergeCell ref="D1452:D1455"/>
    <mergeCell ref="E1452:E1455"/>
    <mergeCell ref="A1444:A1445"/>
    <mergeCell ref="D1444:D1445"/>
    <mergeCell ref="E1444:E1445"/>
    <mergeCell ref="A1446:A1447"/>
    <mergeCell ref="D1446:D1447"/>
    <mergeCell ref="E1446:E1447"/>
    <mergeCell ref="A1435:A1436"/>
    <mergeCell ref="D1435:D1436"/>
    <mergeCell ref="E1435:E1436"/>
    <mergeCell ref="A1440:A1441"/>
    <mergeCell ref="D1440:D1441"/>
    <mergeCell ref="E1440:E1441"/>
    <mergeCell ref="A1430:A1432"/>
    <mergeCell ref="D1430:D1432"/>
    <mergeCell ref="E1430:E1432"/>
    <mergeCell ref="A1433:A1434"/>
    <mergeCell ref="D1433:D1434"/>
    <mergeCell ref="E1433:E1434"/>
    <mergeCell ref="A1424:A1425"/>
    <mergeCell ref="D1424:D1425"/>
    <mergeCell ref="E1424:E1425"/>
    <mergeCell ref="A1428:A1429"/>
    <mergeCell ref="D1428:D1429"/>
    <mergeCell ref="E1428:E1429"/>
    <mergeCell ref="A1417:A1418"/>
    <mergeCell ref="D1417:D1418"/>
    <mergeCell ref="E1417:E1418"/>
    <mergeCell ref="A1419:A1421"/>
    <mergeCell ref="D1419:D1421"/>
    <mergeCell ref="E1419:E1421"/>
    <mergeCell ref="A1409:A1411"/>
    <mergeCell ref="D1409:D1411"/>
    <mergeCell ref="E1409:E1411"/>
    <mergeCell ref="A1414:A1416"/>
    <mergeCell ref="D1414:D1416"/>
    <mergeCell ref="E1414:E1416"/>
    <mergeCell ref="A1396:A1403"/>
    <mergeCell ref="D1396:D1403"/>
    <mergeCell ref="E1396:E1403"/>
    <mergeCell ref="A1405:A1408"/>
    <mergeCell ref="D1405:D1408"/>
    <mergeCell ref="E1405:E1408"/>
    <mergeCell ref="A1387:A1388"/>
    <mergeCell ref="D1387:D1388"/>
    <mergeCell ref="E1387:E1388"/>
    <mergeCell ref="A1389:A1394"/>
    <mergeCell ref="D1389:D1394"/>
    <mergeCell ref="E1389:E1394"/>
    <mergeCell ref="A1383:A1384"/>
    <mergeCell ref="D1383:D1384"/>
    <mergeCell ref="E1383:E1384"/>
    <mergeCell ref="A1385:A1386"/>
    <mergeCell ref="D1385:D1386"/>
    <mergeCell ref="E1385:E1386"/>
    <mergeCell ref="A1379:A1380"/>
    <mergeCell ref="D1379:D1380"/>
    <mergeCell ref="E1379:E1380"/>
    <mergeCell ref="A1381:A1382"/>
    <mergeCell ref="D1381:D1382"/>
    <mergeCell ref="E1381:E1382"/>
    <mergeCell ref="E1373:E1375"/>
    <mergeCell ref="A1374:A1375"/>
    <mergeCell ref="D1374:D1375"/>
    <mergeCell ref="A1376:A1378"/>
    <mergeCell ref="D1376:D1378"/>
    <mergeCell ref="E1376:E1378"/>
    <mergeCell ref="A1369:A1370"/>
    <mergeCell ref="D1369:D1370"/>
    <mergeCell ref="E1369:E1370"/>
    <mergeCell ref="A1371:A1372"/>
    <mergeCell ref="D1371:D1372"/>
    <mergeCell ref="E1371:E1372"/>
    <mergeCell ref="A1363:A1365"/>
    <mergeCell ref="D1363:D1365"/>
    <mergeCell ref="E1363:E1365"/>
    <mergeCell ref="A1367:A1368"/>
    <mergeCell ref="D1367:D1368"/>
    <mergeCell ref="E1367:E1368"/>
    <mergeCell ref="A1357:A1359"/>
    <mergeCell ref="D1357:D1359"/>
    <mergeCell ref="E1357:E1359"/>
    <mergeCell ref="A1360:A1362"/>
    <mergeCell ref="D1360:D1362"/>
    <mergeCell ref="E1360:E1362"/>
    <mergeCell ref="A1352:A1354"/>
    <mergeCell ref="D1352:D1354"/>
    <mergeCell ref="E1352:E1354"/>
    <mergeCell ref="A1355:A1356"/>
    <mergeCell ref="D1355:D1356"/>
    <mergeCell ref="E1355:E1356"/>
    <mergeCell ref="A1348:A1349"/>
    <mergeCell ref="D1348:D1349"/>
    <mergeCell ref="E1348:E1349"/>
    <mergeCell ref="A1350:A1351"/>
    <mergeCell ref="D1350:D1351"/>
    <mergeCell ref="E1350:E1351"/>
    <mergeCell ref="A1343:A1345"/>
    <mergeCell ref="D1343:D1345"/>
    <mergeCell ref="E1343:E1345"/>
    <mergeCell ref="A1346:A1347"/>
    <mergeCell ref="D1346:D1347"/>
    <mergeCell ref="E1346:E1347"/>
    <mergeCell ref="A1336:A1337"/>
    <mergeCell ref="D1336:D1337"/>
    <mergeCell ref="E1336:E1337"/>
    <mergeCell ref="A1340:A1341"/>
    <mergeCell ref="D1340:D1341"/>
    <mergeCell ref="E1340:E1341"/>
    <mergeCell ref="A1325:A1331"/>
    <mergeCell ref="D1325:D1331"/>
    <mergeCell ref="E1325:E1331"/>
    <mergeCell ref="A1332:A1333"/>
    <mergeCell ref="D1332:D1333"/>
    <mergeCell ref="E1332:E1333"/>
    <mergeCell ref="A1319:A1320"/>
    <mergeCell ref="D1319:D1320"/>
    <mergeCell ref="E1319:E1320"/>
    <mergeCell ref="A1322:A1324"/>
    <mergeCell ref="D1322:D1324"/>
    <mergeCell ref="E1322:E1324"/>
    <mergeCell ref="A1313:A1315"/>
    <mergeCell ref="D1313:D1315"/>
    <mergeCell ref="E1313:E1315"/>
    <mergeCell ref="A1317:A1318"/>
    <mergeCell ref="D1317:D1318"/>
    <mergeCell ref="E1317:E1318"/>
    <mergeCell ref="A1300:A1301"/>
    <mergeCell ref="D1300:D1301"/>
    <mergeCell ref="E1300:E1301"/>
    <mergeCell ref="A1302:A1307"/>
    <mergeCell ref="D1302:D1307"/>
    <mergeCell ref="E1302:E1307"/>
    <mergeCell ref="A1291:A1292"/>
    <mergeCell ref="D1291:D1292"/>
    <mergeCell ref="E1291:E1292"/>
    <mergeCell ref="A1293:A1299"/>
    <mergeCell ref="D1293:D1299"/>
    <mergeCell ref="E1293:E1299"/>
    <mergeCell ref="A1285:A1286"/>
    <mergeCell ref="D1285:D1286"/>
    <mergeCell ref="E1285:E1286"/>
    <mergeCell ref="A1288:A1289"/>
    <mergeCell ref="D1288:D1289"/>
    <mergeCell ref="E1288:E1289"/>
    <mergeCell ref="A1281:A1282"/>
    <mergeCell ref="D1281:D1282"/>
    <mergeCell ref="E1281:E1282"/>
    <mergeCell ref="A1283:A1284"/>
    <mergeCell ref="D1283:D1284"/>
    <mergeCell ref="E1283:E1284"/>
    <mergeCell ref="A1275:A1276"/>
    <mergeCell ref="D1275:D1276"/>
    <mergeCell ref="E1275:E1276"/>
    <mergeCell ref="A1278:A1279"/>
    <mergeCell ref="D1278:D1279"/>
    <mergeCell ref="E1278:E1279"/>
    <mergeCell ref="A1266:A1267"/>
    <mergeCell ref="D1266:D1267"/>
    <mergeCell ref="E1266:E1267"/>
    <mergeCell ref="A1268:A1274"/>
    <mergeCell ref="D1268:D1274"/>
    <mergeCell ref="E1268:E1274"/>
    <mergeCell ref="D1250:D1254"/>
    <mergeCell ref="E1250:E1254"/>
    <mergeCell ref="A1257:A1259"/>
    <mergeCell ref="D1257:D1259"/>
    <mergeCell ref="E1257:E1259"/>
    <mergeCell ref="A1261:A1264"/>
    <mergeCell ref="D1261:D1264"/>
    <mergeCell ref="E1261:E1264"/>
    <mergeCell ref="A1246:A1247"/>
    <mergeCell ref="D1246:D1247"/>
    <mergeCell ref="E1246:E1247"/>
    <mergeCell ref="A1248:A1249"/>
    <mergeCell ref="D1248:D1249"/>
    <mergeCell ref="E1248:E1249"/>
    <mergeCell ref="A1233:A1236"/>
    <mergeCell ref="D1233:D1236"/>
    <mergeCell ref="E1233:E1236"/>
    <mergeCell ref="A1242:A1244"/>
    <mergeCell ref="D1242:D1244"/>
    <mergeCell ref="E1242:E1244"/>
    <mergeCell ref="A1227:A1228"/>
    <mergeCell ref="D1227:D1228"/>
    <mergeCell ref="E1227:E1228"/>
    <mergeCell ref="A1231:A1232"/>
    <mergeCell ref="D1231:D1232"/>
    <mergeCell ref="E1231:E1232"/>
    <mergeCell ref="A1222:A1223"/>
    <mergeCell ref="D1222:D1223"/>
    <mergeCell ref="E1222:E1223"/>
    <mergeCell ref="A1225:A1226"/>
    <mergeCell ref="D1225:D1226"/>
    <mergeCell ref="E1225:E1226"/>
    <mergeCell ref="A1215:A1216"/>
    <mergeCell ref="D1215:D1216"/>
    <mergeCell ref="E1215:E1216"/>
    <mergeCell ref="A1219:A1220"/>
    <mergeCell ref="D1219:D1220"/>
    <mergeCell ref="E1219:E1220"/>
    <mergeCell ref="A1207:A1209"/>
    <mergeCell ref="D1207:D1209"/>
    <mergeCell ref="E1207:E1209"/>
    <mergeCell ref="A1213:A1214"/>
    <mergeCell ref="D1213:D1214"/>
    <mergeCell ref="E1213:E1214"/>
    <mergeCell ref="A1201:A1204"/>
    <mergeCell ref="D1201:D1204"/>
    <mergeCell ref="E1201:E1204"/>
    <mergeCell ref="A1205:A1206"/>
    <mergeCell ref="D1205:D1206"/>
    <mergeCell ref="E1205:E1206"/>
    <mergeCell ref="A1194:A1197"/>
    <mergeCell ref="D1194:D1197"/>
    <mergeCell ref="E1194:E1197"/>
    <mergeCell ref="A1198:A1199"/>
    <mergeCell ref="D1198:D1199"/>
    <mergeCell ref="E1198:E1199"/>
    <mergeCell ref="E1186:E1188"/>
    <mergeCell ref="A1187:A1188"/>
    <mergeCell ref="D1187:D1188"/>
    <mergeCell ref="A1189:A1191"/>
    <mergeCell ref="D1189:D1191"/>
    <mergeCell ref="E1189:E1191"/>
    <mergeCell ref="A1180:A1181"/>
    <mergeCell ref="D1180:D1181"/>
    <mergeCell ref="E1180:E1181"/>
    <mergeCell ref="A1184:A1185"/>
    <mergeCell ref="D1184:D1185"/>
    <mergeCell ref="E1184:E1185"/>
    <mergeCell ref="A1175:A1176"/>
    <mergeCell ref="D1175:D1176"/>
    <mergeCell ref="E1175:E1176"/>
    <mergeCell ref="A1178:A1179"/>
    <mergeCell ref="D1178:D1179"/>
    <mergeCell ref="E1178:E1179"/>
    <mergeCell ref="A1171:A1172"/>
    <mergeCell ref="D1171:D1172"/>
    <mergeCell ref="E1171:E1172"/>
    <mergeCell ref="A1173:A1174"/>
    <mergeCell ref="D1173:D1174"/>
    <mergeCell ref="E1173:E1174"/>
    <mergeCell ref="A1157:A1159"/>
    <mergeCell ref="D1157:D1159"/>
    <mergeCell ref="E1157:E1159"/>
    <mergeCell ref="A1164:A1168"/>
    <mergeCell ref="D1164:D1168"/>
    <mergeCell ref="E1164:E1168"/>
    <mergeCell ref="A1153:A1154"/>
    <mergeCell ref="D1153:D1154"/>
    <mergeCell ref="E1153:E1154"/>
    <mergeCell ref="A1155:A1156"/>
    <mergeCell ref="D1155:D1156"/>
    <mergeCell ref="E1155:E1156"/>
    <mergeCell ref="A1145:A1146"/>
    <mergeCell ref="D1145:D1146"/>
    <mergeCell ref="E1145:E1146"/>
    <mergeCell ref="A1150:A1152"/>
    <mergeCell ref="D1150:D1152"/>
    <mergeCell ref="E1150:E1152"/>
    <mergeCell ref="A1140:A1141"/>
    <mergeCell ref="D1140:D1141"/>
    <mergeCell ref="E1140:E1141"/>
    <mergeCell ref="A1142:A1143"/>
    <mergeCell ref="D1142:D1143"/>
    <mergeCell ref="E1142:E1143"/>
    <mergeCell ref="A1132:A1136"/>
    <mergeCell ref="D1132:D1136"/>
    <mergeCell ref="E1132:E1136"/>
    <mergeCell ref="A1137:A1139"/>
    <mergeCell ref="D1137:D1139"/>
    <mergeCell ref="E1137:E1139"/>
    <mergeCell ref="A1127:A1128"/>
    <mergeCell ref="D1127:D1128"/>
    <mergeCell ref="E1127:E1128"/>
    <mergeCell ref="A1129:A1131"/>
    <mergeCell ref="D1129:D1131"/>
    <mergeCell ref="E1129:E1131"/>
    <mergeCell ref="A1120:A1121"/>
    <mergeCell ref="D1120:D1121"/>
    <mergeCell ref="E1120:E1121"/>
    <mergeCell ref="A1122:A1123"/>
    <mergeCell ref="D1122:D1123"/>
    <mergeCell ref="E1122:E1123"/>
    <mergeCell ref="A1102:A1104"/>
    <mergeCell ref="D1102:D1104"/>
    <mergeCell ref="A1106:A1109"/>
    <mergeCell ref="D1106:D1109"/>
    <mergeCell ref="E1106:E1109"/>
    <mergeCell ref="A1110:A1119"/>
    <mergeCell ref="D1110:D1119"/>
    <mergeCell ref="E1110:E1119"/>
    <mergeCell ref="A1093:A1095"/>
    <mergeCell ref="D1093:D1095"/>
    <mergeCell ref="E1093:E1095"/>
    <mergeCell ref="A1098:A1099"/>
    <mergeCell ref="D1098:D1100"/>
    <mergeCell ref="E1098:E1100"/>
    <mergeCell ref="A1089:A1090"/>
    <mergeCell ref="D1089:D1090"/>
    <mergeCell ref="E1089:E1090"/>
    <mergeCell ref="A1091:A1092"/>
    <mergeCell ref="D1091:D1092"/>
    <mergeCell ref="E1091:E1092"/>
    <mergeCell ref="A1080:A1082"/>
    <mergeCell ref="D1080:D1082"/>
    <mergeCell ref="E1080:E1082"/>
    <mergeCell ref="A1084:A1088"/>
    <mergeCell ref="D1084:D1088"/>
    <mergeCell ref="E1084:E1088"/>
    <mergeCell ref="A1073:A1074"/>
    <mergeCell ref="D1073:D1074"/>
    <mergeCell ref="E1073:E1074"/>
    <mergeCell ref="A1075:A1079"/>
    <mergeCell ref="D1075:D1079"/>
    <mergeCell ref="E1075:E1079"/>
    <mergeCell ref="A1069:A1070"/>
    <mergeCell ref="D1069:D1070"/>
    <mergeCell ref="E1069:E1070"/>
    <mergeCell ref="A1071:A1072"/>
    <mergeCell ref="D1071:D1072"/>
    <mergeCell ref="E1071:E1072"/>
    <mergeCell ref="A1057:A1065"/>
    <mergeCell ref="D1057:D1065"/>
    <mergeCell ref="E1057:E1065"/>
    <mergeCell ref="A1067:A1068"/>
    <mergeCell ref="D1067:D1068"/>
    <mergeCell ref="E1067:E1068"/>
    <mergeCell ref="A1051:A1052"/>
    <mergeCell ref="D1051:D1052"/>
    <mergeCell ref="E1051:E1052"/>
    <mergeCell ref="A1053:A1056"/>
    <mergeCell ref="D1053:D1056"/>
    <mergeCell ref="E1053:E1056"/>
    <mergeCell ref="A1043:A1044"/>
    <mergeCell ref="D1043:D1044"/>
    <mergeCell ref="E1043:E1044"/>
    <mergeCell ref="A1046:A1047"/>
    <mergeCell ref="D1046:D1047"/>
    <mergeCell ref="E1046:E1047"/>
    <mergeCell ref="A1035:A1037"/>
    <mergeCell ref="D1035:D1037"/>
    <mergeCell ref="E1035:E1037"/>
    <mergeCell ref="A1039:A1042"/>
    <mergeCell ref="D1039:D1042"/>
    <mergeCell ref="E1039:E1042"/>
    <mergeCell ref="A1023:A1027"/>
    <mergeCell ref="D1023:D1027"/>
    <mergeCell ref="E1023:E1027"/>
    <mergeCell ref="A1028:A1033"/>
    <mergeCell ref="D1028:D1033"/>
    <mergeCell ref="E1028:E1033"/>
    <mergeCell ref="A1016:A1017"/>
    <mergeCell ref="D1016:D1017"/>
    <mergeCell ref="E1016:E1017"/>
    <mergeCell ref="A1019:A1021"/>
    <mergeCell ref="D1019:D1021"/>
    <mergeCell ref="E1019:E1021"/>
    <mergeCell ref="A1005:A1006"/>
    <mergeCell ref="D1005:D1006"/>
    <mergeCell ref="E1005:E1006"/>
    <mergeCell ref="A1011:A1012"/>
    <mergeCell ref="D1011:D1012"/>
    <mergeCell ref="E1011:E1012"/>
    <mergeCell ref="A996:A1000"/>
    <mergeCell ref="D996:D1000"/>
    <mergeCell ref="E996:E1000"/>
    <mergeCell ref="A1001:A1002"/>
    <mergeCell ref="D1001:D1002"/>
    <mergeCell ref="E1001:E1002"/>
    <mergeCell ref="A986:A987"/>
    <mergeCell ref="D986:D987"/>
    <mergeCell ref="A989:A991"/>
    <mergeCell ref="D989:D991"/>
    <mergeCell ref="E989:E991"/>
    <mergeCell ref="A993:A995"/>
    <mergeCell ref="D993:D995"/>
    <mergeCell ref="E993:E995"/>
    <mergeCell ref="A973:A981"/>
    <mergeCell ref="D973:D981"/>
    <mergeCell ref="E973:E981"/>
    <mergeCell ref="A983:A985"/>
    <mergeCell ref="D983:D985"/>
    <mergeCell ref="E983:E985"/>
    <mergeCell ref="A966:A967"/>
    <mergeCell ref="D966:D967"/>
    <mergeCell ref="E966:E967"/>
    <mergeCell ref="A970:A971"/>
    <mergeCell ref="D970:D971"/>
    <mergeCell ref="E970:E971"/>
    <mergeCell ref="A958:A959"/>
    <mergeCell ref="D958:D959"/>
    <mergeCell ref="E958:E959"/>
    <mergeCell ref="A962:A963"/>
    <mergeCell ref="D962:D963"/>
    <mergeCell ref="E962:E963"/>
    <mergeCell ref="A948:A953"/>
    <mergeCell ref="D948:D953"/>
    <mergeCell ref="E948:E953"/>
    <mergeCell ref="A954:A955"/>
    <mergeCell ref="D954:D955"/>
    <mergeCell ref="A956:A957"/>
    <mergeCell ref="D956:D957"/>
    <mergeCell ref="E956:E957"/>
    <mergeCell ref="A939:A940"/>
    <mergeCell ref="D939:D940"/>
    <mergeCell ref="A941:A942"/>
    <mergeCell ref="D941:D942"/>
    <mergeCell ref="E941:E942"/>
    <mergeCell ref="A945:A946"/>
    <mergeCell ref="D945:D946"/>
    <mergeCell ref="E945:E946"/>
    <mergeCell ref="A929:A930"/>
    <mergeCell ref="D929:D930"/>
    <mergeCell ref="E929:E930"/>
    <mergeCell ref="A936:A937"/>
    <mergeCell ref="D936:D937"/>
    <mergeCell ref="E936:E937"/>
    <mergeCell ref="A924:A925"/>
    <mergeCell ref="D924:D925"/>
    <mergeCell ref="E924:E925"/>
    <mergeCell ref="A926:A928"/>
    <mergeCell ref="D926:D928"/>
    <mergeCell ref="E926:E928"/>
    <mergeCell ref="A911:A914"/>
    <mergeCell ref="D911:D914"/>
    <mergeCell ref="E911:E914"/>
    <mergeCell ref="A916:A921"/>
    <mergeCell ref="D916:D921"/>
    <mergeCell ref="E916:E921"/>
    <mergeCell ref="A905:A906"/>
    <mergeCell ref="D905:D906"/>
    <mergeCell ref="E905:E906"/>
    <mergeCell ref="A907:A910"/>
    <mergeCell ref="D907:D910"/>
    <mergeCell ref="E907:E910"/>
    <mergeCell ref="A901:A902"/>
    <mergeCell ref="D901:D902"/>
    <mergeCell ref="E901:E902"/>
    <mergeCell ref="A903:A904"/>
    <mergeCell ref="D903:D904"/>
    <mergeCell ref="E903:E904"/>
    <mergeCell ref="A892:A894"/>
    <mergeCell ref="D892:D894"/>
    <mergeCell ref="E892:E894"/>
    <mergeCell ref="A898:A900"/>
    <mergeCell ref="D898:D900"/>
    <mergeCell ref="E898:E900"/>
    <mergeCell ref="A885:A887"/>
    <mergeCell ref="D885:D887"/>
    <mergeCell ref="E885:E887"/>
    <mergeCell ref="A890:A891"/>
    <mergeCell ref="D890:D891"/>
    <mergeCell ref="E890:E891"/>
    <mergeCell ref="A878:A879"/>
    <mergeCell ref="D878:D879"/>
    <mergeCell ref="E878:E879"/>
    <mergeCell ref="A882:A883"/>
    <mergeCell ref="D882:D883"/>
    <mergeCell ref="E882:E883"/>
    <mergeCell ref="A872:A873"/>
    <mergeCell ref="D872:D873"/>
    <mergeCell ref="E872:E873"/>
    <mergeCell ref="A874:A875"/>
    <mergeCell ref="D874:D875"/>
    <mergeCell ref="E874:E875"/>
    <mergeCell ref="A866:A867"/>
    <mergeCell ref="D866:D867"/>
    <mergeCell ref="E866:E867"/>
    <mergeCell ref="A868:A870"/>
    <mergeCell ref="D868:D870"/>
    <mergeCell ref="E868:E870"/>
    <mergeCell ref="A826:A863"/>
    <mergeCell ref="D826:D863"/>
    <mergeCell ref="E826:E863"/>
    <mergeCell ref="A864:A865"/>
    <mergeCell ref="D864:D865"/>
    <mergeCell ref="E864:E865"/>
    <mergeCell ref="A821:A822"/>
    <mergeCell ref="D821:D822"/>
    <mergeCell ref="E821:E822"/>
    <mergeCell ref="A823:A825"/>
    <mergeCell ref="D823:D825"/>
    <mergeCell ref="E823:E825"/>
    <mergeCell ref="A810:A811"/>
    <mergeCell ref="D810:D811"/>
    <mergeCell ref="E810:E811"/>
    <mergeCell ref="A812:A813"/>
    <mergeCell ref="A814:A819"/>
    <mergeCell ref="D814:D819"/>
    <mergeCell ref="E814:E819"/>
    <mergeCell ref="A802:A803"/>
    <mergeCell ref="D802:D803"/>
    <mergeCell ref="E802:E803"/>
    <mergeCell ref="A805:A806"/>
    <mergeCell ref="D805:D806"/>
    <mergeCell ref="E805:E806"/>
    <mergeCell ref="A798:A799"/>
    <mergeCell ref="D798:D799"/>
    <mergeCell ref="E798:E799"/>
    <mergeCell ref="A800:A801"/>
    <mergeCell ref="D800:D801"/>
    <mergeCell ref="E800:E801"/>
    <mergeCell ref="A793:A794"/>
    <mergeCell ref="D793:D794"/>
    <mergeCell ref="E793:E794"/>
    <mergeCell ref="A795:A796"/>
    <mergeCell ref="D795:D796"/>
    <mergeCell ref="E795:E796"/>
    <mergeCell ref="A789:A790"/>
    <mergeCell ref="D789:D790"/>
    <mergeCell ref="E789:E790"/>
    <mergeCell ref="A791:A792"/>
    <mergeCell ref="D791:D792"/>
    <mergeCell ref="E791:E792"/>
    <mergeCell ref="A781:A782"/>
    <mergeCell ref="D781:D782"/>
    <mergeCell ref="E781:E782"/>
    <mergeCell ref="A786:A787"/>
    <mergeCell ref="D786:D787"/>
    <mergeCell ref="E786:E787"/>
    <mergeCell ref="A773:A777"/>
    <mergeCell ref="D773:D777"/>
    <mergeCell ref="E773:E777"/>
    <mergeCell ref="A778:A780"/>
    <mergeCell ref="D778:D780"/>
    <mergeCell ref="E778:E780"/>
    <mergeCell ref="A767:A770"/>
    <mergeCell ref="D767:D770"/>
    <mergeCell ref="E767:E770"/>
    <mergeCell ref="A771:A772"/>
    <mergeCell ref="D771:D772"/>
    <mergeCell ref="E771:E772"/>
    <mergeCell ref="A762:A763"/>
    <mergeCell ref="D762:D763"/>
    <mergeCell ref="E762:E763"/>
    <mergeCell ref="A765:A766"/>
    <mergeCell ref="D765:D766"/>
    <mergeCell ref="E765:E766"/>
    <mergeCell ref="A756:A758"/>
    <mergeCell ref="D756:D758"/>
    <mergeCell ref="E756:E758"/>
    <mergeCell ref="A759:A760"/>
    <mergeCell ref="D759:D760"/>
    <mergeCell ref="E759:E760"/>
    <mergeCell ref="A751:A752"/>
    <mergeCell ref="D751:D752"/>
    <mergeCell ref="E751:E752"/>
    <mergeCell ref="A754:A755"/>
    <mergeCell ref="D754:D755"/>
    <mergeCell ref="E754:E755"/>
    <mergeCell ref="A745:A746"/>
    <mergeCell ref="D745:D746"/>
    <mergeCell ref="E745:E746"/>
    <mergeCell ref="A749:A750"/>
    <mergeCell ref="D749:D750"/>
    <mergeCell ref="E749:E750"/>
    <mergeCell ref="A736:A739"/>
    <mergeCell ref="D736:D739"/>
    <mergeCell ref="E736:E739"/>
    <mergeCell ref="A741:A743"/>
    <mergeCell ref="D741:D743"/>
    <mergeCell ref="E741:E743"/>
    <mergeCell ref="A730:A731"/>
    <mergeCell ref="D730:D731"/>
    <mergeCell ref="E730:E731"/>
    <mergeCell ref="A733:A734"/>
    <mergeCell ref="D733:D734"/>
    <mergeCell ref="E733:E734"/>
    <mergeCell ref="A726:A727"/>
    <mergeCell ref="D726:D727"/>
    <mergeCell ref="E726:E727"/>
    <mergeCell ref="A728:A729"/>
    <mergeCell ref="D728:D729"/>
    <mergeCell ref="E728:E729"/>
    <mergeCell ref="A720:A721"/>
    <mergeCell ref="D720:D721"/>
    <mergeCell ref="E720:E721"/>
    <mergeCell ref="A722:A725"/>
    <mergeCell ref="D722:D725"/>
    <mergeCell ref="E722:E725"/>
    <mergeCell ref="A714:A717"/>
    <mergeCell ref="D714:D717"/>
    <mergeCell ref="E714:E717"/>
    <mergeCell ref="A718:A719"/>
    <mergeCell ref="D718:D719"/>
    <mergeCell ref="E718:E719"/>
    <mergeCell ref="A703:A704"/>
    <mergeCell ref="D703:D704"/>
    <mergeCell ref="A705:A709"/>
    <mergeCell ref="D705:D709"/>
    <mergeCell ref="E705:E709"/>
    <mergeCell ref="A710:A713"/>
    <mergeCell ref="D710:D713"/>
    <mergeCell ref="E710:E713"/>
    <mergeCell ref="A695:A697"/>
    <mergeCell ref="D695:D698"/>
    <mergeCell ref="E695:E698"/>
    <mergeCell ref="A699:A700"/>
    <mergeCell ref="D699:D700"/>
    <mergeCell ref="E699:E700"/>
    <mergeCell ref="A691:A692"/>
    <mergeCell ref="D691:D692"/>
    <mergeCell ref="E691:E692"/>
    <mergeCell ref="A693:A694"/>
    <mergeCell ref="D693:D694"/>
    <mergeCell ref="E693:E694"/>
    <mergeCell ref="A686:A687"/>
    <mergeCell ref="D686:D687"/>
    <mergeCell ref="E686:E687"/>
    <mergeCell ref="A689:A690"/>
    <mergeCell ref="D689:D690"/>
    <mergeCell ref="E689:E690"/>
    <mergeCell ref="A678:A679"/>
    <mergeCell ref="D678:D679"/>
    <mergeCell ref="E678:E679"/>
    <mergeCell ref="A681:A683"/>
    <mergeCell ref="D681:D683"/>
    <mergeCell ref="E681:E683"/>
    <mergeCell ref="A666:A671"/>
    <mergeCell ref="D666:D671"/>
    <mergeCell ref="E666:E671"/>
    <mergeCell ref="A674:A675"/>
    <mergeCell ref="E674:E675"/>
    <mergeCell ref="A676:A677"/>
    <mergeCell ref="D676:D677"/>
    <mergeCell ref="E676:E677"/>
    <mergeCell ref="A660:A662"/>
    <mergeCell ref="D660:D662"/>
    <mergeCell ref="E660:E662"/>
    <mergeCell ref="A663:A665"/>
    <mergeCell ref="D663:D665"/>
    <mergeCell ref="E663:E665"/>
    <mergeCell ref="A654:A656"/>
    <mergeCell ref="D654:D656"/>
    <mergeCell ref="E654:E656"/>
    <mergeCell ref="A658:A659"/>
    <mergeCell ref="D658:D659"/>
    <mergeCell ref="E658:E659"/>
    <mergeCell ref="A650:A651"/>
    <mergeCell ref="D650:D651"/>
    <mergeCell ref="E650:E651"/>
    <mergeCell ref="A652:A653"/>
    <mergeCell ref="D652:D653"/>
    <mergeCell ref="E652:E653"/>
    <mergeCell ref="A640:A641"/>
    <mergeCell ref="D640:D641"/>
    <mergeCell ref="E640:E641"/>
    <mergeCell ref="A645:A646"/>
    <mergeCell ref="D645:D646"/>
    <mergeCell ref="A647:A648"/>
    <mergeCell ref="D647:D648"/>
    <mergeCell ref="E647:E648"/>
    <mergeCell ref="A634:A636"/>
    <mergeCell ref="D634:D636"/>
    <mergeCell ref="E634:E636"/>
    <mergeCell ref="A638:A639"/>
    <mergeCell ref="D638:D639"/>
    <mergeCell ref="E638:E639"/>
    <mergeCell ref="A624:A631"/>
    <mergeCell ref="D624:D631"/>
    <mergeCell ref="E624:E631"/>
    <mergeCell ref="A632:A633"/>
    <mergeCell ref="D632:D633"/>
    <mergeCell ref="E632:E633"/>
    <mergeCell ref="A618:A619"/>
    <mergeCell ref="D618:D619"/>
    <mergeCell ref="E618:E619"/>
    <mergeCell ref="A620:A621"/>
    <mergeCell ref="D620:D621"/>
    <mergeCell ref="E620:E621"/>
    <mergeCell ref="A612:A615"/>
    <mergeCell ref="D612:D615"/>
    <mergeCell ref="E612:E615"/>
    <mergeCell ref="A616:A617"/>
    <mergeCell ref="D616:D617"/>
    <mergeCell ref="E616:E617"/>
    <mergeCell ref="A608:A609"/>
    <mergeCell ref="D608:D609"/>
    <mergeCell ref="E608:E609"/>
    <mergeCell ref="A610:A611"/>
    <mergeCell ref="D610:D611"/>
    <mergeCell ref="E610:E611"/>
    <mergeCell ref="A600:A604"/>
    <mergeCell ref="D600:D604"/>
    <mergeCell ref="E600:E604"/>
    <mergeCell ref="A606:A607"/>
    <mergeCell ref="D606:D607"/>
    <mergeCell ref="E606:E607"/>
    <mergeCell ref="A593:A594"/>
    <mergeCell ref="D593:D594"/>
    <mergeCell ref="E593:E594"/>
    <mergeCell ref="A595:A596"/>
    <mergeCell ref="D595:D596"/>
    <mergeCell ref="E595:E596"/>
    <mergeCell ref="A587:A589"/>
    <mergeCell ref="D587:D589"/>
    <mergeCell ref="E587:E589"/>
    <mergeCell ref="A590:A592"/>
    <mergeCell ref="D590:D592"/>
    <mergeCell ref="E590:E592"/>
    <mergeCell ref="A574:A575"/>
    <mergeCell ref="D574:D575"/>
    <mergeCell ref="E574:E575"/>
    <mergeCell ref="A580:A581"/>
    <mergeCell ref="D580:D581"/>
    <mergeCell ref="A582:A585"/>
    <mergeCell ref="D582:D585"/>
    <mergeCell ref="E582:E585"/>
    <mergeCell ref="A565:A567"/>
    <mergeCell ref="D565:D567"/>
    <mergeCell ref="E565:E567"/>
    <mergeCell ref="A568:A573"/>
    <mergeCell ref="D568:D573"/>
    <mergeCell ref="E568:E573"/>
    <mergeCell ref="A559:A560"/>
    <mergeCell ref="D559:D560"/>
    <mergeCell ref="E559:E560"/>
    <mergeCell ref="A562:A563"/>
    <mergeCell ref="D562:D563"/>
    <mergeCell ref="E562:E563"/>
    <mergeCell ref="A554:A555"/>
    <mergeCell ref="D554:D555"/>
    <mergeCell ref="E554:E555"/>
    <mergeCell ref="A556:A558"/>
    <mergeCell ref="D556:D558"/>
    <mergeCell ref="E556:E558"/>
    <mergeCell ref="A540:A541"/>
    <mergeCell ref="A543:A548"/>
    <mergeCell ref="D543:D548"/>
    <mergeCell ref="E543:E548"/>
    <mergeCell ref="A549:A552"/>
    <mergeCell ref="D549:D552"/>
    <mergeCell ref="E549:E552"/>
    <mergeCell ref="A532:A533"/>
    <mergeCell ref="D532:D533"/>
    <mergeCell ref="E532:E533"/>
    <mergeCell ref="A534:A535"/>
    <mergeCell ref="D534:D535"/>
    <mergeCell ref="E534:E535"/>
    <mergeCell ref="A527:A528"/>
    <mergeCell ref="D527:D528"/>
    <mergeCell ref="E527:E528"/>
    <mergeCell ref="A529:A530"/>
    <mergeCell ref="D529:D530"/>
    <mergeCell ref="E529:E530"/>
    <mergeCell ref="A522:A523"/>
    <mergeCell ref="D522:D523"/>
    <mergeCell ref="E522:E523"/>
    <mergeCell ref="A524:A525"/>
    <mergeCell ref="D524:D525"/>
    <mergeCell ref="E524:E525"/>
    <mergeCell ref="A518:A519"/>
    <mergeCell ref="D518:D519"/>
    <mergeCell ref="E518:E519"/>
    <mergeCell ref="A520:A521"/>
    <mergeCell ref="D520:D521"/>
    <mergeCell ref="E520:E521"/>
    <mergeCell ref="A511:A512"/>
    <mergeCell ref="D511:D512"/>
    <mergeCell ref="E511:E512"/>
    <mergeCell ref="A515:A517"/>
    <mergeCell ref="D515:D517"/>
    <mergeCell ref="E515:E517"/>
    <mergeCell ref="A500:A504"/>
    <mergeCell ref="D500:D504"/>
    <mergeCell ref="E500:E504"/>
    <mergeCell ref="A505:A508"/>
    <mergeCell ref="D505:D508"/>
    <mergeCell ref="E505:E508"/>
    <mergeCell ref="A496:A497"/>
    <mergeCell ref="D496:D497"/>
    <mergeCell ref="E496:E497"/>
    <mergeCell ref="A498:A499"/>
    <mergeCell ref="D498:D499"/>
    <mergeCell ref="E498:E499"/>
    <mergeCell ref="A490:A491"/>
    <mergeCell ref="D490:D491"/>
    <mergeCell ref="E490:E491"/>
    <mergeCell ref="A493:A494"/>
    <mergeCell ref="D493:D494"/>
    <mergeCell ref="E493:E494"/>
    <mergeCell ref="A486:A487"/>
    <mergeCell ref="D486:D487"/>
    <mergeCell ref="E486:E487"/>
    <mergeCell ref="A488:A489"/>
    <mergeCell ref="D488:D489"/>
    <mergeCell ref="E488:E489"/>
    <mergeCell ref="A478:A479"/>
    <mergeCell ref="D478:D479"/>
    <mergeCell ref="E478:E479"/>
    <mergeCell ref="A482:A484"/>
    <mergeCell ref="D482:D484"/>
    <mergeCell ref="E482:E484"/>
    <mergeCell ref="A470:A471"/>
    <mergeCell ref="D470:D471"/>
    <mergeCell ref="E470:E471"/>
    <mergeCell ref="A472:A476"/>
    <mergeCell ref="D472:D476"/>
    <mergeCell ref="E472:E476"/>
    <mergeCell ref="A461:A467"/>
    <mergeCell ref="D461:D467"/>
    <mergeCell ref="E461:E467"/>
    <mergeCell ref="A468:A469"/>
    <mergeCell ref="D468:D469"/>
    <mergeCell ref="E468:E469"/>
    <mergeCell ref="A451:A452"/>
    <mergeCell ref="D451:D452"/>
    <mergeCell ref="E451:E452"/>
    <mergeCell ref="A454:A458"/>
    <mergeCell ref="D454:D458"/>
    <mergeCell ref="E454:E458"/>
    <mergeCell ref="A446:A447"/>
    <mergeCell ref="D446:D447"/>
    <mergeCell ref="E446:E447"/>
    <mergeCell ref="A449:A450"/>
    <mergeCell ref="D449:D450"/>
    <mergeCell ref="E449:E450"/>
    <mergeCell ref="A436:A438"/>
    <mergeCell ref="D436:D438"/>
    <mergeCell ref="E436:E438"/>
    <mergeCell ref="A439:A444"/>
    <mergeCell ref="D439:D444"/>
    <mergeCell ref="E439:E444"/>
    <mergeCell ref="A429:A431"/>
    <mergeCell ref="D429:D431"/>
    <mergeCell ref="E429:E431"/>
    <mergeCell ref="A433:A434"/>
    <mergeCell ref="D433:D434"/>
    <mergeCell ref="E433:E434"/>
    <mergeCell ref="A425:A426"/>
    <mergeCell ref="D425:D426"/>
    <mergeCell ref="E425:E426"/>
    <mergeCell ref="A427:A428"/>
    <mergeCell ref="D427:D428"/>
    <mergeCell ref="E427:E428"/>
    <mergeCell ref="A418:A419"/>
    <mergeCell ref="D418:D419"/>
    <mergeCell ref="E418:E419"/>
    <mergeCell ref="A421:A423"/>
    <mergeCell ref="D421:D422"/>
    <mergeCell ref="E421:E422"/>
    <mergeCell ref="A412:A413"/>
    <mergeCell ref="D412:D413"/>
    <mergeCell ref="E412:E413"/>
    <mergeCell ref="A416:A417"/>
    <mergeCell ref="D416:D417"/>
    <mergeCell ref="E416:E417"/>
    <mergeCell ref="A405:A406"/>
    <mergeCell ref="D405:D406"/>
    <mergeCell ref="E405:E406"/>
    <mergeCell ref="A407:A408"/>
    <mergeCell ref="D407:D408"/>
    <mergeCell ref="A409:A410"/>
    <mergeCell ref="D409:D410"/>
    <mergeCell ref="E409:E410"/>
    <mergeCell ref="A399:A400"/>
    <mergeCell ref="D399:D400"/>
    <mergeCell ref="E399:E400"/>
    <mergeCell ref="A401:A403"/>
    <mergeCell ref="D401:D403"/>
    <mergeCell ref="E401:E403"/>
    <mergeCell ref="A393:A394"/>
    <mergeCell ref="D393:D394"/>
    <mergeCell ref="E393:E394"/>
    <mergeCell ref="A397:A398"/>
    <mergeCell ref="D397:D398"/>
    <mergeCell ref="E397:E398"/>
    <mergeCell ref="A388:A389"/>
    <mergeCell ref="D388:D389"/>
    <mergeCell ref="E388:E389"/>
    <mergeCell ref="A390:A391"/>
    <mergeCell ref="D390:D391"/>
    <mergeCell ref="E390:E391"/>
    <mergeCell ref="A381:A382"/>
    <mergeCell ref="D381:D382"/>
    <mergeCell ref="E381:E382"/>
    <mergeCell ref="A383:A387"/>
    <mergeCell ref="D383:D387"/>
    <mergeCell ref="E383:E387"/>
    <mergeCell ref="A376:A377"/>
    <mergeCell ref="D376:D377"/>
    <mergeCell ref="E376:E377"/>
    <mergeCell ref="A378:A379"/>
    <mergeCell ref="D378:D379"/>
    <mergeCell ref="E378:E379"/>
    <mergeCell ref="A371:A372"/>
    <mergeCell ref="D371:D372"/>
    <mergeCell ref="E371:E372"/>
    <mergeCell ref="A374:A375"/>
    <mergeCell ref="D374:D375"/>
    <mergeCell ref="E374:E375"/>
    <mergeCell ref="A360:A361"/>
    <mergeCell ref="D360:D361"/>
    <mergeCell ref="E360:E361"/>
    <mergeCell ref="A363:A369"/>
    <mergeCell ref="D363:D369"/>
    <mergeCell ref="E363:E369"/>
    <mergeCell ref="A352:A356"/>
    <mergeCell ref="D352:D356"/>
    <mergeCell ref="E352:E356"/>
    <mergeCell ref="A358:A359"/>
    <mergeCell ref="D358:D359"/>
    <mergeCell ref="E358:E359"/>
    <mergeCell ref="A340:A342"/>
    <mergeCell ref="D340:D342"/>
    <mergeCell ref="E340:E342"/>
    <mergeCell ref="A345:A351"/>
    <mergeCell ref="D345:D351"/>
    <mergeCell ref="E345:E351"/>
    <mergeCell ref="A335:A336"/>
    <mergeCell ref="D335:D336"/>
    <mergeCell ref="E335:E336"/>
    <mergeCell ref="A338:A339"/>
    <mergeCell ref="D338:D339"/>
    <mergeCell ref="E338:E339"/>
    <mergeCell ref="A326:A327"/>
    <mergeCell ref="D326:D327"/>
    <mergeCell ref="E326:E327"/>
    <mergeCell ref="A332:A333"/>
    <mergeCell ref="D332:D333"/>
    <mergeCell ref="E332:E333"/>
    <mergeCell ref="A318:A319"/>
    <mergeCell ref="D318:D323"/>
    <mergeCell ref="E318:E319"/>
    <mergeCell ref="A320:A323"/>
    <mergeCell ref="E320:E323"/>
    <mergeCell ref="A324:A325"/>
    <mergeCell ref="D324:D325"/>
    <mergeCell ref="E324:E325"/>
    <mergeCell ref="A307:A311"/>
    <mergeCell ref="D307:D311"/>
    <mergeCell ref="E307:E311"/>
    <mergeCell ref="A312:A316"/>
    <mergeCell ref="D312:D316"/>
    <mergeCell ref="E312:E316"/>
    <mergeCell ref="A291:A292"/>
    <mergeCell ref="D291:D292"/>
    <mergeCell ref="E291:E292"/>
    <mergeCell ref="A293:A304"/>
    <mergeCell ref="D293:D304"/>
    <mergeCell ref="E293:E304"/>
    <mergeCell ref="A281:A285"/>
    <mergeCell ref="D281:D285"/>
    <mergeCell ref="E281:E285"/>
    <mergeCell ref="A286:A288"/>
    <mergeCell ref="D286:D288"/>
    <mergeCell ref="E286:E288"/>
    <mergeCell ref="A270:A271"/>
    <mergeCell ref="D270:D271"/>
    <mergeCell ref="E270:E271"/>
    <mergeCell ref="A277:A280"/>
    <mergeCell ref="D277:D280"/>
    <mergeCell ref="E277:E280"/>
    <mergeCell ref="A260:A261"/>
    <mergeCell ref="C260:C261"/>
    <mergeCell ref="D260:D261"/>
    <mergeCell ref="E260:E261"/>
    <mergeCell ref="A262:A263"/>
    <mergeCell ref="D262:D263"/>
    <mergeCell ref="E262:E263"/>
    <mergeCell ref="A251:A255"/>
    <mergeCell ref="D251:D255"/>
    <mergeCell ref="E251:E255"/>
    <mergeCell ref="A257:A259"/>
    <mergeCell ref="D257:D259"/>
    <mergeCell ref="E257:E259"/>
    <mergeCell ref="C258:C259"/>
    <mergeCell ref="A241:A247"/>
    <mergeCell ref="D241:D247"/>
    <mergeCell ref="E241:E247"/>
    <mergeCell ref="A248:A249"/>
    <mergeCell ref="D248:D249"/>
    <mergeCell ref="E248:E249"/>
    <mergeCell ref="A233:A235"/>
    <mergeCell ref="D233:D235"/>
    <mergeCell ref="E233:E235"/>
    <mergeCell ref="A236:A239"/>
    <mergeCell ref="D236:D239"/>
    <mergeCell ref="E236:E239"/>
    <mergeCell ref="A224:A228"/>
    <mergeCell ref="D224:D228"/>
    <mergeCell ref="E224:E228"/>
    <mergeCell ref="B226:B227"/>
    <mergeCell ref="C226:C227"/>
    <mergeCell ref="A229:A230"/>
    <mergeCell ref="C229:C230"/>
    <mergeCell ref="D229:D230"/>
    <mergeCell ref="E229:E230"/>
    <mergeCell ref="A219:A220"/>
    <mergeCell ref="D219:D220"/>
    <mergeCell ref="E219:E220"/>
    <mergeCell ref="A222:A223"/>
    <mergeCell ref="D222:D223"/>
    <mergeCell ref="E222:E223"/>
    <mergeCell ref="A214:A216"/>
    <mergeCell ref="D214:D216"/>
    <mergeCell ref="E214:E216"/>
    <mergeCell ref="A217:A218"/>
    <mergeCell ref="D217:D218"/>
    <mergeCell ref="E217:E218"/>
    <mergeCell ref="A206:A209"/>
    <mergeCell ref="D206:D209"/>
    <mergeCell ref="E206:E209"/>
    <mergeCell ref="A210:A213"/>
    <mergeCell ref="D210:D213"/>
    <mergeCell ref="E210:E213"/>
    <mergeCell ref="A201:A202"/>
    <mergeCell ref="D201:D202"/>
    <mergeCell ref="E201:E202"/>
    <mergeCell ref="A203:A205"/>
    <mergeCell ref="B203:B204"/>
    <mergeCell ref="C203:C204"/>
    <mergeCell ref="D203:D205"/>
    <mergeCell ref="E203:E205"/>
    <mergeCell ref="A195:A197"/>
    <mergeCell ref="D195:D197"/>
    <mergeCell ref="E195:E197"/>
    <mergeCell ref="A198:A200"/>
    <mergeCell ref="D198:D200"/>
    <mergeCell ref="E198:E200"/>
    <mergeCell ref="A183:A184"/>
    <mergeCell ref="D183:D184"/>
    <mergeCell ref="E183:E184"/>
    <mergeCell ref="A185:A192"/>
    <mergeCell ref="D185:D192"/>
    <mergeCell ref="E185:E192"/>
    <mergeCell ref="C191:C192"/>
    <mergeCell ref="A178:A180"/>
    <mergeCell ref="C178:C180"/>
    <mergeCell ref="D178:D180"/>
    <mergeCell ref="E178:E180"/>
    <mergeCell ref="A181:A182"/>
    <mergeCell ref="C181:C182"/>
    <mergeCell ref="D181:D182"/>
    <mergeCell ref="E181:E182"/>
    <mergeCell ref="A174:A175"/>
    <mergeCell ref="D174:D175"/>
    <mergeCell ref="E174:E175"/>
    <mergeCell ref="A176:A177"/>
    <mergeCell ref="D176:D177"/>
    <mergeCell ref="E176:E177"/>
    <mergeCell ref="A168:A169"/>
    <mergeCell ref="C168:C169"/>
    <mergeCell ref="D168:D169"/>
    <mergeCell ref="E168:E169"/>
    <mergeCell ref="A170:A172"/>
    <mergeCell ref="D170:D172"/>
    <mergeCell ref="E170:E172"/>
    <mergeCell ref="A145:A147"/>
    <mergeCell ref="D145:D147"/>
    <mergeCell ref="A148:A164"/>
    <mergeCell ref="D148:D164"/>
    <mergeCell ref="E148:E164"/>
    <mergeCell ref="A165:A167"/>
    <mergeCell ref="D165:D167"/>
    <mergeCell ref="E165:E167"/>
    <mergeCell ref="A137:A139"/>
    <mergeCell ref="D137:D139"/>
    <mergeCell ref="E137:E139"/>
    <mergeCell ref="A141:A143"/>
    <mergeCell ref="D141:D143"/>
    <mergeCell ref="E141:E143"/>
    <mergeCell ref="C142:C143"/>
    <mergeCell ref="A133:A134"/>
    <mergeCell ref="D133:D134"/>
    <mergeCell ref="E133:E134"/>
    <mergeCell ref="A135:A136"/>
    <mergeCell ref="C135:C136"/>
    <mergeCell ref="D135:D136"/>
    <mergeCell ref="E135:E136"/>
    <mergeCell ref="A127:A129"/>
    <mergeCell ref="D127:D129"/>
    <mergeCell ref="E127:E129"/>
    <mergeCell ref="A130:A132"/>
    <mergeCell ref="D130:D132"/>
    <mergeCell ref="E130:E132"/>
    <mergeCell ref="A118:A120"/>
    <mergeCell ref="D118:D120"/>
    <mergeCell ref="E118:E120"/>
    <mergeCell ref="A124:A126"/>
    <mergeCell ref="D124:D126"/>
    <mergeCell ref="E124:E126"/>
    <mergeCell ref="A107:A108"/>
    <mergeCell ref="D107:D108"/>
    <mergeCell ref="E107:E108"/>
    <mergeCell ref="A109:A114"/>
    <mergeCell ref="D109:D114"/>
    <mergeCell ref="E109:E114"/>
    <mergeCell ref="A103:A104"/>
    <mergeCell ref="D103:D104"/>
    <mergeCell ref="E103:E104"/>
    <mergeCell ref="A105:A106"/>
    <mergeCell ref="D105:D106"/>
    <mergeCell ref="E105:E106"/>
    <mergeCell ref="A97:A98"/>
    <mergeCell ref="D97:D98"/>
    <mergeCell ref="E97:E98"/>
    <mergeCell ref="A99:A100"/>
    <mergeCell ref="D99:D100"/>
    <mergeCell ref="E99:E100"/>
    <mergeCell ref="A93:A94"/>
    <mergeCell ref="D93:D94"/>
    <mergeCell ref="E93:E94"/>
    <mergeCell ref="A95:A96"/>
    <mergeCell ref="D95:D96"/>
    <mergeCell ref="E95:E96"/>
    <mergeCell ref="A89:A90"/>
    <mergeCell ref="D89:D90"/>
    <mergeCell ref="E89:E90"/>
    <mergeCell ref="A91:A92"/>
    <mergeCell ref="D91:D92"/>
    <mergeCell ref="E91:E92"/>
    <mergeCell ref="A84:A85"/>
    <mergeCell ref="B84:B85"/>
    <mergeCell ref="C84:C85"/>
    <mergeCell ref="D84:D85"/>
    <mergeCell ref="E84:E85"/>
    <mergeCell ref="A87:A88"/>
    <mergeCell ref="D87:D88"/>
    <mergeCell ref="E87:E88"/>
    <mergeCell ref="A78:A79"/>
    <mergeCell ref="D78:D79"/>
    <mergeCell ref="E78:E79"/>
    <mergeCell ref="A82:A83"/>
    <mergeCell ref="D82:D83"/>
    <mergeCell ref="E82:E83"/>
    <mergeCell ref="A71:A72"/>
    <mergeCell ref="D71:D72"/>
    <mergeCell ref="E71:E72"/>
    <mergeCell ref="A76:A77"/>
    <mergeCell ref="D76:D77"/>
    <mergeCell ref="E76:E77"/>
    <mergeCell ref="A61:A63"/>
    <mergeCell ref="D61:D63"/>
    <mergeCell ref="E61:E63"/>
    <mergeCell ref="C62:C63"/>
    <mergeCell ref="A65:A67"/>
    <mergeCell ref="D65:D67"/>
    <mergeCell ref="E65:E67"/>
    <mergeCell ref="A56:A57"/>
    <mergeCell ref="D56:D57"/>
    <mergeCell ref="E56:E57"/>
    <mergeCell ref="A59:A60"/>
    <mergeCell ref="D59:D60"/>
    <mergeCell ref="E59:E60"/>
    <mergeCell ref="A50:A51"/>
    <mergeCell ref="D50:D51"/>
    <mergeCell ref="E50:E51"/>
    <mergeCell ref="A54:A55"/>
    <mergeCell ref="D54:D55"/>
    <mergeCell ref="E54:E55"/>
    <mergeCell ref="A43:A44"/>
    <mergeCell ref="D43:D44"/>
    <mergeCell ref="E43:E44"/>
    <mergeCell ref="A46:A48"/>
    <mergeCell ref="D46:D48"/>
    <mergeCell ref="E46:E48"/>
    <mergeCell ref="A38:A39"/>
    <mergeCell ref="D38:D39"/>
    <mergeCell ref="E38:E39"/>
    <mergeCell ref="A41:A42"/>
    <mergeCell ref="D41:D42"/>
    <mergeCell ref="E41:E42"/>
    <mergeCell ref="A31:A32"/>
    <mergeCell ref="D31:D32"/>
    <mergeCell ref="E31:E32"/>
    <mergeCell ref="A35:A36"/>
    <mergeCell ref="D35:D36"/>
    <mergeCell ref="E35:E36"/>
    <mergeCell ref="A27:A28"/>
    <mergeCell ref="D27:D28"/>
    <mergeCell ref="E27:E28"/>
    <mergeCell ref="A29:A30"/>
    <mergeCell ref="D29:D30"/>
    <mergeCell ref="E29:E30"/>
    <mergeCell ref="A18:A19"/>
    <mergeCell ref="D18:D19"/>
    <mergeCell ref="E18:E19"/>
    <mergeCell ref="A21:A26"/>
    <mergeCell ref="D21:D26"/>
    <mergeCell ref="E21:E26"/>
    <mergeCell ref="A5:A8"/>
    <mergeCell ref="C5:C8"/>
    <mergeCell ref="D5:D8"/>
    <mergeCell ref="E5:E8"/>
    <mergeCell ref="A10:A17"/>
    <mergeCell ref="D10:D17"/>
    <mergeCell ref="E10:E17"/>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J90"/>
  <sheetViews>
    <sheetView workbookViewId="0">
      <selection activeCell="L7" sqref="L7"/>
    </sheetView>
  </sheetViews>
  <sheetFormatPr defaultRowHeight="12.75"/>
  <cols>
    <col min="1" max="1" width="22" customWidth="1"/>
    <col min="2" max="2" width="17.140625" customWidth="1"/>
    <col min="3" max="3" width="15.7109375" customWidth="1"/>
    <col min="4" max="4" width="12.7109375" bestFit="1" customWidth="1"/>
    <col min="5" max="5" width="17.28515625" customWidth="1"/>
    <col min="6" max="6" width="12.7109375" bestFit="1" customWidth="1"/>
    <col min="7" max="7" width="16" customWidth="1"/>
    <col min="8" max="8" width="15.28515625" customWidth="1"/>
    <col min="9" max="9" width="13.140625" bestFit="1" customWidth="1"/>
    <col min="257" max="257" width="22" customWidth="1"/>
    <col min="258" max="258" width="17.140625" customWidth="1"/>
    <col min="259" max="259" width="15.7109375" customWidth="1"/>
    <col min="260" max="260" width="12.7109375" bestFit="1" customWidth="1"/>
    <col min="261" max="261" width="17.28515625" customWidth="1"/>
    <col min="262" max="262" width="12.7109375" bestFit="1" customWidth="1"/>
    <col min="263" max="263" width="16" customWidth="1"/>
    <col min="264" max="264" width="15.28515625" customWidth="1"/>
    <col min="265" max="265" width="13.140625" bestFit="1" customWidth="1"/>
    <col min="513" max="513" width="22" customWidth="1"/>
    <col min="514" max="514" width="17.140625" customWidth="1"/>
    <col min="515" max="515" width="15.7109375" customWidth="1"/>
    <col min="516" max="516" width="12.7109375" bestFit="1" customWidth="1"/>
    <col min="517" max="517" width="17.28515625" customWidth="1"/>
    <col min="518" max="518" width="12.7109375" bestFit="1" customWidth="1"/>
    <col min="519" max="519" width="16" customWidth="1"/>
    <col min="520" max="520" width="15.28515625" customWidth="1"/>
    <col min="521" max="521" width="13.140625" bestFit="1" customWidth="1"/>
    <col min="769" max="769" width="22" customWidth="1"/>
    <col min="770" max="770" width="17.140625" customWidth="1"/>
    <col min="771" max="771" width="15.7109375" customWidth="1"/>
    <col min="772" max="772" width="12.7109375" bestFit="1" customWidth="1"/>
    <col min="773" max="773" width="17.28515625" customWidth="1"/>
    <col min="774" max="774" width="12.7109375" bestFit="1" customWidth="1"/>
    <col min="775" max="775" width="16" customWidth="1"/>
    <col min="776" max="776" width="15.28515625" customWidth="1"/>
    <col min="777" max="777" width="13.140625" bestFit="1" customWidth="1"/>
    <col min="1025" max="1025" width="22" customWidth="1"/>
    <col min="1026" max="1026" width="17.140625" customWidth="1"/>
    <col min="1027" max="1027" width="15.7109375" customWidth="1"/>
    <col min="1028" max="1028" width="12.7109375" bestFit="1" customWidth="1"/>
    <col min="1029" max="1029" width="17.28515625" customWidth="1"/>
    <col min="1030" max="1030" width="12.7109375" bestFit="1" customWidth="1"/>
    <col min="1031" max="1031" width="16" customWidth="1"/>
    <col min="1032" max="1032" width="15.28515625" customWidth="1"/>
    <col min="1033" max="1033" width="13.140625" bestFit="1" customWidth="1"/>
    <col min="1281" max="1281" width="22" customWidth="1"/>
    <col min="1282" max="1282" width="17.140625" customWidth="1"/>
    <col min="1283" max="1283" width="15.7109375" customWidth="1"/>
    <col min="1284" max="1284" width="12.7109375" bestFit="1" customWidth="1"/>
    <col min="1285" max="1285" width="17.28515625" customWidth="1"/>
    <col min="1286" max="1286" width="12.7109375" bestFit="1" customWidth="1"/>
    <col min="1287" max="1287" width="16" customWidth="1"/>
    <col min="1288" max="1288" width="15.28515625" customWidth="1"/>
    <col min="1289" max="1289" width="13.140625" bestFit="1" customWidth="1"/>
    <col min="1537" max="1537" width="22" customWidth="1"/>
    <col min="1538" max="1538" width="17.140625" customWidth="1"/>
    <col min="1539" max="1539" width="15.7109375" customWidth="1"/>
    <col min="1540" max="1540" width="12.7109375" bestFit="1" customWidth="1"/>
    <col min="1541" max="1541" width="17.28515625" customWidth="1"/>
    <col min="1542" max="1542" width="12.7109375" bestFit="1" customWidth="1"/>
    <col min="1543" max="1543" width="16" customWidth="1"/>
    <col min="1544" max="1544" width="15.28515625" customWidth="1"/>
    <col min="1545" max="1545" width="13.140625" bestFit="1" customWidth="1"/>
    <col min="1793" max="1793" width="22" customWidth="1"/>
    <col min="1794" max="1794" width="17.140625" customWidth="1"/>
    <col min="1795" max="1795" width="15.7109375" customWidth="1"/>
    <col min="1796" max="1796" width="12.7109375" bestFit="1" customWidth="1"/>
    <col min="1797" max="1797" width="17.28515625" customWidth="1"/>
    <col min="1798" max="1798" width="12.7109375" bestFit="1" customWidth="1"/>
    <col min="1799" max="1799" width="16" customWidth="1"/>
    <col min="1800" max="1800" width="15.28515625" customWidth="1"/>
    <col min="1801" max="1801" width="13.140625" bestFit="1" customWidth="1"/>
    <col min="2049" max="2049" width="22" customWidth="1"/>
    <col min="2050" max="2050" width="17.140625" customWidth="1"/>
    <col min="2051" max="2051" width="15.7109375" customWidth="1"/>
    <col min="2052" max="2052" width="12.7109375" bestFit="1" customWidth="1"/>
    <col min="2053" max="2053" width="17.28515625" customWidth="1"/>
    <col min="2054" max="2054" width="12.7109375" bestFit="1" customWidth="1"/>
    <col min="2055" max="2055" width="16" customWidth="1"/>
    <col min="2056" max="2056" width="15.28515625" customWidth="1"/>
    <col min="2057" max="2057" width="13.140625" bestFit="1" customWidth="1"/>
    <col min="2305" max="2305" width="22" customWidth="1"/>
    <col min="2306" max="2306" width="17.140625" customWidth="1"/>
    <col min="2307" max="2307" width="15.7109375" customWidth="1"/>
    <col min="2308" max="2308" width="12.7109375" bestFit="1" customWidth="1"/>
    <col min="2309" max="2309" width="17.28515625" customWidth="1"/>
    <col min="2310" max="2310" width="12.7109375" bestFit="1" customWidth="1"/>
    <col min="2311" max="2311" width="16" customWidth="1"/>
    <col min="2312" max="2312" width="15.28515625" customWidth="1"/>
    <col min="2313" max="2313" width="13.140625" bestFit="1" customWidth="1"/>
    <col min="2561" max="2561" width="22" customWidth="1"/>
    <col min="2562" max="2562" width="17.140625" customWidth="1"/>
    <col min="2563" max="2563" width="15.7109375" customWidth="1"/>
    <col min="2564" max="2564" width="12.7109375" bestFit="1" customWidth="1"/>
    <col min="2565" max="2565" width="17.28515625" customWidth="1"/>
    <col min="2566" max="2566" width="12.7109375" bestFit="1" customWidth="1"/>
    <col min="2567" max="2567" width="16" customWidth="1"/>
    <col min="2568" max="2568" width="15.28515625" customWidth="1"/>
    <col min="2569" max="2569" width="13.140625" bestFit="1" customWidth="1"/>
    <col min="2817" max="2817" width="22" customWidth="1"/>
    <col min="2818" max="2818" width="17.140625" customWidth="1"/>
    <col min="2819" max="2819" width="15.7109375" customWidth="1"/>
    <col min="2820" max="2820" width="12.7109375" bestFit="1" customWidth="1"/>
    <col min="2821" max="2821" width="17.28515625" customWidth="1"/>
    <col min="2822" max="2822" width="12.7109375" bestFit="1" customWidth="1"/>
    <col min="2823" max="2823" width="16" customWidth="1"/>
    <col min="2824" max="2824" width="15.28515625" customWidth="1"/>
    <col min="2825" max="2825" width="13.140625" bestFit="1" customWidth="1"/>
    <col min="3073" max="3073" width="22" customWidth="1"/>
    <col min="3074" max="3074" width="17.140625" customWidth="1"/>
    <col min="3075" max="3075" width="15.7109375" customWidth="1"/>
    <col min="3076" max="3076" width="12.7109375" bestFit="1" customWidth="1"/>
    <col min="3077" max="3077" width="17.28515625" customWidth="1"/>
    <col min="3078" max="3078" width="12.7109375" bestFit="1" customWidth="1"/>
    <col min="3079" max="3079" width="16" customWidth="1"/>
    <col min="3080" max="3080" width="15.28515625" customWidth="1"/>
    <col min="3081" max="3081" width="13.140625" bestFit="1" customWidth="1"/>
    <col min="3329" max="3329" width="22" customWidth="1"/>
    <col min="3330" max="3330" width="17.140625" customWidth="1"/>
    <col min="3331" max="3331" width="15.7109375" customWidth="1"/>
    <col min="3332" max="3332" width="12.7109375" bestFit="1" customWidth="1"/>
    <col min="3333" max="3333" width="17.28515625" customWidth="1"/>
    <col min="3334" max="3334" width="12.7109375" bestFit="1" customWidth="1"/>
    <col min="3335" max="3335" width="16" customWidth="1"/>
    <col min="3336" max="3336" width="15.28515625" customWidth="1"/>
    <col min="3337" max="3337" width="13.140625" bestFit="1" customWidth="1"/>
    <col min="3585" max="3585" width="22" customWidth="1"/>
    <col min="3586" max="3586" width="17.140625" customWidth="1"/>
    <col min="3587" max="3587" width="15.7109375" customWidth="1"/>
    <col min="3588" max="3588" width="12.7109375" bestFit="1" customWidth="1"/>
    <col min="3589" max="3589" width="17.28515625" customWidth="1"/>
    <col min="3590" max="3590" width="12.7109375" bestFit="1" customWidth="1"/>
    <col min="3591" max="3591" width="16" customWidth="1"/>
    <col min="3592" max="3592" width="15.28515625" customWidth="1"/>
    <col min="3593" max="3593" width="13.140625" bestFit="1" customWidth="1"/>
    <col min="3841" max="3841" width="22" customWidth="1"/>
    <col min="3842" max="3842" width="17.140625" customWidth="1"/>
    <col min="3843" max="3843" width="15.7109375" customWidth="1"/>
    <col min="3844" max="3844" width="12.7109375" bestFit="1" customWidth="1"/>
    <col min="3845" max="3845" width="17.28515625" customWidth="1"/>
    <col min="3846" max="3846" width="12.7109375" bestFit="1" customWidth="1"/>
    <col min="3847" max="3847" width="16" customWidth="1"/>
    <col min="3848" max="3848" width="15.28515625" customWidth="1"/>
    <col min="3849" max="3849" width="13.140625" bestFit="1" customWidth="1"/>
    <col min="4097" max="4097" width="22" customWidth="1"/>
    <col min="4098" max="4098" width="17.140625" customWidth="1"/>
    <col min="4099" max="4099" width="15.7109375" customWidth="1"/>
    <col min="4100" max="4100" width="12.7109375" bestFit="1" customWidth="1"/>
    <col min="4101" max="4101" width="17.28515625" customWidth="1"/>
    <col min="4102" max="4102" width="12.7109375" bestFit="1" customWidth="1"/>
    <col min="4103" max="4103" width="16" customWidth="1"/>
    <col min="4104" max="4104" width="15.28515625" customWidth="1"/>
    <col min="4105" max="4105" width="13.140625" bestFit="1" customWidth="1"/>
    <col min="4353" max="4353" width="22" customWidth="1"/>
    <col min="4354" max="4354" width="17.140625" customWidth="1"/>
    <col min="4355" max="4355" width="15.7109375" customWidth="1"/>
    <col min="4356" max="4356" width="12.7109375" bestFit="1" customWidth="1"/>
    <col min="4357" max="4357" width="17.28515625" customWidth="1"/>
    <col min="4358" max="4358" width="12.7109375" bestFit="1" customWidth="1"/>
    <col min="4359" max="4359" width="16" customWidth="1"/>
    <col min="4360" max="4360" width="15.28515625" customWidth="1"/>
    <col min="4361" max="4361" width="13.140625" bestFit="1" customWidth="1"/>
    <col min="4609" max="4609" width="22" customWidth="1"/>
    <col min="4610" max="4610" width="17.140625" customWidth="1"/>
    <col min="4611" max="4611" width="15.7109375" customWidth="1"/>
    <col min="4612" max="4612" width="12.7109375" bestFit="1" customWidth="1"/>
    <col min="4613" max="4613" width="17.28515625" customWidth="1"/>
    <col min="4614" max="4614" width="12.7109375" bestFit="1" customWidth="1"/>
    <col min="4615" max="4615" width="16" customWidth="1"/>
    <col min="4616" max="4616" width="15.28515625" customWidth="1"/>
    <col min="4617" max="4617" width="13.140625" bestFit="1" customWidth="1"/>
    <col min="4865" max="4865" width="22" customWidth="1"/>
    <col min="4866" max="4866" width="17.140625" customWidth="1"/>
    <col min="4867" max="4867" width="15.7109375" customWidth="1"/>
    <col min="4868" max="4868" width="12.7109375" bestFit="1" customWidth="1"/>
    <col min="4869" max="4869" width="17.28515625" customWidth="1"/>
    <col min="4870" max="4870" width="12.7109375" bestFit="1" customWidth="1"/>
    <col min="4871" max="4871" width="16" customWidth="1"/>
    <col min="4872" max="4872" width="15.28515625" customWidth="1"/>
    <col min="4873" max="4873" width="13.140625" bestFit="1" customWidth="1"/>
    <col min="5121" max="5121" width="22" customWidth="1"/>
    <col min="5122" max="5122" width="17.140625" customWidth="1"/>
    <col min="5123" max="5123" width="15.7109375" customWidth="1"/>
    <col min="5124" max="5124" width="12.7109375" bestFit="1" customWidth="1"/>
    <col min="5125" max="5125" width="17.28515625" customWidth="1"/>
    <col min="5126" max="5126" width="12.7109375" bestFit="1" customWidth="1"/>
    <col min="5127" max="5127" width="16" customWidth="1"/>
    <col min="5128" max="5128" width="15.28515625" customWidth="1"/>
    <col min="5129" max="5129" width="13.140625" bestFit="1" customWidth="1"/>
    <col min="5377" max="5377" width="22" customWidth="1"/>
    <col min="5378" max="5378" width="17.140625" customWidth="1"/>
    <col min="5379" max="5379" width="15.7109375" customWidth="1"/>
    <col min="5380" max="5380" width="12.7109375" bestFit="1" customWidth="1"/>
    <col min="5381" max="5381" width="17.28515625" customWidth="1"/>
    <col min="5382" max="5382" width="12.7109375" bestFit="1" customWidth="1"/>
    <col min="5383" max="5383" width="16" customWidth="1"/>
    <col min="5384" max="5384" width="15.28515625" customWidth="1"/>
    <col min="5385" max="5385" width="13.140625" bestFit="1" customWidth="1"/>
    <col min="5633" max="5633" width="22" customWidth="1"/>
    <col min="5634" max="5634" width="17.140625" customWidth="1"/>
    <col min="5635" max="5635" width="15.7109375" customWidth="1"/>
    <col min="5636" max="5636" width="12.7109375" bestFit="1" customWidth="1"/>
    <col min="5637" max="5637" width="17.28515625" customWidth="1"/>
    <col min="5638" max="5638" width="12.7109375" bestFit="1" customWidth="1"/>
    <col min="5639" max="5639" width="16" customWidth="1"/>
    <col min="5640" max="5640" width="15.28515625" customWidth="1"/>
    <col min="5641" max="5641" width="13.140625" bestFit="1" customWidth="1"/>
    <col min="5889" max="5889" width="22" customWidth="1"/>
    <col min="5890" max="5890" width="17.140625" customWidth="1"/>
    <col min="5891" max="5891" width="15.7109375" customWidth="1"/>
    <col min="5892" max="5892" width="12.7109375" bestFit="1" customWidth="1"/>
    <col min="5893" max="5893" width="17.28515625" customWidth="1"/>
    <col min="5894" max="5894" width="12.7109375" bestFit="1" customWidth="1"/>
    <col min="5895" max="5895" width="16" customWidth="1"/>
    <col min="5896" max="5896" width="15.28515625" customWidth="1"/>
    <col min="5897" max="5897" width="13.140625" bestFit="1" customWidth="1"/>
    <col min="6145" max="6145" width="22" customWidth="1"/>
    <col min="6146" max="6146" width="17.140625" customWidth="1"/>
    <col min="6147" max="6147" width="15.7109375" customWidth="1"/>
    <col min="6148" max="6148" width="12.7109375" bestFit="1" customWidth="1"/>
    <col min="6149" max="6149" width="17.28515625" customWidth="1"/>
    <col min="6150" max="6150" width="12.7109375" bestFit="1" customWidth="1"/>
    <col min="6151" max="6151" width="16" customWidth="1"/>
    <col min="6152" max="6152" width="15.28515625" customWidth="1"/>
    <col min="6153" max="6153" width="13.140625" bestFit="1" customWidth="1"/>
    <col min="6401" max="6401" width="22" customWidth="1"/>
    <col min="6402" max="6402" width="17.140625" customWidth="1"/>
    <col min="6403" max="6403" width="15.7109375" customWidth="1"/>
    <col min="6404" max="6404" width="12.7109375" bestFit="1" customWidth="1"/>
    <col min="6405" max="6405" width="17.28515625" customWidth="1"/>
    <col min="6406" max="6406" width="12.7109375" bestFit="1" customWidth="1"/>
    <col min="6407" max="6407" width="16" customWidth="1"/>
    <col min="6408" max="6408" width="15.28515625" customWidth="1"/>
    <col min="6409" max="6409" width="13.140625" bestFit="1" customWidth="1"/>
    <col min="6657" max="6657" width="22" customWidth="1"/>
    <col min="6658" max="6658" width="17.140625" customWidth="1"/>
    <col min="6659" max="6659" width="15.7109375" customWidth="1"/>
    <col min="6660" max="6660" width="12.7109375" bestFit="1" customWidth="1"/>
    <col min="6661" max="6661" width="17.28515625" customWidth="1"/>
    <col min="6662" max="6662" width="12.7109375" bestFit="1" customWidth="1"/>
    <col min="6663" max="6663" width="16" customWidth="1"/>
    <col min="6664" max="6664" width="15.28515625" customWidth="1"/>
    <col min="6665" max="6665" width="13.140625" bestFit="1" customWidth="1"/>
    <col min="6913" max="6913" width="22" customWidth="1"/>
    <col min="6914" max="6914" width="17.140625" customWidth="1"/>
    <col min="6915" max="6915" width="15.7109375" customWidth="1"/>
    <col min="6916" max="6916" width="12.7109375" bestFit="1" customWidth="1"/>
    <col min="6917" max="6917" width="17.28515625" customWidth="1"/>
    <col min="6918" max="6918" width="12.7109375" bestFit="1" customWidth="1"/>
    <col min="6919" max="6919" width="16" customWidth="1"/>
    <col min="6920" max="6920" width="15.28515625" customWidth="1"/>
    <col min="6921" max="6921" width="13.140625" bestFit="1" customWidth="1"/>
    <col min="7169" max="7169" width="22" customWidth="1"/>
    <col min="7170" max="7170" width="17.140625" customWidth="1"/>
    <col min="7171" max="7171" width="15.7109375" customWidth="1"/>
    <col min="7172" max="7172" width="12.7109375" bestFit="1" customWidth="1"/>
    <col min="7173" max="7173" width="17.28515625" customWidth="1"/>
    <col min="7174" max="7174" width="12.7109375" bestFit="1" customWidth="1"/>
    <col min="7175" max="7175" width="16" customWidth="1"/>
    <col min="7176" max="7176" width="15.28515625" customWidth="1"/>
    <col min="7177" max="7177" width="13.140625" bestFit="1" customWidth="1"/>
    <col min="7425" max="7425" width="22" customWidth="1"/>
    <col min="7426" max="7426" width="17.140625" customWidth="1"/>
    <col min="7427" max="7427" width="15.7109375" customWidth="1"/>
    <col min="7428" max="7428" width="12.7109375" bestFit="1" customWidth="1"/>
    <col min="7429" max="7429" width="17.28515625" customWidth="1"/>
    <col min="7430" max="7430" width="12.7109375" bestFit="1" customWidth="1"/>
    <col min="7431" max="7431" width="16" customWidth="1"/>
    <col min="7432" max="7432" width="15.28515625" customWidth="1"/>
    <col min="7433" max="7433" width="13.140625" bestFit="1" customWidth="1"/>
    <col min="7681" max="7681" width="22" customWidth="1"/>
    <col min="7682" max="7682" width="17.140625" customWidth="1"/>
    <col min="7683" max="7683" width="15.7109375" customWidth="1"/>
    <col min="7684" max="7684" width="12.7109375" bestFit="1" customWidth="1"/>
    <col min="7685" max="7685" width="17.28515625" customWidth="1"/>
    <col min="7686" max="7686" width="12.7109375" bestFit="1" customWidth="1"/>
    <col min="7687" max="7687" width="16" customWidth="1"/>
    <col min="7688" max="7688" width="15.28515625" customWidth="1"/>
    <col min="7689" max="7689" width="13.140625" bestFit="1" customWidth="1"/>
    <col min="7937" max="7937" width="22" customWidth="1"/>
    <col min="7938" max="7938" width="17.140625" customWidth="1"/>
    <col min="7939" max="7939" width="15.7109375" customWidth="1"/>
    <col min="7940" max="7940" width="12.7109375" bestFit="1" customWidth="1"/>
    <col min="7941" max="7941" width="17.28515625" customWidth="1"/>
    <col min="7942" max="7942" width="12.7109375" bestFit="1" customWidth="1"/>
    <col min="7943" max="7943" width="16" customWidth="1"/>
    <col min="7944" max="7944" width="15.28515625" customWidth="1"/>
    <col min="7945" max="7945" width="13.140625" bestFit="1" customWidth="1"/>
    <col min="8193" max="8193" width="22" customWidth="1"/>
    <col min="8194" max="8194" width="17.140625" customWidth="1"/>
    <col min="8195" max="8195" width="15.7109375" customWidth="1"/>
    <col min="8196" max="8196" width="12.7109375" bestFit="1" customWidth="1"/>
    <col min="8197" max="8197" width="17.28515625" customWidth="1"/>
    <col min="8198" max="8198" width="12.7109375" bestFit="1" customWidth="1"/>
    <col min="8199" max="8199" width="16" customWidth="1"/>
    <col min="8200" max="8200" width="15.28515625" customWidth="1"/>
    <col min="8201" max="8201" width="13.140625" bestFit="1" customWidth="1"/>
    <col min="8449" max="8449" width="22" customWidth="1"/>
    <col min="8450" max="8450" width="17.140625" customWidth="1"/>
    <col min="8451" max="8451" width="15.7109375" customWidth="1"/>
    <col min="8452" max="8452" width="12.7109375" bestFit="1" customWidth="1"/>
    <col min="8453" max="8453" width="17.28515625" customWidth="1"/>
    <col min="8454" max="8454" width="12.7109375" bestFit="1" customWidth="1"/>
    <col min="8455" max="8455" width="16" customWidth="1"/>
    <col min="8456" max="8456" width="15.28515625" customWidth="1"/>
    <col min="8457" max="8457" width="13.140625" bestFit="1" customWidth="1"/>
    <col min="8705" max="8705" width="22" customWidth="1"/>
    <col min="8706" max="8706" width="17.140625" customWidth="1"/>
    <col min="8707" max="8707" width="15.7109375" customWidth="1"/>
    <col min="8708" max="8708" width="12.7109375" bestFit="1" customWidth="1"/>
    <col min="8709" max="8709" width="17.28515625" customWidth="1"/>
    <col min="8710" max="8710" width="12.7109375" bestFit="1" customWidth="1"/>
    <col min="8711" max="8711" width="16" customWidth="1"/>
    <col min="8712" max="8712" width="15.28515625" customWidth="1"/>
    <col min="8713" max="8713" width="13.140625" bestFit="1" customWidth="1"/>
    <col min="8961" max="8961" width="22" customWidth="1"/>
    <col min="8962" max="8962" width="17.140625" customWidth="1"/>
    <col min="8963" max="8963" width="15.7109375" customWidth="1"/>
    <col min="8964" max="8964" width="12.7109375" bestFit="1" customWidth="1"/>
    <col min="8965" max="8965" width="17.28515625" customWidth="1"/>
    <col min="8966" max="8966" width="12.7109375" bestFit="1" customWidth="1"/>
    <col min="8967" max="8967" width="16" customWidth="1"/>
    <col min="8968" max="8968" width="15.28515625" customWidth="1"/>
    <col min="8969" max="8969" width="13.140625" bestFit="1" customWidth="1"/>
    <col min="9217" max="9217" width="22" customWidth="1"/>
    <col min="9218" max="9218" width="17.140625" customWidth="1"/>
    <col min="9219" max="9219" width="15.7109375" customWidth="1"/>
    <col min="9220" max="9220" width="12.7109375" bestFit="1" customWidth="1"/>
    <col min="9221" max="9221" width="17.28515625" customWidth="1"/>
    <col min="9222" max="9222" width="12.7109375" bestFit="1" customWidth="1"/>
    <col min="9223" max="9223" width="16" customWidth="1"/>
    <col min="9224" max="9224" width="15.28515625" customWidth="1"/>
    <col min="9225" max="9225" width="13.140625" bestFit="1" customWidth="1"/>
    <col min="9473" max="9473" width="22" customWidth="1"/>
    <col min="9474" max="9474" width="17.140625" customWidth="1"/>
    <col min="9475" max="9475" width="15.7109375" customWidth="1"/>
    <col min="9476" max="9476" width="12.7109375" bestFit="1" customWidth="1"/>
    <col min="9477" max="9477" width="17.28515625" customWidth="1"/>
    <col min="9478" max="9478" width="12.7109375" bestFit="1" customWidth="1"/>
    <col min="9479" max="9479" width="16" customWidth="1"/>
    <col min="9480" max="9480" width="15.28515625" customWidth="1"/>
    <col min="9481" max="9481" width="13.140625" bestFit="1" customWidth="1"/>
    <col min="9729" max="9729" width="22" customWidth="1"/>
    <col min="9730" max="9730" width="17.140625" customWidth="1"/>
    <col min="9731" max="9731" width="15.7109375" customWidth="1"/>
    <col min="9732" max="9732" width="12.7109375" bestFit="1" customWidth="1"/>
    <col min="9733" max="9733" width="17.28515625" customWidth="1"/>
    <col min="9734" max="9734" width="12.7109375" bestFit="1" customWidth="1"/>
    <col min="9735" max="9735" width="16" customWidth="1"/>
    <col min="9736" max="9736" width="15.28515625" customWidth="1"/>
    <col min="9737" max="9737" width="13.140625" bestFit="1" customWidth="1"/>
    <col min="9985" max="9985" width="22" customWidth="1"/>
    <col min="9986" max="9986" width="17.140625" customWidth="1"/>
    <col min="9987" max="9987" width="15.7109375" customWidth="1"/>
    <col min="9988" max="9988" width="12.7109375" bestFit="1" customWidth="1"/>
    <col min="9989" max="9989" width="17.28515625" customWidth="1"/>
    <col min="9990" max="9990" width="12.7109375" bestFit="1" customWidth="1"/>
    <col min="9991" max="9991" width="16" customWidth="1"/>
    <col min="9992" max="9992" width="15.28515625" customWidth="1"/>
    <col min="9993" max="9993" width="13.140625" bestFit="1" customWidth="1"/>
    <col min="10241" max="10241" width="22" customWidth="1"/>
    <col min="10242" max="10242" width="17.140625" customWidth="1"/>
    <col min="10243" max="10243" width="15.7109375" customWidth="1"/>
    <col min="10244" max="10244" width="12.7109375" bestFit="1" customWidth="1"/>
    <col min="10245" max="10245" width="17.28515625" customWidth="1"/>
    <col min="10246" max="10246" width="12.7109375" bestFit="1" customWidth="1"/>
    <col min="10247" max="10247" width="16" customWidth="1"/>
    <col min="10248" max="10248" width="15.28515625" customWidth="1"/>
    <col min="10249" max="10249" width="13.140625" bestFit="1" customWidth="1"/>
    <col min="10497" max="10497" width="22" customWidth="1"/>
    <col min="10498" max="10498" width="17.140625" customWidth="1"/>
    <col min="10499" max="10499" width="15.7109375" customWidth="1"/>
    <col min="10500" max="10500" width="12.7109375" bestFit="1" customWidth="1"/>
    <col min="10501" max="10501" width="17.28515625" customWidth="1"/>
    <col min="10502" max="10502" width="12.7109375" bestFit="1" customWidth="1"/>
    <col min="10503" max="10503" width="16" customWidth="1"/>
    <col min="10504" max="10504" width="15.28515625" customWidth="1"/>
    <col min="10505" max="10505" width="13.140625" bestFit="1" customWidth="1"/>
    <col min="10753" max="10753" width="22" customWidth="1"/>
    <col min="10754" max="10754" width="17.140625" customWidth="1"/>
    <col min="10755" max="10755" width="15.7109375" customWidth="1"/>
    <col min="10756" max="10756" width="12.7109375" bestFit="1" customWidth="1"/>
    <col min="10757" max="10757" width="17.28515625" customWidth="1"/>
    <col min="10758" max="10758" width="12.7109375" bestFit="1" customWidth="1"/>
    <col min="10759" max="10759" width="16" customWidth="1"/>
    <col min="10760" max="10760" width="15.28515625" customWidth="1"/>
    <col min="10761" max="10761" width="13.140625" bestFit="1" customWidth="1"/>
    <col min="11009" max="11009" width="22" customWidth="1"/>
    <col min="11010" max="11010" width="17.140625" customWidth="1"/>
    <col min="11011" max="11011" width="15.7109375" customWidth="1"/>
    <col min="11012" max="11012" width="12.7109375" bestFit="1" customWidth="1"/>
    <col min="11013" max="11013" width="17.28515625" customWidth="1"/>
    <col min="11014" max="11014" width="12.7109375" bestFit="1" customWidth="1"/>
    <col min="11015" max="11015" width="16" customWidth="1"/>
    <col min="11016" max="11016" width="15.28515625" customWidth="1"/>
    <col min="11017" max="11017" width="13.140625" bestFit="1" customWidth="1"/>
    <col min="11265" max="11265" width="22" customWidth="1"/>
    <col min="11266" max="11266" width="17.140625" customWidth="1"/>
    <col min="11267" max="11267" width="15.7109375" customWidth="1"/>
    <col min="11268" max="11268" width="12.7109375" bestFit="1" customWidth="1"/>
    <col min="11269" max="11269" width="17.28515625" customWidth="1"/>
    <col min="11270" max="11270" width="12.7109375" bestFit="1" customWidth="1"/>
    <col min="11271" max="11271" width="16" customWidth="1"/>
    <col min="11272" max="11272" width="15.28515625" customWidth="1"/>
    <col min="11273" max="11273" width="13.140625" bestFit="1" customWidth="1"/>
    <col min="11521" max="11521" width="22" customWidth="1"/>
    <col min="11522" max="11522" width="17.140625" customWidth="1"/>
    <col min="11523" max="11523" width="15.7109375" customWidth="1"/>
    <col min="11524" max="11524" width="12.7109375" bestFit="1" customWidth="1"/>
    <col min="11525" max="11525" width="17.28515625" customWidth="1"/>
    <col min="11526" max="11526" width="12.7109375" bestFit="1" customWidth="1"/>
    <col min="11527" max="11527" width="16" customWidth="1"/>
    <col min="11528" max="11528" width="15.28515625" customWidth="1"/>
    <col min="11529" max="11529" width="13.140625" bestFit="1" customWidth="1"/>
    <col min="11777" max="11777" width="22" customWidth="1"/>
    <col min="11778" max="11778" width="17.140625" customWidth="1"/>
    <col min="11779" max="11779" width="15.7109375" customWidth="1"/>
    <col min="11780" max="11780" width="12.7109375" bestFit="1" customWidth="1"/>
    <col min="11781" max="11781" width="17.28515625" customWidth="1"/>
    <col min="11782" max="11782" width="12.7109375" bestFit="1" customWidth="1"/>
    <col min="11783" max="11783" width="16" customWidth="1"/>
    <col min="11784" max="11784" width="15.28515625" customWidth="1"/>
    <col min="11785" max="11785" width="13.140625" bestFit="1" customWidth="1"/>
    <col min="12033" max="12033" width="22" customWidth="1"/>
    <col min="12034" max="12034" width="17.140625" customWidth="1"/>
    <col min="12035" max="12035" width="15.7109375" customWidth="1"/>
    <col min="12036" max="12036" width="12.7109375" bestFit="1" customWidth="1"/>
    <col min="12037" max="12037" width="17.28515625" customWidth="1"/>
    <col min="12038" max="12038" width="12.7109375" bestFit="1" customWidth="1"/>
    <col min="12039" max="12039" width="16" customWidth="1"/>
    <col min="12040" max="12040" width="15.28515625" customWidth="1"/>
    <col min="12041" max="12041" width="13.140625" bestFit="1" customWidth="1"/>
    <col min="12289" max="12289" width="22" customWidth="1"/>
    <col min="12290" max="12290" width="17.140625" customWidth="1"/>
    <col min="12291" max="12291" width="15.7109375" customWidth="1"/>
    <col min="12292" max="12292" width="12.7109375" bestFit="1" customWidth="1"/>
    <col min="12293" max="12293" width="17.28515625" customWidth="1"/>
    <col min="12294" max="12294" width="12.7109375" bestFit="1" customWidth="1"/>
    <col min="12295" max="12295" width="16" customWidth="1"/>
    <col min="12296" max="12296" width="15.28515625" customWidth="1"/>
    <col min="12297" max="12297" width="13.140625" bestFit="1" customWidth="1"/>
    <col min="12545" max="12545" width="22" customWidth="1"/>
    <col min="12546" max="12546" width="17.140625" customWidth="1"/>
    <col min="12547" max="12547" width="15.7109375" customWidth="1"/>
    <col min="12548" max="12548" width="12.7109375" bestFit="1" customWidth="1"/>
    <col min="12549" max="12549" width="17.28515625" customWidth="1"/>
    <col min="12550" max="12550" width="12.7109375" bestFit="1" customWidth="1"/>
    <col min="12551" max="12551" width="16" customWidth="1"/>
    <col min="12552" max="12552" width="15.28515625" customWidth="1"/>
    <col min="12553" max="12553" width="13.140625" bestFit="1" customWidth="1"/>
    <col min="12801" max="12801" width="22" customWidth="1"/>
    <col min="12802" max="12802" width="17.140625" customWidth="1"/>
    <col min="12803" max="12803" width="15.7109375" customWidth="1"/>
    <col min="12804" max="12804" width="12.7109375" bestFit="1" customWidth="1"/>
    <col min="12805" max="12805" width="17.28515625" customWidth="1"/>
    <col min="12806" max="12806" width="12.7109375" bestFit="1" customWidth="1"/>
    <col min="12807" max="12807" width="16" customWidth="1"/>
    <col min="12808" max="12808" width="15.28515625" customWidth="1"/>
    <col min="12809" max="12809" width="13.140625" bestFit="1" customWidth="1"/>
    <col min="13057" max="13057" width="22" customWidth="1"/>
    <col min="13058" max="13058" width="17.140625" customWidth="1"/>
    <col min="13059" max="13059" width="15.7109375" customWidth="1"/>
    <col min="13060" max="13060" width="12.7109375" bestFit="1" customWidth="1"/>
    <col min="13061" max="13061" width="17.28515625" customWidth="1"/>
    <col min="13062" max="13062" width="12.7109375" bestFit="1" customWidth="1"/>
    <col min="13063" max="13063" width="16" customWidth="1"/>
    <col min="13064" max="13064" width="15.28515625" customWidth="1"/>
    <col min="13065" max="13065" width="13.140625" bestFit="1" customWidth="1"/>
    <col min="13313" max="13313" width="22" customWidth="1"/>
    <col min="13314" max="13314" width="17.140625" customWidth="1"/>
    <col min="13315" max="13315" width="15.7109375" customWidth="1"/>
    <col min="13316" max="13316" width="12.7109375" bestFit="1" customWidth="1"/>
    <col min="13317" max="13317" width="17.28515625" customWidth="1"/>
    <col min="13318" max="13318" width="12.7109375" bestFit="1" customWidth="1"/>
    <col min="13319" max="13319" width="16" customWidth="1"/>
    <col min="13320" max="13320" width="15.28515625" customWidth="1"/>
    <col min="13321" max="13321" width="13.140625" bestFit="1" customWidth="1"/>
    <col min="13569" max="13569" width="22" customWidth="1"/>
    <col min="13570" max="13570" width="17.140625" customWidth="1"/>
    <col min="13571" max="13571" width="15.7109375" customWidth="1"/>
    <col min="13572" max="13572" width="12.7109375" bestFit="1" customWidth="1"/>
    <col min="13573" max="13573" width="17.28515625" customWidth="1"/>
    <col min="13574" max="13574" width="12.7109375" bestFit="1" customWidth="1"/>
    <col min="13575" max="13575" width="16" customWidth="1"/>
    <col min="13576" max="13576" width="15.28515625" customWidth="1"/>
    <col min="13577" max="13577" width="13.140625" bestFit="1" customWidth="1"/>
    <col min="13825" max="13825" width="22" customWidth="1"/>
    <col min="13826" max="13826" width="17.140625" customWidth="1"/>
    <col min="13827" max="13827" width="15.7109375" customWidth="1"/>
    <col min="13828" max="13828" width="12.7109375" bestFit="1" customWidth="1"/>
    <col min="13829" max="13829" width="17.28515625" customWidth="1"/>
    <col min="13830" max="13830" width="12.7109375" bestFit="1" customWidth="1"/>
    <col min="13831" max="13831" width="16" customWidth="1"/>
    <col min="13832" max="13832" width="15.28515625" customWidth="1"/>
    <col min="13833" max="13833" width="13.140625" bestFit="1" customWidth="1"/>
    <col min="14081" max="14081" width="22" customWidth="1"/>
    <col min="14082" max="14082" width="17.140625" customWidth="1"/>
    <col min="14083" max="14083" width="15.7109375" customWidth="1"/>
    <col min="14084" max="14084" width="12.7109375" bestFit="1" customWidth="1"/>
    <col min="14085" max="14085" width="17.28515625" customWidth="1"/>
    <col min="14086" max="14086" width="12.7109375" bestFit="1" customWidth="1"/>
    <col min="14087" max="14087" width="16" customWidth="1"/>
    <col min="14088" max="14088" width="15.28515625" customWidth="1"/>
    <col min="14089" max="14089" width="13.140625" bestFit="1" customWidth="1"/>
    <col min="14337" max="14337" width="22" customWidth="1"/>
    <col min="14338" max="14338" width="17.140625" customWidth="1"/>
    <col min="14339" max="14339" width="15.7109375" customWidth="1"/>
    <col min="14340" max="14340" width="12.7109375" bestFit="1" customWidth="1"/>
    <col min="14341" max="14341" width="17.28515625" customWidth="1"/>
    <col min="14342" max="14342" width="12.7109375" bestFit="1" customWidth="1"/>
    <col min="14343" max="14343" width="16" customWidth="1"/>
    <col min="14344" max="14344" width="15.28515625" customWidth="1"/>
    <col min="14345" max="14345" width="13.140625" bestFit="1" customWidth="1"/>
    <col min="14593" max="14593" width="22" customWidth="1"/>
    <col min="14594" max="14594" width="17.140625" customWidth="1"/>
    <col min="14595" max="14595" width="15.7109375" customWidth="1"/>
    <col min="14596" max="14596" width="12.7109375" bestFit="1" customWidth="1"/>
    <col min="14597" max="14597" width="17.28515625" customWidth="1"/>
    <col min="14598" max="14598" width="12.7109375" bestFit="1" customWidth="1"/>
    <col min="14599" max="14599" width="16" customWidth="1"/>
    <col min="14600" max="14600" width="15.28515625" customWidth="1"/>
    <col min="14601" max="14601" width="13.140625" bestFit="1" customWidth="1"/>
    <col min="14849" max="14849" width="22" customWidth="1"/>
    <col min="14850" max="14850" width="17.140625" customWidth="1"/>
    <col min="14851" max="14851" width="15.7109375" customWidth="1"/>
    <col min="14852" max="14852" width="12.7109375" bestFit="1" customWidth="1"/>
    <col min="14853" max="14853" width="17.28515625" customWidth="1"/>
    <col min="14854" max="14854" width="12.7109375" bestFit="1" customWidth="1"/>
    <col min="14855" max="14855" width="16" customWidth="1"/>
    <col min="14856" max="14856" width="15.28515625" customWidth="1"/>
    <col min="14857" max="14857" width="13.140625" bestFit="1" customWidth="1"/>
    <col min="15105" max="15105" width="22" customWidth="1"/>
    <col min="15106" max="15106" width="17.140625" customWidth="1"/>
    <col min="15107" max="15107" width="15.7109375" customWidth="1"/>
    <col min="15108" max="15108" width="12.7109375" bestFit="1" customWidth="1"/>
    <col min="15109" max="15109" width="17.28515625" customWidth="1"/>
    <col min="15110" max="15110" width="12.7109375" bestFit="1" customWidth="1"/>
    <col min="15111" max="15111" width="16" customWidth="1"/>
    <col min="15112" max="15112" width="15.28515625" customWidth="1"/>
    <col min="15113" max="15113" width="13.140625" bestFit="1" customWidth="1"/>
    <col min="15361" max="15361" width="22" customWidth="1"/>
    <col min="15362" max="15362" width="17.140625" customWidth="1"/>
    <col min="15363" max="15363" width="15.7109375" customWidth="1"/>
    <col min="15364" max="15364" width="12.7109375" bestFit="1" customWidth="1"/>
    <col min="15365" max="15365" width="17.28515625" customWidth="1"/>
    <col min="15366" max="15366" width="12.7109375" bestFit="1" customWidth="1"/>
    <col min="15367" max="15367" width="16" customWidth="1"/>
    <col min="15368" max="15368" width="15.28515625" customWidth="1"/>
    <col min="15369" max="15369" width="13.140625" bestFit="1" customWidth="1"/>
    <col min="15617" max="15617" width="22" customWidth="1"/>
    <col min="15618" max="15618" width="17.140625" customWidth="1"/>
    <col min="15619" max="15619" width="15.7109375" customWidth="1"/>
    <col min="15620" max="15620" width="12.7109375" bestFit="1" customWidth="1"/>
    <col min="15621" max="15621" width="17.28515625" customWidth="1"/>
    <col min="15622" max="15622" width="12.7109375" bestFit="1" customWidth="1"/>
    <col min="15623" max="15623" width="16" customWidth="1"/>
    <col min="15624" max="15624" width="15.28515625" customWidth="1"/>
    <col min="15625" max="15625" width="13.140625" bestFit="1" customWidth="1"/>
    <col min="15873" max="15873" width="22" customWidth="1"/>
    <col min="15874" max="15874" width="17.140625" customWidth="1"/>
    <col min="15875" max="15875" width="15.7109375" customWidth="1"/>
    <col min="15876" max="15876" width="12.7109375" bestFit="1" customWidth="1"/>
    <col min="15877" max="15877" width="17.28515625" customWidth="1"/>
    <col min="15878" max="15878" width="12.7109375" bestFit="1" customWidth="1"/>
    <col min="15879" max="15879" width="16" customWidth="1"/>
    <col min="15880" max="15880" width="15.28515625" customWidth="1"/>
    <col min="15881" max="15881" width="13.140625" bestFit="1" customWidth="1"/>
    <col min="16129" max="16129" width="22" customWidth="1"/>
    <col min="16130" max="16130" width="17.140625" customWidth="1"/>
    <col min="16131" max="16131" width="15.7109375" customWidth="1"/>
    <col min="16132" max="16132" width="12.7109375" bestFit="1" customWidth="1"/>
    <col min="16133" max="16133" width="17.28515625" customWidth="1"/>
    <col min="16134" max="16134" width="12.7109375" bestFit="1" customWidth="1"/>
    <col min="16135" max="16135" width="16" customWidth="1"/>
    <col min="16136" max="16136" width="15.28515625" customWidth="1"/>
    <col min="16137" max="16137" width="13.140625" bestFit="1" customWidth="1"/>
  </cols>
  <sheetData>
    <row r="1" spans="1:10" s="474" customFormat="1" ht="33.75" customHeight="1">
      <c r="A1" s="473" t="s">
        <v>6086</v>
      </c>
      <c r="B1" s="473"/>
      <c r="C1" s="473"/>
      <c r="D1" s="473"/>
      <c r="E1" s="473"/>
      <c r="F1" s="473"/>
      <c r="G1" s="473"/>
      <c r="H1" s="473"/>
      <c r="I1" s="473"/>
    </row>
    <row r="2" spans="1:10" ht="90">
      <c r="A2" s="475" t="s">
        <v>6073</v>
      </c>
      <c r="B2" s="475" t="s">
        <v>0</v>
      </c>
      <c r="C2" s="167" t="s">
        <v>1</v>
      </c>
      <c r="D2" s="167" t="s">
        <v>336</v>
      </c>
      <c r="E2" s="167" t="s">
        <v>337</v>
      </c>
      <c r="F2" s="167" t="s">
        <v>338</v>
      </c>
      <c r="G2" s="167" t="s">
        <v>339</v>
      </c>
      <c r="H2" s="168" t="s">
        <v>340</v>
      </c>
      <c r="I2" s="168" t="s">
        <v>341</v>
      </c>
    </row>
    <row r="3" spans="1:10" ht="38.25">
      <c r="A3" s="29" t="s">
        <v>6087</v>
      </c>
      <c r="B3" s="2" t="s">
        <v>6088</v>
      </c>
      <c r="C3" s="476">
        <v>2840400</v>
      </c>
      <c r="D3" s="476">
        <v>1500000</v>
      </c>
      <c r="E3" s="464" t="s">
        <v>6089</v>
      </c>
      <c r="F3" s="465">
        <v>0</v>
      </c>
      <c r="G3" s="477">
        <v>1500000</v>
      </c>
      <c r="H3" s="29" t="s">
        <v>6090</v>
      </c>
      <c r="I3" s="478">
        <v>41639</v>
      </c>
    </row>
    <row r="4" spans="1:10" ht="38.25">
      <c r="A4" s="29" t="s">
        <v>6091</v>
      </c>
      <c r="B4" s="86" t="s">
        <v>6092</v>
      </c>
      <c r="C4" s="476">
        <v>5711369</v>
      </c>
      <c r="D4" s="476">
        <v>900000</v>
      </c>
      <c r="E4" s="479" t="s">
        <v>6076</v>
      </c>
      <c r="F4" s="465">
        <v>0</v>
      </c>
      <c r="G4" s="477">
        <v>900000</v>
      </c>
      <c r="H4" s="29" t="s">
        <v>6093</v>
      </c>
      <c r="I4" s="478">
        <v>42004</v>
      </c>
    </row>
    <row r="5" spans="1:10" ht="25.5">
      <c r="A5" s="29" t="s">
        <v>6094</v>
      </c>
      <c r="B5" s="29" t="s">
        <v>6095</v>
      </c>
      <c r="C5" s="477">
        <v>4397880</v>
      </c>
      <c r="D5" s="476">
        <v>1116000</v>
      </c>
      <c r="E5" s="29" t="s">
        <v>6089</v>
      </c>
      <c r="F5" s="465">
        <v>0</v>
      </c>
      <c r="G5" s="476">
        <v>1116000</v>
      </c>
      <c r="H5" s="29" t="s">
        <v>6093</v>
      </c>
      <c r="I5" s="478">
        <v>42004</v>
      </c>
    </row>
    <row r="6" spans="1:10" ht="25.5">
      <c r="A6" s="29" t="s">
        <v>6096</v>
      </c>
      <c r="B6" s="29" t="s">
        <v>6097</v>
      </c>
      <c r="C6" s="476">
        <v>50000</v>
      </c>
      <c r="D6" s="476">
        <v>40000</v>
      </c>
      <c r="E6" s="2" t="s">
        <v>6076</v>
      </c>
      <c r="F6" s="465">
        <v>0</v>
      </c>
      <c r="G6" s="477">
        <v>40000</v>
      </c>
      <c r="H6" s="29" t="s">
        <v>6093</v>
      </c>
      <c r="I6" s="480">
        <v>41912</v>
      </c>
      <c r="J6" s="471"/>
    </row>
    <row r="7" spans="1:10" ht="38.25">
      <c r="A7" s="29" t="s">
        <v>6098</v>
      </c>
      <c r="B7" s="29" t="s">
        <v>6097</v>
      </c>
      <c r="C7" s="476">
        <v>125000</v>
      </c>
      <c r="D7" s="476">
        <v>100000</v>
      </c>
      <c r="E7" s="2" t="s">
        <v>6076</v>
      </c>
      <c r="F7" s="465">
        <v>0</v>
      </c>
      <c r="G7" s="477">
        <v>100000</v>
      </c>
      <c r="H7" s="29" t="s">
        <v>6093</v>
      </c>
      <c r="I7" s="480">
        <v>41912</v>
      </c>
    </row>
    <row r="8" spans="1:10" ht="25.5">
      <c r="A8" s="29" t="s">
        <v>6099</v>
      </c>
      <c r="B8" s="29" t="s">
        <v>6097</v>
      </c>
      <c r="C8" s="476">
        <v>125000</v>
      </c>
      <c r="D8" s="476">
        <v>100000</v>
      </c>
      <c r="E8" s="2" t="s">
        <v>6076</v>
      </c>
      <c r="F8" s="465">
        <v>0</v>
      </c>
      <c r="G8" s="477">
        <v>100000</v>
      </c>
      <c r="H8" s="29" t="s">
        <v>6093</v>
      </c>
      <c r="I8" s="480">
        <v>41912</v>
      </c>
    </row>
    <row r="9" spans="1:10" ht="25.5">
      <c r="A9" s="29" t="s">
        <v>6100</v>
      </c>
      <c r="B9" s="29" t="s">
        <v>6097</v>
      </c>
      <c r="C9" s="476">
        <v>98000</v>
      </c>
      <c r="D9" s="476">
        <v>78400</v>
      </c>
      <c r="E9" s="2" t="s">
        <v>6076</v>
      </c>
      <c r="F9" s="465">
        <v>0</v>
      </c>
      <c r="G9" s="477">
        <v>78400</v>
      </c>
      <c r="H9" s="29" t="s">
        <v>6093</v>
      </c>
      <c r="I9" s="480">
        <v>41912</v>
      </c>
    </row>
    <row r="10" spans="1:10" ht="25.5">
      <c r="A10" s="29" t="s">
        <v>6101</v>
      </c>
      <c r="B10" s="29" t="s">
        <v>6097</v>
      </c>
      <c r="C10" s="476">
        <v>100000</v>
      </c>
      <c r="D10" s="476">
        <v>80000</v>
      </c>
      <c r="E10" s="29" t="s">
        <v>6076</v>
      </c>
      <c r="F10" s="465">
        <v>0</v>
      </c>
      <c r="G10" s="477">
        <v>80000</v>
      </c>
      <c r="H10" s="29" t="s">
        <v>6093</v>
      </c>
      <c r="I10" s="480">
        <v>41912</v>
      </c>
    </row>
    <row r="11" spans="1:10" ht="25.5">
      <c r="A11" s="29" t="s">
        <v>6102</v>
      </c>
      <c r="B11" s="29" t="s">
        <v>6097</v>
      </c>
      <c r="C11" s="476">
        <v>350000</v>
      </c>
      <c r="D11" s="476">
        <v>100000</v>
      </c>
      <c r="E11" s="2" t="s">
        <v>6076</v>
      </c>
      <c r="F11" s="465">
        <v>0</v>
      </c>
      <c r="G11" s="477">
        <v>100000</v>
      </c>
      <c r="H11" s="29" t="s">
        <v>6093</v>
      </c>
      <c r="I11" s="480">
        <v>41912</v>
      </c>
    </row>
    <row r="12" spans="1:10">
      <c r="A12" s="481"/>
      <c r="B12" s="481"/>
      <c r="C12" s="482">
        <f>SUM(C3:C11)</f>
        <v>13797649</v>
      </c>
      <c r="D12" s="482">
        <f>SUM(D3:D11)</f>
        <v>4014400</v>
      </c>
      <c r="E12" s="468"/>
      <c r="F12" s="483">
        <v>0</v>
      </c>
      <c r="G12" s="469">
        <f>SUM(G3:G11)</f>
        <v>4014400</v>
      </c>
      <c r="H12" s="481"/>
      <c r="I12" s="468"/>
    </row>
    <row r="14" spans="1:10" ht="15.75">
      <c r="A14" s="473" t="s">
        <v>6103</v>
      </c>
      <c r="B14" s="473"/>
      <c r="C14" s="473"/>
      <c r="D14" s="473"/>
      <c r="E14" s="473"/>
      <c r="F14" s="473"/>
      <c r="G14" s="473"/>
      <c r="H14" s="473"/>
      <c r="I14" s="473"/>
    </row>
    <row r="15" spans="1:10" ht="90">
      <c r="A15" s="475" t="s">
        <v>6073</v>
      </c>
      <c r="B15" s="475" t="s">
        <v>0</v>
      </c>
      <c r="C15" s="167" t="s">
        <v>1</v>
      </c>
      <c r="D15" s="167" t="s">
        <v>336</v>
      </c>
      <c r="E15" s="167" t="s">
        <v>337</v>
      </c>
      <c r="F15" s="167" t="s">
        <v>338</v>
      </c>
      <c r="G15" s="167" t="s">
        <v>339</v>
      </c>
      <c r="H15" s="168" t="s">
        <v>340</v>
      </c>
      <c r="I15" s="168" t="s">
        <v>341</v>
      </c>
    </row>
    <row r="16" spans="1:10" ht="38.25">
      <c r="A16" s="29" t="s">
        <v>6104</v>
      </c>
      <c r="B16" s="29" t="s">
        <v>6095</v>
      </c>
      <c r="C16" s="484">
        <v>197435</v>
      </c>
      <c r="D16" s="485">
        <v>157948</v>
      </c>
      <c r="E16" s="464" t="s">
        <v>6089</v>
      </c>
      <c r="F16" s="465">
        <v>0</v>
      </c>
      <c r="G16" s="484">
        <v>157948</v>
      </c>
      <c r="H16" s="29" t="s">
        <v>6090</v>
      </c>
      <c r="I16" s="478">
        <v>42004</v>
      </c>
    </row>
    <row r="17" spans="1:9" ht="25.5">
      <c r="A17" s="2" t="s">
        <v>6105</v>
      </c>
      <c r="B17" s="2" t="s">
        <v>6095</v>
      </c>
      <c r="C17" s="484">
        <v>1758922</v>
      </c>
      <c r="D17" s="486">
        <v>705621</v>
      </c>
      <c r="E17" s="479" t="s">
        <v>6076</v>
      </c>
      <c r="F17" s="465">
        <v>0</v>
      </c>
      <c r="G17" s="484">
        <v>705621</v>
      </c>
      <c r="H17" s="29" t="s">
        <v>6090</v>
      </c>
      <c r="I17" s="478">
        <v>42004</v>
      </c>
    </row>
    <row r="18" spans="1:9" ht="25.5">
      <c r="A18" s="2" t="s">
        <v>6106</v>
      </c>
      <c r="B18" s="2" t="s">
        <v>6095</v>
      </c>
      <c r="C18" s="484">
        <v>771818</v>
      </c>
      <c r="D18" s="486">
        <v>617454</v>
      </c>
      <c r="E18" s="2" t="s">
        <v>6076</v>
      </c>
      <c r="F18" s="485">
        <v>617454</v>
      </c>
      <c r="G18" s="487">
        <v>0</v>
      </c>
      <c r="H18" s="29" t="s">
        <v>6107</v>
      </c>
      <c r="I18" s="478">
        <v>41016</v>
      </c>
    </row>
    <row r="19" spans="1:9" ht="38.25">
      <c r="A19" s="2" t="s">
        <v>6108</v>
      </c>
      <c r="B19" s="2" t="s">
        <v>6088</v>
      </c>
      <c r="C19" s="484">
        <v>3200000</v>
      </c>
      <c r="D19" s="486">
        <v>2000000</v>
      </c>
      <c r="E19" s="2" t="s">
        <v>6089</v>
      </c>
      <c r="F19" s="465">
        <v>0</v>
      </c>
      <c r="G19" s="484">
        <v>2000000</v>
      </c>
      <c r="H19" s="2" t="s">
        <v>6077</v>
      </c>
      <c r="I19" s="478">
        <v>41639</v>
      </c>
    </row>
    <row r="20" spans="1:9" ht="25.5">
      <c r="A20" s="2" t="s">
        <v>6109</v>
      </c>
      <c r="B20" s="2" t="s">
        <v>6110</v>
      </c>
      <c r="C20" s="484">
        <v>358525</v>
      </c>
      <c r="D20" s="486">
        <v>72000</v>
      </c>
      <c r="E20" s="2" t="s">
        <v>6076</v>
      </c>
      <c r="F20" s="465">
        <v>0</v>
      </c>
      <c r="G20" s="484">
        <v>72000</v>
      </c>
      <c r="H20" s="29" t="s">
        <v>6090</v>
      </c>
      <c r="I20" s="478">
        <v>41639</v>
      </c>
    </row>
    <row r="21" spans="1:9" ht="38.25">
      <c r="A21" s="2" t="s">
        <v>6111</v>
      </c>
      <c r="B21" s="2" t="s">
        <v>6112</v>
      </c>
      <c r="C21" s="484">
        <v>2500000</v>
      </c>
      <c r="D21" s="486">
        <v>1000000</v>
      </c>
      <c r="E21" s="2" t="s">
        <v>6089</v>
      </c>
      <c r="F21" s="465">
        <v>0</v>
      </c>
      <c r="G21" s="488">
        <v>0</v>
      </c>
      <c r="H21" s="29" t="s">
        <v>6113</v>
      </c>
      <c r="I21" s="480" t="s">
        <v>6114</v>
      </c>
    </row>
    <row r="22" spans="1:9" ht="25.5">
      <c r="A22" s="29" t="s">
        <v>6115</v>
      </c>
      <c r="B22" s="29" t="s">
        <v>6112</v>
      </c>
      <c r="C22" s="484">
        <v>1900000</v>
      </c>
      <c r="D22" s="486">
        <v>400000</v>
      </c>
      <c r="E22" s="29" t="s">
        <v>6076</v>
      </c>
      <c r="F22" s="465">
        <v>400000</v>
      </c>
      <c r="G22" s="484">
        <v>0</v>
      </c>
      <c r="H22" s="29" t="s">
        <v>6107</v>
      </c>
      <c r="I22" s="480">
        <v>41025</v>
      </c>
    </row>
    <row r="23" spans="1:9" ht="25.5">
      <c r="A23" s="29" t="s">
        <v>6116</v>
      </c>
      <c r="B23" s="29" t="s">
        <v>6095</v>
      </c>
      <c r="C23" s="488" t="s">
        <v>6117</v>
      </c>
      <c r="D23" s="486">
        <v>218652</v>
      </c>
      <c r="E23" s="29" t="s">
        <v>6089</v>
      </c>
      <c r="F23" s="465">
        <v>218652</v>
      </c>
      <c r="G23" s="484">
        <v>0</v>
      </c>
      <c r="H23" s="29" t="s">
        <v>6107</v>
      </c>
      <c r="I23" s="478">
        <v>41017</v>
      </c>
    </row>
    <row r="24" spans="1:9" ht="25.5">
      <c r="A24" s="29" t="s">
        <v>6118</v>
      </c>
      <c r="B24" s="29" t="s">
        <v>6095</v>
      </c>
      <c r="C24" s="484">
        <v>538100</v>
      </c>
      <c r="D24" s="489">
        <v>389676</v>
      </c>
      <c r="E24" s="29" t="s">
        <v>6089</v>
      </c>
      <c r="F24" s="465">
        <v>183600</v>
      </c>
      <c r="G24" s="488">
        <v>206076</v>
      </c>
      <c r="H24" s="29" t="s">
        <v>6077</v>
      </c>
      <c r="I24" s="478">
        <v>42004</v>
      </c>
    </row>
    <row r="25" spans="1:9">
      <c r="A25" s="481"/>
      <c r="B25" s="481"/>
      <c r="C25" s="490">
        <f>SUM(C16:C22)</f>
        <v>10686700</v>
      </c>
      <c r="D25" s="469">
        <f>SUM(D16:D24)</f>
        <v>5561351</v>
      </c>
      <c r="E25" s="468"/>
      <c r="F25" s="483">
        <v>0</v>
      </c>
      <c r="G25" s="490">
        <f>SUM(G16:G24)</f>
        <v>3141645</v>
      </c>
      <c r="H25" s="481"/>
      <c r="I25" s="468"/>
    </row>
    <row r="26" spans="1:9">
      <c r="H26" s="1"/>
    </row>
    <row r="27" spans="1:9" ht="18">
      <c r="A27" s="456" t="s">
        <v>6119</v>
      </c>
      <c r="B27" s="456"/>
      <c r="C27" s="456"/>
      <c r="D27" s="456"/>
      <c r="E27" s="456"/>
      <c r="F27" s="456"/>
      <c r="G27" s="456"/>
      <c r="H27" s="456"/>
      <c r="I27" s="456"/>
    </row>
    <row r="28" spans="1:9" ht="90">
      <c r="A28" s="458" t="s">
        <v>6073</v>
      </c>
      <c r="B28" s="459" t="s">
        <v>0</v>
      </c>
      <c r="C28" s="460" t="s">
        <v>1</v>
      </c>
      <c r="D28" s="460" t="s">
        <v>336</v>
      </c>
      <c r="E28" s="460" t="s">
        <v>337</v>
      </c>
      <c r="F28" s="460" t="s">
        <v>338</v>
      </c>
      <c r="G28" s="460" t="s">
        <v>339</v>
      </c>
      <c r="H28" s="461" t="s">
        <v>340</v>
      </c>
      <c r="I28" s="461" t="s">
        <v>341</v>
      </c>
    </row>
    <row r="29" spans="1:9" ht="25.5">
      <c r="A29" s="2" t="s">
        <v>6120</v>
      </c>
      <c r="B29" s="2" t="s">
        <v>6121</v>
      </c>
      <c r="C29" s="491">
        <v>1758922</v>
      </c>
      <c r="D29" s="486">
        <v>879461</v>
      </c>
      <c r="E29" s="464" t="s">
        <v>6076</v>
      </c>
      <c r="F29" s="465">
        <v>0</v>
      </c>
      <c r="G29" s="492">
        <v>0</v>
      </c>
      <c r="H29" s="464" t="s">
        <v>6122</v>
      </c>
      <c r="I29" s="83" t="s">
        <v>6114</v>
      </c>
    </row>
    <row r="30" spans="1:9" ht="38.25">
      <c r="A30" s="2" t="s">
        <v>6123</v>
      </c>
      <c r="B30" s="29" t="s">
        <v>6124</v>
      </c>
      <c r="C30" s="485">
        <v>8474244</v>
      </c>
      <c r="D30" s="486">
        <v>2000000</v>
      </c>
      <c r="E30" s="2" t="s">
        <v>6125</v>
      </c>
      <c r="F30" s="465">
        <v>0</v>
      </c>
      <c r="G30" s="485">
        <v>2000000</v>
      </c>
      <c r="H30" s="2" t="s">
        <v>6126</v>
      </c>
      <c r="I30" s="90">
        <v>42004</v>
      </c>
    </row>
    <row r="31" spans="1:9">
      <c r="A31" s="2" t="s">
        <v>6127</v>
      </c>
      <c r="B31" s="2" t="s">
        <v>6110</v>
      </c>
      <c r="C31" s="485">
        <v>138560</v>
      </c>
      <c r="D31" s="486">
        <v>110848</v>
      </c>
      <c r="E31" s="2" t="s">
        <v>6089</v>
      </c>
      <c r="F31" s="465">
        <v>0</v>
      </c>
      <c r="G31" s="492">
        <v>0</v>
      </c>
      <c r="H31" s="464" t="s">
        <v>6122</v>
      </c>
      <c r="I31" s="83" t="s">
        <v>6114</v>
      </c>
    </row>
    <row r="32" spans="1:9" ht="38.25">
      <c r="A32" s="2" t="s">
        <v>6128</v>
      </c>
      <c r="B32" s="2" t="s">
        <v>6110</v>
      </c>
      <c r="C32" s="485">
        <v>255951</v>
      </c>
      <c r="D32" s="486">
        <v>174022</v>
      </c>
      <c r="E32" s="2" t="s">
        <v>6089</v>
      </c>
      <c r="F32" s="493">
        <v>161738</v>
      </c>
      <c r="G32" s="494">
        <v>12284</v>
      </c>
      <c r="H32" s="29" t="s">
        <v>6077</v>
      </c>
      <c r="I32" s="111" t="s">
        <v>6129</v>
      </c>
    </row>
    <row r="33" spans="1:9">
      <c r="A33" s="468"/>
      <c r="B33" s="468"/>
      <c r="C33" s="469">
        <f>SUM(C29:C32)</f>
        <v>10627677</v>
      </c>
      <c r="D33" s="495">
        <f>SUM(D29:D32)</f>
        <v>3164331</v>
      </c>
      <c r="E33" s="468"/>
      <c r="F33" s="483">
        <v>0</v>
      </c>
      <c r="G33" s="495">
        <f>SUM(G29:G32)</f>
        <v>2012284</v>
      </c>
      <c r="H33" s="468"/>
      <c r="I33" s="468"/>
    </row>
    <row r="35" spans="1:9" ht="26.25" customHeight="1">
      <c r="A35" s="496" t="s">
        <v>6130</v>
      </c>
      <c r="B35" s="497"/>
      <c r="C35" s="497"/>
      <c r="D35" s="497"/>
      <c r="E35" s="497"/>
      <c r="F35" s="497"/>
      <c r="G35" s="497"/>
      <c r="H35" s="497"/>
      <c r="I35" s="497"/>
    </row>
    <row r="36" spans="1:9" ht="90">
      <c r="A36" s="498" t="s">
        <v>6073</v>
      </c>
      <c r="B36" s="475" t="s">
        <v>0</v>
      </c>
      <c r="C36" s="167" t="s">
        <v>1</v>
      </c>
      <c r="D36" s="167" t="s">
        <v>336</v>
      </c>
      <c r="E36" s="167" t="s">
        <v>337</v>
      </c>
      <c r="F36" s="167" t="s">
        <v>338</v>
      </c>
      <c r="G36" s="167" t="s">
        <v>339</v>
      </c>
      <c r="H36" s="168" t="s">
        <v>340</v>
      </c>
      <c r="I36" s="168" t="s">
        <v>341</v>
      </c>
    </row>
    <row r="37" spans="1:9" ht="45">
      <c r="A37" s="179" t="s">
        <v>6131</v>
      </c>
      <c r="B37" s="178" t="s">
        <v>6132</v>
      </c>
      <c r="C37" s="499">
        <v>88000</v>
      </c>
      <c r="D37" s="200">
        <v>55400</v>
      </c>
      <c r="E37" s="173" t="s">
        <v>6133</v>
      </c>
      <c r="F37" s="500">
        <v>55400</v>
      </c>
      <c r="G37" s="501">
        <v>0</v>
      </c>
      <c r="H37" s="175" t="s">
        <v>360</v>
      </c>
      <c r="I37" s="176">
        <v>40553</v>
      </c>
    </row>
    <row r="38" spans="1:9" ht="45">
      <c r="A38" s="179" t="s">
        <v>6134</v>
      </c>
      <c r="B38" s="178" t="s">
        <v>6135</v>
      </c>
      <c r="C38" s="499">
        <v>886500</v>
      </c>
      <c r="D38" s="200">
        <v>700000</v>
      </c>
      <c r="E38" s="502" t="s">
        <v>6133</v>
      </c>
      <c r="F38" s="500">
        <v>700000</v>
      </c>
      <c r="G38" s="501">
        <v>0</v>
      </c>
      <c r="H38" s="179" t="s">
        <v>360</v>
      </c>
      <c r="I38" s="176">
        <v>40647</v>
      </c>
    </row>
    <row r="39" spans="1:9" ht="30">
      <c r="A39" s="179" t="s">
        <v>6136</v>
      </c>
      <c r="B39" s="178" t="s">
        <v>6137</v>
      </c>
      <c r="C39" s="499">
        <v>450000</v>
      </c>
      <c r="D39" s="200">
        <v>225000</v>
      </c>
      <c r="E39" s="268" t="s">
        <v>6089</v>
      </c>
      <c r="F39" s="501">
        <v>133668.25</v>
      </c>
      <c r="G39" s="317">
        <v>91332</v>
      </c>
      <c r="H39" s="177" t="s">
        <v>6077</v>
      </c>
      <c r="I39" s="176">
        <v>41455</v>
      </c>
    </row>
    <row r="40" spans="1:9" ht="45">
      <c r="A40" s="179" t="s">
        <v>6138</v>
      </c>
      <c r="B40" s="178" t="s">
        <v>6092</v>
      </c>
      <c r="C40" s="499">
        <v>467589</v>
      </c>
      <c r="D40" s="200">
        <v>311071</v>
      </c>
      <c r="E40" s="173" t="s">
        <v>6089</v>
      </c>
      <c r="F40" s="500">
        <v>311071</v>
      </c>
      <c r="G40" s="317">
        <v>0</v>
      </c>
      <c r="H40" s="175" t="s">
        <v>360</v>
      </c>
      <c r="I40" s="176">
        <v>40831</v>
      </c>
    </row>
    <row r="41" spans="1:9" ht="30">
      <c r="A41" s="179" t="s">
        <v>6139</v>
      </c>
      <c r="B41" s="178" t="s">
        <v>6137</v>
      </c>
      <c r="C41" s="499">
        <v>252005</v>
      </c>
      <c r="D41" s="200">
        <v>126002</v>
      </c>
      <c r="E41" s="173" t="s">
        <v>6140</v>
      </c>
      <c r="F41" s="501">
        <v>0</v>
      </c>
      <c r="G41" s="317">
        <v>126000</v>
      </c>
      <c r="H41" s="175" t="s">
        <v>6077</v>
      </c>
      <c r="I41" s="176">
        <v>41639</v>
      </c>
    </row>
    <row r="42" spans="1:9" ht="45">
      <c r="A42" s="179" t="s">
        <v>6141</v>
      </c>
      <c r="B42" s="178" t="s">
        <v>6142</v>
      </c>
      <c r="C42" s="499">
        <v>10900000</v>
      </c>
      <c r="D42" s="200">
        <v>900000</v>
      </c>
      <c r="E42" s="173" t="s">
        <v>6143</v>
      </c>
      <c r="F42" s="501">
        <v>0</v>
      </c>
      <c r="G42" s="317">
        <v>0</v>
      </c>
      <c r="H42" s="175" t="s">
        <v>6144</v>
      </c>
      <c r="I42" s="176" t="s">
        <v>6114</v>
      </c>
    </row>
    <row r="43" spans="1:9" ht="45">
      <c r="A43" s="179" t="s">
        <v>6145</v>
      </c>
      <c r="B43" s="178" t="s">
        <v>6146</v>
      </c>
      <c r="C43" s="499">
        <v>5437200</v>
      </c>
      <c r="D43" s="200">
        <v>1000000</v>
      </c>
      <c r="E43" s="173" t="s">
        <v>6147</v>
      </c>
      <c r="F43" s="501">
        <v>1000000</v>
      </c>
      <c r="G43" s="317">
        <f>D43-F43</f>
        <v>0</v>
      </c>
      <c r="H43" s="175" t="s">
        <v>360</v>
      </c>
      <c r="I43" s="176">
        <v>40178</v>
      </c>
    </row>
    <row r="44" spans="1:9" ht="15">
      <c r="A44" s="503"/>
      <c r="B44" s="498" t="s">
        <v>488</v>
      </c>
      <c r="C44" s="504">
        <f>SUM(C37:C43)</f>
        <v>18481294</v>
      </c>
      <c r="D44" s="504">
        <f>SUM(D37:D43)</f>
        <v>3317473</v>
      </c>
      <c r="E44" s="167"/>
      <c r="F44" s="505">
        <f>SUM(F37:F43)</f>
        <v>2200139.25</v>
      </c>
      <c r="G44" s="505">
        <f>SUM(G37:G43)</f>
        <v>217332</v>
      </c>
      <c r="H44" s="506"/>
      <c r="I44" s="168"/>
    </row>
    <row r="46" spans="1:9" ht="24" customHeight="1">
      <c r="A46" s="496" t="s">
        <v>6148</v>
      </c>
      <c r="B46" s="497"/>
      <c r="C46" s="497"/>
      <c r="D46" s="497"/>
      <c r="E46" s="497"/>
      <c r="F46" s="497"/>
      <c r="G46" s="497"/>
      <c r="H46" s="497"/>
      <c r="I46" s="497"/>
    </row>
    <row r="47" spans="1:9" ht="90">
      <c r="A47" s="498" t="s">
        <v>6149</v>
      </c>
      <c r="B47" s="475" t="s">
        <v>0</v>
      </c>
      <c r="C47" s="507" t="s">
        <v>1</v>
      </c>
      <c r="D47" s="507" t="s">
        <v>336</v>
      </c>
      <c r="E47" s="167" t="s">
        <v>337</v>
      </c>
      <c r="F47" s="167" t="s">
        <v>338</v>
      </c>
      <c r="G47" s="167" t="s">
        <v>339</v>
      </c>
      <c r="H47" s="168" t="s">
        <v>340</v>
      </c>
      <c r="I47" s="168" t="s">
        <v>341</v>
      </c>
    </row>
    <row r="48" spans="1:9" ht="60">
      <c r="A48" s="179" t="s">
        <v>6131</v>
      </c>
      <c r="B48" s="178" t="s">
        <v>6150</v>
      </c>
      <c r="C48" s="499">
        <v>89333</v>
      </c>
      <c r="D48" s="200">
        <v>71000</v>
      </c>
      <c r="E48" s="173" t="s">
        <v>6133</v>
      </c>
      <c r="F48" s="500">
        <v>61164</v>
      </c>
      <c r="G48" s="501">
        <v>0</v>
      </c>
      <c r="H48" s="175" t="s">
        <v>360</v>
      </c>
      <c r="I48" s="176">
        <v>39814</v>
      </c>
    </row>
    <row r="49" spans="1:9" ht="60">
      <c r="A49" s="179" t="s">
        <v>6134</v>
      </c>
      <c r="B49" s="178" t="s">
        <v>6150</v>
      </c>
      <c r="C49" s="499">
        <v>400000</v>
      </c>
      <c r="D49" s="200">
        <v>320000</v>
      </c>
      <c r="E49" s="502" t="s">
        <v>6133</v>
      </c>
      <c r="F49" s="500">
        <v>320000</v>
      </c>
      <c r="G49" s="501">
        <v>0</v>
      </c>
      <c r="H49" s="179" t="s">
        <v>360</v>
      </c>
      <c r="I49" s="176">
        <v>39753</v>
      </c>
    </row>
    <row r="50" spans="1:9" ht="60">
      <c r="A50" s="179" t="s">
        <v>6151</v>
      </c>
      <c r="B50" s="178" t="s">
        <v>6150</v>
      </c>
      <c r="C50" s="499">
        <v>693120</v>
      </c>
      <c r="D50" s="200">
        <v>554000</v>
      </c>
      <c r="E50" s="268" t="s">
        <v>6133</v>
      </c>
      <c r="F50" s="501">
        <v>405346</v>
      </c>
      <c r="G50" s="317">
        <v>0</v>
      </c>
      <c r="H50" s="177" t="s">
        <v>360</v>
      </c>
      <c r="I50" s="176">
        <v>39873</v>
      </c>
    </row>
    <row r="51" spans="1:9" ht="60">
      <c r="A51" s="179" t="s">
        <v>6152</v>
      </c>
      <c r="B51" s="178" t="s">
        <v>6150</v>
      </c>
      <c r="C51" s="499">
        <v>1771463</v>
      </c>
      <c r="D51" s="200">
        <v>1417000</v>
      </c>
      <c r="E51" s="173" t="s">
        <v>6133</v>
      </c>
      <c r="F51" s="500">
        <v>1406627</v>
      </c>
      <c r="G51" s="317">
        <v>0</v>
      </c>
      <c r="H51" s="175" t="s">
        <v>360</v>
      </c>
      <c r="I51" s="176">
        <v>40087</v>
      </c>
    </row>
    <row r="52" spans="1:9" ht="60">
      <c r="A52" s="179" t="s">
        <v>6153</v>
      </c>
      <c r="B52" s="178" t="s">
        <v>6150</v>
      </c>
      <c r="C52" s="499">
        <v>964707</v>
      </c>
      <c r="D52" s="200">
        <v>772000</v>
      </c>
      <c r="E52" s="173" t="s">
        <v>6133</v>
      </c>
      <c r="F52" s="501">
        <v>650000</v>
      </c>
      <c r="G52" s="317">
        <v>0</v>
      </c>
      <c r="H52" s="175" t="s">
        <v>360</v>
      </c>
      <c r="I52" s="176">
        <v>39873</v>
      </c>
    </row>
    <row r="53" spans="1:9" ht="60">
      <c r="A53" s="179" t="s">
        <v>6154</v>
      </c>
      <c r="B53" s="178" t="s">
        <v>6150</v>
      </c>
      <c r="C53" s="499">
        <v>851704</v>
      </c>
      <c r="D53" s="200">
        <v>681000</v>
      </c>
      <c r="E53" s="173" t="s">
        <v>6133</v>
      </c>
      <c r="F53" s="501">
        <v>616420</v>
      </c>
      <c r="G53" s="317">
        <v>0</v>
      </c>
      <c r="H53" s="175" t="s">
        <v>360</v>
      </c>
      <c r="I53" s="176">
        <v>39753</v>
      </c>
    </row>
    <row r="54" spans="1:9" ht="60">
      <c r="A54" s="179" t="s">
        <v>6111</v>
      </c>
      <c r="B54" s="178" t="s">
        <v>6150</v>
      </c>
      <c r="C54" s="499">
        <v>230000</v>
      </c>
      <c r="D54" s="200">
        <v>184000</v>
      </c>
      <c r="E54" s="173" t="s">
        <v>6133</v>
      </c>
      <c r="F54" s="501">
        <v>184000</v>
      </c>
      <c r="G54" s="317">
        <f>D54-F54</f>
        <v>0</v>
      </c>
      <c r="H54" s="175" t="s">
        <v>360</v>
      </c>
      <c r="I54" s="176">
        <v>40178</v>
      </c>
    </row>
    <row r="55" spans="1:9" ht="15">
      <c r="A55" s="503"/>
      <c r="B55" s="498" t="s">
        <v>488</v>
      </c>
      <c r="C55" s="504">
        <f>SUM(C48:C54)</f>
        <v>5000327</v>
      </c>
      <c r="D55" s="504">
        <f>SUM(D48:D54)</f>
        <v>3999000</v>
      </c>
      <c r="E55" s="167"/>
      <c r="F55" s="505">
        <f>SUM(F48:F54)</f>
        <v>3643557</v>
      </c>
      <c r="G55" s="505">
        <f>SUM(G48:G54)</f>
        <v>0</v>
      </c>
      <c r="H55" s="506"/>
      <c r="I55" s="168"/>
    </row>
    <row r="56" spans="1:9">
      <c r="A56" s="121"/>
      <c r="B56" s="121"/>
      <c r="C56" s="508"/>
      <c r="D56" s="508"/>
      <c r="E56" s="119"/>
      <c r="F56" s="509"/>
      <c r="G56" s="509"/>
      <c r="H56" s="510"/>
      <c r="I56" s="120"/>
    </row>
    <row r="57" spans="1:9" ht="20.25">
      <c r="A57" s="121"/>
      <c r="B57" s="511" t="s">
        <v>6155</v>
      </c>
      <c r="C57" s="512"/>
      <c r="D57" s="512"/>
      <c r="E57" s="512"/>
      <c r="F57" s="512"/>
      <c r="G57" s="512"/>
      <c r="H57" s="512"/>
      <c r="I57" s="512"/>
    </row>
    <row r="58" spans="1:9" ht="63.75">
      <c r="A58" s="121"/>
      <c r="B58" s="513" t="s">
        <v>0</v>
      </c>
      <c r="C58" s="73" t="s">
        <v>1</v>
      </c>
      <c r="D58" s="73" t="s">
        <v>336</v>
      </c>
      <c r="E58" s="514" t="s">
        <v>6156</v>
      </c>
      <c r="F58" s="514" t="s">
        <v>6157</v>
      </c>
      <c r="G58" s="514" t="s">
        <v>6158</v>
      </c>
      <c r="H58" s="514" t="s">
        <v>6159</v>
      </c>
      <c r="I58" s="513" t="s">
        <v>341</v>
      </c>
    </row>
    <row r="59" spans="1:9" ht="89.25">
      <c r="A59" s="121"/>
      <c r="B59" s="515" t="s">
        <v>6160</v>
      </c>
      <c r="C59" s="516">
        <v>884000</v>
      </c>
      <c r="D59" s="516">
        <v>242000</v>
      </c>
      <c r="E59" s="517" t="s">
        <v>6161</v>
      </c>
      <c r="F59" s="516">
        <v>0</v>
      </c>
      <c r="G59" s="518">
        <v>0</v>
      </c>
      <c r="H59" s="126" t="s">
        <v>6144</v>
      </c>
      <c r="I59" s="83" t="s">
        <v>6162</v>
      </c>
    </row>
    <row r="60" spans="1:9" ht="51">
      <c r="A60" s="121"/>
      <c r="B60" s="515" t="s">
        <v>6163</v>
      </c>
      <c r="C60" s="516">
        <v>8500000</v>
      </c>
      <c r="D60" s="516">
        <v>75000</v>
      </c>
      <c r="E60" s="517" t="s">
        <v>6164</v>
      </c>
      <c r="F60" s="516">
        <v>0</v>
      </c>
      <c r="G60" s="518">
        <v>0</v>
      </c>
      <c r="H60" s="126" t="s">
        <v>6144</v>
      </c>
      <c r="I60" s="83" t="s">
        <v>6162</v>
      </c>
    </row>
    <row r="61" spans="1:9" ht="102">
      <c r="A61" s="121"/>
      <c r="B61" s="515" t="s">
        <v>6165</v>
      </c>
      <c r="C61" s="516">
        <v>1072933</v>
      </c>
      <c r="D61" s="516">
        <v>840000</v>
      </c>
      <c r="E61" s="517" t="s">
        <v>6161</v>
      </c>
      <c r="F61" s="516">
        <v>0</v>
      </c>
      <c r="G61" s="516">
        <v>0</v>
      </c>
      <c r="H61" s="517" t="s">
        <v>6166</v>
      </c>
      <c r="I61" s="90" t="s">
        <v>6162</v>
      </c>
    </row>
    <row r="62" spans="1:9" ht="38.25">
      <c r="A62" s="121"/>
      <c r="B62" s="515" t="s">
        <v>6167</v>
      </c>
      <c r="C62" s="516">
        <v>1398000</v>
      </c>
      <c r="D62" s="516">
        <v>810000</v>
      </c>
      <c r="E62" s="517" t="s">
        <v>6164</v>
      </c>
      <c r="F62" s="516">
        <v>810000</v>
      </c>
      <c r="G62" s="516">
        <v>0</v>
      </c>
      <c r="H62" s="517" t="s">
        <v>360</v>
      </c>
      <c r="I62" s="90">
        <v>40086</v>
      </c>
    </row>
    <row r="63" spans="1:9" ht="76.5">
      <c r="A63" s="121"/>
      <c r="B63" s="519" t="s">
        <v>6168</v>
      </c>
      <c r="C63" s="520">
        <v>7146000</v>
      </c>
      <c r="D63" s="520">
        <v>75000</v>
      </c>
      <c r="E63" s="517" t="s">
        <v>6164</v>
      </c>
      <c r="F63" s="521">
        <v>0</v>
      </c>
      <c r="G63" s="516">
        <v>0</v>
      </c>
      <c r="H63" s="517" t="s">
        <v>6169</v>
      </c>
      <c r="I63" s="90" t="s">
        <v>6114</v>
      </c>
    </row>
    <row r="64" spans="1:9" ht="102">
      <c r="A64" s="121"/>
      <c r="B64" s="519" t="s">
        <v>6170</v>
      </c>
      <c r="C64" s="520">
        <v>6055075</v>
      </c>
      <c r="D64" s="520">
        <v>75000</v>
      </c>
      <c r="E64" s="517" t="s">
        <v>6171</v>
      </c>
      <c r="F64" s="521">
        <v>0</v>
      </c>
      <c r="G64" s="516">
        <v>0</v>
      </c>
      <c r="H64" s="517" t="s">
        <v>6172</v>
      </c>
      <c r="I64" s="83" t="s">
        <v>6162</v>
      </c>
    </row>
    <row r="65" spans="1:9" ht="25.5">
      <c r="A65" s="121"/>
      <c r="B65" s="519" t="s">
        <v>6173</v>
      </c>
      <c r="C65" s="520">
        <v>2250000</v>
      </c>
      <c r="D65" s="520">
        <v>50000</v>
      </c>
      <c r="E65" s="517" t="s">
        <v>6164</v>
      </c>
      <c r="F65" s="521">
        <v>0</v>
      </c>
      <c r="G65" s="518">
        <v>0</v>
      </c>
      <c r="H65" s="142" t="s">
        <v>6144</v>
      </c>
      <c r="I65" s="83" t="s">
        <v>6162</v>
      </c>
    </row>
    <row r="66" spans="1:9" ht="25.5">
      <c r="A66" s="121"/>
      <c r="B66" s="519" t="s">
        <v>6174</v>
      </c>
      <c r="C66" s="520">
        <v>414489</v>
      </c>
      <c r="D66" s="520">
        <v>165795</v>
      </c>
      <c r="E66" s="517" t="s">
        <v>6164</v>
      </c>
      <c r="F66" s="521">
        <v>0</v>
      </c>
      <c r="G66" s="518">
        <v>0</v>
      </c>
      <c r="H66" s="142" t="s">
        <v>6144</v>
      </c>
      <c r="I66" s="83" t="s">
        <v>6162</v>
      </c>
    </row>
    <row r="67" spans="1:9" ht="76.5">
      <c r="A67" s="121"/>
      <c r="B67" s="519" t="s">
        <v>6175</v>
      </c>
      <c r="C67" s="520">
        <v>9500000</v>
      </c>
      <c r="D67" s="520">
        <v>270000</v>
      </c>
      <c r="E67" s="517" t="s">
        <v>6176</v>
      </c>
      <c r="F67" s="521">
        <v>0</v>
      </c>
      <c r="G67" s="516">
        <v>0</v>
      </c>
      <c r="H67" s="517" t="s">
        <v>6177</v>
      </c>
      <c r="I67" s="90" t="s">
        <v>6162</v>
      </c>
    </row>
    <row r="68" spans="1:9" ht="76.5">
      <c r="A68" s="121"/>
      <c r="B68" s="519" t="s">
        <v>6178</v>
      </c>
      <c r="C68" s="520">
        <v>9500000</v>
      </c>
      <c r="D68" s="520">
        <v>270000</v>
      </c>
      <c r="E68" s="517" t="s">
        <v>6179</v>
      </c>
      <c r="F68" s="521">
        <v>0</v>
      </c>
      <c r="G68" s="516">
        <v>0</v>
      </c>
      <c r="H68" s="517" t="s">
        <v>6177</v>
      </c>
      <c r="I68" s="90" t="s">
        <v>6162</v>
      </c>
    </row>
    <row r="69" spans="1:9">
      <c r="A69" s="121"/>
      <c r="B69" s="139"/>
      <c r="C69" s="146">
        <f>SUM(C59:C68)</f>
        <v>46720497</v>
      </c>
      <c r="D69" s="522">
        <f>SUM(D59:D68)</f>
        <v>2872795</v>
      </c>
      <c r="E69" s="522"/>
      <c r="F69" s="73">
        <f>SUM(F59:F68)</f>
        <v>810000</v>
      </c>
      <c r="G69" s="155">
        <f>SUM(G59:G68)</f>
        <v>0</v>
      </c>
      <c r="H69" s="155"/>
      <c r="I69" s="156"/>
    </row>
    <row r="70" spans="1:9">
      <c r="A70" s="121"/>
      <c r="B70" s="1"/>
      <c r="C70" s="487"/>
      <c r="D70" s="487"/>
      <c r="E70" s="523"/>
      <c r="F70" s="487"/>
      <c r="G70" s="487"/>
      <c r="H70" s="523"/>
      <c r="I70" s="524"/>
    </row>
    <row r="71" spans="1:9" ht="20.25">
      <c r="A71" s="121"/>
      <c r="B71" s="511" t="s">
        <v>6180</v>
      </c>
      <c r="C71" s="512"/>
      <c r="D71" s="512"/>
      <c r="E71" s="512"/>
      <c r="F71" s="512"/>
      <c r="G71" s="512"/>
      <c r="H71" s="512"/>
      <c r="I71" s="512"/>
    </row>
    <row r="72" spans="1:9" ht="63.75">
      <c r="A72" s="121"/>
      <c r="B72" s="513" t="s">
        <v>0</v>
      </c>
      <c r="C72" s="73" t="s">
        <v>1</v>
      </c>
      <c r="D72" s="73" t="s">
        <v>336</v>
      </c>
      <c r="E72" s="514" t="s">
        <v>6156</v>
      </c>
      <c r="F72" s="514" t="s">
        <v>6181</v>
      </c>
      <c r="G72" s="514" t="s">
        <v>6182</v>
      </c>
      <c r="H72" s="514" t="s">
        <v>6159</v>
      </c>
      <c r="I72" s="513" t="s">
        <v>341</v>
      </c>
    </row>
    <row r="73" spans="1:9" ht="51">
      <c r="A73" s="121"/>
      <c r="B73" s="515" t="s">
        <v>6183</v>
      </c>
      <c r="C73" s="516">
        <v>24240300</v>
      </c>
      <c r="D73" s="516">
        <v>239000</v>
      </c>
      <c r="E73" s="517" t="s">
        <v>6161</v>
      </c>
      <c r="F73" s="516">
        <v>0</v>
      </c>
      <c r="G73" s="516">
        <v>0</v>
      </c>
      <c r="H73" s="142" t="s">
        <v>6144</v>
      </c>
      <c r="I73" s="83" t="s">
        <v>6162</v>
      </c>
    </row>
    <row r="74" spans="1:9" ht="51">
      <c r="A74" s="121"/>
      <c r="B74" s="515" t="s">
        <v>6165</v>
      </c>
      <c r="C74" s="516">
        <v>11852896</v>
      </c>
      <c r="D74" s="516">
        <v>489000</v>
      </c>
      <c r="E74" s="517" t="s">
        <v>6161</v>
      </c>
      <c r="F74" s="516">
        <v>0</v>
      </c>
      <c r="G74" s="516">
        <v>0</v>
      </c>
      <c r="H74" s="142" t="s">
        <v>6144</v>
      </c>
      <c r="I74" s="90" t="s">
        <v>6162</v>
      </c>
    </row>
    <row r="75" spans="1:9" ht="38.25">
      <c r="A75" s="121"/>
      <c r="B75" s="515" t="s">
        <v>6184</v>
      </c>
      <c r="C75" s="516">
        <v>457513</v>
      </c>
      <c r="D75" s="516">
        <v>326000</v>
      </c>
      <c r="E75" s="517" t="s">
        <v>6164</v>
      </c>
      <c r="F75" s="516">
        <v>326000</v>
      </c>
      <c r="G75" s="516">
        <f>D75-F75</f>
        <v>0</v>
      </c>
      <c r="H75" s="142" t="s">
        <v>6107</v>
      </c>
      <c r="I75" s="90">
        <v>40324</v>
      </c>
    </row>
    <row r="76" spans="1:9" ht="51">
      <c r="A76" s="121"/>
      <c r="B76" s="515" t="s">
        <v>6185</v>
      </c>
      <c r="C76" s="516">
        <v>1300000</v>
      </c>
      <c r="D76" s="516">
        <v>250000</v>
      </c>
      <c r="E76" s="517" t="s">
        <v>6161</v>
      </c>
      <c r="F76" s="516">
        <v>0</v>
      </c>
      <c r="G76" s="516">
        <f>D76-F76</f>
        <v>250000</v>
      </c>
      <c r="H76" s="142" t="s">
        <v>6090</v>
      </c>
      <c r="I76" s="525">
        <v>41364</v>
      </c>
    </row>
    <row r="77" spans="1:9">
      <c r="A77" s="121"/>
      <c r="B77" s="526"/>
      <c r="C77" s="527">
        <f>SUM(C73:C76)</f>
        <v>37850709</v>
      </c>
      <c r="D77" s="527">
        <f>SUM(D73:D76)</f>
        <v>1304000</v>
      </c>
      <c r="E77" s="528"/>
      <c r="F77" s="527">
        <f>SUM(F73:F76)</f>
        <v>326000</v>
      </c>
      <c r="G77" s="527">
        <f>SUM(G73:G76)</f>
        <v>250000</v>
      </c>
      <c r="H77" s="528"/>
      <c r="I77" s="529"/>
    </row>
    <row r="78" spans="1:9">
      <c r="A78" s="121"/>
    </row>
    <row r="79" spans="1:9" ht="20.25">
      <c r="A79" s="121"/>
      <c r="B79" s="511" t="s">
        <v>6186</v>
      </c>
      <c r="C79" s="512"/>
      <c r="D79" s="512"/>
      <c r="E79" s="512"/>
      <c r="F79" s="512"/>
      <c r="G79" s="512"/>
      <c r="H79" s="512"/>
      <c r="I79" s="512"/>
    </row>
    <row r="80" spans="1:9" ht="63.75">
      <c r="A80" s="121"/>
      <c r="B80" s="513" t="s">
        <v>0</v>
      </c>
      <c r="C80" s="73" t="s">
        <v>1</v>
      </c>
      <c r="D80" s="73" t="s">
        <v>336</v>
      </c>
      <c r="E80" s="514" t="s">
        <v>6156</v>
      </c>
      <c r="F80" s="514" t="s">
        <v>6187</v>
      </c>
      <c r="G80" s="514" t="s">
        <v>6188</v>
      </c>
      <c r="H80" s="514" t="s">
        <v>6159</v>
      </c>
      <c r="I80" s="513" t="s">
        <v>341</v>
      </c>
    </row>
    <row r="81" spans="1:9" ht="51">
      <c r="A81" s="121"/>
      <c r="B81" s="515" t="s">
        <v>6189</v>
      </c>
      <c r="C81" s="516">
        <v>3712220</v>
      </c>
      <c r="D81" s="516">
        <v>500000</v>
      </c>
      <c r="E81" s="517" t="s">
        <v>6161</v>
      </c>
      <c r="F81" s="516">
        <v>500000</v>
      </c>
      <c r="G81" s="516">
        <f t="shared" ref="G81:G86" si="0">D81-F81</f>
        <v>0</v>
      </c>
      <c r="H81" s="142" t="s">
        <v>6107</v>
      </c>
      <c r="I81" s="83">
        <v>39483</v>
      </c>
    </row>
    <row r="82" spans="1:9" ht="51">
      <c r="A82" s="121"/>
      <c r="B82" s="515" t="s">
        <v>6190</v>
      </c>
      <c r="C82" s="516">
        <v>694000</v>
      </c>
      <c r="D82" s="516">
        <v>534000</v>
      </c>
      <c r="E82" s="517" t="s">
        <v>6161</v>
      </c>
      <c r="F82" s="516">
        <v>534000</v>
      </c>
      <c r="G82" s="516">
        <f t="shared" si="0"/>
        <v>0</v>
      </c>
      <c r="H82" s="142" t="s">
        <v>6107</v>
      </c>
      <c r="I82" s="83">
        <v>39344</v>
      </c>
    </row>
    <row r="83" spans="1:9" ht="63.75">
      <c r="A83" s="121"/>
      <c r="B83" s="515" t="s">
        <v>6191</v>
      </c>
      <c r="C83" s="516">
        <v>4660791</v>
      </c>
      <c r="D83" s="516">
        <v>760791</v>
      </c>
      <c r="E83" s="517" t="s">
        <v>6192</v>
      </c>
      <c r="F83" s="518">
        <v>729711</v>
      </c>
      <c r="G83" s="518">
        <v>31079</v>
      </c>
      <c r="H83" s="517" t="s">
        <v>6193</v>
      </c>
      <c r="I83" s="83">
        <v>41639</v>
      </c>
    </row>
    <row r="84" spans="1:9" ht="51">
      <c r="A84" s="121"/>
      <c r="B84" s="515" t="s">
        <v>6194</v>
      </c>
      <c r="C84" s="516">
        <v>5700000</v>
      </c>
      <c r="D84" s="516">
        <v>280000</v>
      </c>
      <c r="E84" s="517" t="s">
        <v>6161</v>
      </c>
      <c r="F84" s="516">
        <v>0</v>
      </c>
      <c r="G84" s="516">
        <f t="shared" si="0"/>
        <v>280000</v>
      </c>
      <c r="H84" s="517" t="s">
        <v>6195</v>
      </c>
      <c r="I84" s="90">
        <v>41333</v>
      </c>
    </row>
    <row r="85" spans="1:9" ht="51">
      <c r="A85" s="121"/>
      <c r="B85" s="515" t="s">
        <v>6196</v>
      </c>
      <c r="C85" s="516">
        <v>2800000</v>
      </c>
      <c r="D85" s="516">
        <v>280000</v>
      </c>
      <c r="E85" s="517" t="s">
        <v>6161</v>
      </c>
      <c r="F85" s="516">
        <v>280000</v>
      </c>
      <c r="G85" s="516">
        <f t="shared" si="0"/>
        <v>0</v>
      </c>
      <c r="H85" s="142" t="s">
        <v>6107</v>
      </c>
      <c r="I85" s="90">
        <v>39721</v>
      </c>
    </row>
    <row r="86" spans="1:9" ht="51">
      <c r="A86" s="121"/>
      <c r="B86" s="515" t="s">
        <v>6197</v>
      </c>
      <c r="C86" s="516">
        <v>1258532</v>
      </c>
      <c r="D86" s="516">
        <v>300000</v>
      </c>
      <c r="E86" s="517" t="s">
        <v>6161</v>
      </c>
      <c r="F86" s="516">
        <v>300000</v>
      </c>
      <c r="G86" s="516">
        <f t="shared" si="0"/>
        <v>0</v>
      </c>
      <c r="H86" s="142" t="s">
        <v>6107</v>
      </c>
      <c r="I86" s="90">
        <v>39387</v>
      </c>
    </row>
    <row r="87" spans="1:9" ht="102">
      <c r="A87" s="121"/>
      <c r="B87" s="515" t="s">
        <v>6198</v>
      </c>
      <c r="C87" s="516">
        <v>2154086</v>
      </c>
      <c r="D87" s="516">
        <v>319209</v>
      </c>
      <c r="E87" s="517" t="s">
        <v>6161</v>
      </c>
      <c r="F87" s="516">
        <v>0</v>
      </c>
      <c r="G87" s="516">
        <v>0</v>
      </c>
      <c r="H87" s="517" t="s">
        <v>6199</v>
      </c>
      <c r="I87" s="90" t="s">
        <v>6114</v>
      </c>
    </row>
    <row r="88" spans="1:9" ht="63.75">
      <c r="A88" s="121"/>
      <c r="B88" s="515" t="s">
        <v>6200</v>
      </c>
      <c r="C88" s="516">
        <v>30000</v>
      </c>
      <c r="D88" s="516">
        <v>22500</v>
      </c>
      <c r="E88" s="517" t="s">
        <v>6164</v>
      </c>
      <c r="F88" s="516">
        <v>0</v>
      </c>
      <c r="G88" s="516">
        <v>0</v>
      </c>
      <c r="H88" s="142" t="s">
        <v>6144</v>
      </c>
      <c r="I88" s="83" t="s">
        <v>6114</v>
      </c>
    </row>
    <row r="89" spans="1:9">
      <c r="A89" s="121"/>
      <c r="B89" s="515" t="s">
        <v>6201</v>
      </c>
      <c r="C89" s="516">
        <v>406711</v>
      </c>
      <c r="D89" s="516">
        <v>60000</v>
      </c>
      <c r="E89" s="517" t="s">
        <v>6202</v>
      </c>
      <c r="F89" s="516">
        <v>42691</v>
      </c>
      <c r="G89" s="516">
        <v>0</v>
      </c>
      <c r="H89" s="142" t="s">
        <v>6107</v>
      </c>
      <c r="I89" s="90">
        <v>39387</v>
      </c>
    </row>
    <row r="90" spans="1:9">
      <c r="A90" s="121"/>
      <c r="B90" s="526"/>
      <c r="C90" s="527">
        <f>SUM(C81:C89)</f>
        <v>21416340</v>
      </c>
      <c r="D90" s="527">
        <f>SUM(D81:D89)</f>
        <v>3056500</v>
      </c>
      <c r="E90" s="528"/>
      <c r="F90" s="527">
        <f>SUM(F81:F89)</f>
        <v>2386402</v>
      </c>
      <c r="G90" s="527">
        <f>SUM(G81:G89)</f>
        <v>311079</v>
      </c>
      <c r="H90" s="528"/>
      <c r="I90" s="529"/>
    </row>
  </sheetData>
  <mergeCells count="8">
    <mergeCell ref="B71:I71"/>
    <mergeCell ref="B79:I79"/>
    <mergeCell ref="A1:I1"/>
    <mergeCell ref="A14:I14"/>
    <mergeCell ref="A27:I27"/>
    <mergeCell ref="A35:I35"/>
    <mergeCell ref="A46:I46"/>
    <mergeCell ref="B57:I57"/>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I22"/>
  <sheetViews>
    <sheetView workbookViewId="0">
      <selection activeCell="F12" sqref="F12"/>
    </sheetView>
  </sheetViews>
  <sheetFormatPr defaultRowHeight="12.75"/>
  <cols>
    <col min="1" max="1" width="17.5703125" bestFit="1" customWidth="1"/>
    <col min="2" max="2" width="12.85546875" customWidth="1"/>
    <col min="3" max="3" width="33.85546875" customWidth="1"/>
    <col min="4" max="4" width="14.7109375" customWidth="1"/>
    <col min="5" max="6" width="12.7109375" customWidth="1"/>
    <col min="7" max="7" width="15.5703125" customWidth="1"/>
    <col min="8" max="8" width="17.7109375" customWidth="1"/>
    <col min="9" max="9" width="16.85546875" customWidth="1"/>
    <col min="257" max="257" width="17.5703125" bestFit="1" customWidth="1"/>
    <col min="258" max="258" width="12.85546875" customWidth="1"/>
    <col min="259" max="259" width="33.85546875" customWidth="1"/>
    <col min="260" max="260" width="14.7109375" customWidth="1"/>
    <col min="261" max="262" width="12.7109375" customWidth="1"/>
    <col min="263" max="263" width="15.5703125" customWidth="1"/>
    <col min="264" max="264" width="17.7109375" customWidth="1"/>
    <col min="265" max="265" width="16.85546875" customWidth="1"/>
    <col min="513" max="513" width="17.5703125" bestFit="1" customWidth="1"/>
    <col min="514" max="514" width="12.85546875" customWidth="1"/>
    <col min="515" max="515" width="33.85546875" customWidth="1"/>
    <col min="516" max="516" width="14.7109375" customWidth="1"/>
    <col min="517" max="518" width="12.7109375" customWidth="1"/>
    <col min="519" max="519" width="15.5703125" customWidth="1"/>
    <col min="520" max="520" width="17.7109375" customWidth="1"/>
    <col min="521" max="521" width="16.85546875" customWidth="1"/>
    <col min="769" max="769" width="17.5703125" bestFit="1" customWidth="1"/>
    <col min="770" max="770" width="12.85546875" customWidth="1"/>
    <col min="771" max="771" width="33.85546875" customWidth="1"/>
    <col min="772" max="772" width="14.7109375" customWidth="1"/>
    <col min="773" max="774" width="12.7109375" customWidth="1"/>
    <col min="775" max="775" width="15.5703125" customWidth="1"/>
    <col min="776" max="776" width="17.7109375" customWidth="1"/>
    <col min="777" max="777" width="16.85546875" customWidth="1"/>
    <col min="1025" max="1025" width="17.5703125" bestFit="1" customWidth="1"/>
    <col min="1026" max="1026" width="12.85546875" customWidth="1"/>
    <col min="1027" max="1027" width="33.85546875" customWidth="1"/>
    <col min="1028" max="1028" width="14.7109375" customWidth="1"/>
    <col min="1029" max="1030" width="12.7109375" customWidth="1"/>
    <col min="1031" max="1031" width="15.5703125" customWidth="1"/>
    <col min="1032" max="1032" width="17.7109375" customWidth="1"/>
    <col min="1033" max="1033" width="16.85546875" customWidth="1"/>
    <col min="1281" max="1281" width="17.5703125" bestFit="1" customWidth="1"/>
    <col min="1282" max="1282" width="12.85546875" customWidth="1"/>
    <col min="1283" max="1283" width="33.85546875" customWidth="1"/>
    <col min="1284" max="1284" width="14.7109375" customWidth="1"/>
    <col min="1285" max="1286" width="12.7109375" customWidth="1"/>
    <col min="1287" max="1287" width="15.5703125" customWidth="1"/>
    <col min="1288" max="1288" width="17.7109375" customWidth="1"/>
    <col min="1289" max="1289" width="16.85546875" customWidth="1"/>
    <col min="1537" max="1537" width="17.5703125" bestFit="1" customWidth="1"/>
    <col min="1538" max="1538" width="12.85546875" customWidth="1"/>
    <col min="1539" max="1539" width="33.85546875" customWidth="1"/>
    <col min="1540" max="1540" width="14.7109375" customWidth="1"/>
    <col min="1541" max="1542" width="12.7109375" customWidth="1"/>
    <col min="1543" max="1543" width="15.5703125" customWidth="1"/>
    <col min="1544" max="1544" width="17.7109375" customWidth="1"/>
    <col min="1545" max="1545" width="16.85546875" customWidth="1"/>
    <col min="1793" max="1793" width="17.5703125" bestFit="1" customWidth="1"/>
    <col min="1794" max="1794" width="12.85546875" customWidth="1"/>
    <col min="1795" max="1795" width="33.85546875" customWidth="1"/>
    <col min="1796" max="1796" width="14.7109375" customWidth="1"/>
    <col min="1797" max="1798" width="12.7109375" customWidth="1"/>
    <col min="1799" max="1799" width="15.5703125" customWidth="1"/>
    <col min="1800" max="1800" width="17.7109375" customWidth="1"/>
    <col min="1801" max="1801" width="16.85546875" customWidth="1"/>
    <col min="2049" max="2049" width="17.5703125" bestFit="1" customWidth="1"/>
    <col min="2050" max="2050" width="12.85546875" customWidth="1"/>
    <col min="2051" max="2051" width="33.85546875" customWidth="1"/>
    <col min="2052" max="2052" width="14.7109375" customWidth="1"/>
    <col min="2053" max="2054" width="12.7109375" customWidth="1"/>
    <col min="2055" max="2055" width="15.5703125" customWidth="1"/>
    <col min="2056" max="2056" width="17.7109375" customWidth="1"/>
    <col min="2057" max="2057" width="16.85546875" customWidth="1"/>
    <col min="2305" max="2305" width="17.5703125" bestFit="1" customWidth="1"/>
    <col min="2306" max="2306" width="12.85546875" customWidth="1"/>
    <col min="2307" max="2307" width="33.85546875" customWidth="1"/>
    <col min="2308" max="2308" width="14.7109375" customWidth="1"/>
    <col min="2309" max="2310" width="12.7109375" customWidth="1"/>
    <col min="2311" max="2311" width="15.5703125" customWidth="1"/>
    <col min="2312" max="2312" width="17.7109375" customWidth="1"/>
    <col min="2313" max="2313" width="16.85546875" customWidth="1"/>
    <col min="2561" max="2561" width="17.5703125" bestFit="1" customWidth="1"/>
    <col min="2562" max="2562" width="12.85546875" customWidth="1"/>
    <col min="2563" max="2563" width="33.85546875" customWidth="1"/>
    <col min="2564" max="2564" width="14.7109375" customWidth="1"/>
    <col min="2565" max="2566" width="12.7109375" customWidth="1"/>
    <col min="2567" max="2567" width="15.5703125" customWidth="1"/>
    <col min="2568" max="2568" width="17.7109375" customWidth="1"/>
    <col min="2569" max="2569" width="16.85546875" customWidth="1"/>
    <col min="2817" max="2817" width="17.5703125" bestFit="1" customWidth="1"/>
    <col min="2818" max="2818" width="12.85546875" customWidth="1"/>
    <col min="2819" max="2819" width="33.85546875" customWidth="1"/>
    <col min="2820" max="2820" width="14.7109375" customWidth="1"/>
    <col min="2821" max="2822" width="12.7109375" customWidth="1"/>
    <col min="2823" max="2823" width="15.5703125" customWidth="1"/>
    <col min="2824" max="2824" width="17.7109375" customWidth="1"/>
    <col min="2825" max="2825" width="16.85546875" customWidth="1"/>
    <col min="3073" max="3073" width="17.5703125" bestFit="1" customWidth="1"/>
    <col min="3074" max="3074" width="12.85546875" customWidth="1"/>
    <col min="3075" max="3075" width="33.85546875" customWidth="1"/>
    <col min="3076" max="3076" width="14.7109375" customWidth="1"/>
    <col min="3077" max="3078" width="12.7109375" customWidth="1"/>
    <col min="3079" max="3079" width="15.5703125" customWidth="1"/>
    <col min="3080" max="3080" width="17.7109375" customWidth="1"/>
    <col min="3081" max="3081" width="16.85546875" customWidth="1"/>
    <col min="3329" max="3329" width="17.5703125" bestFit="1" customWidth="1"/>
    <col min="3330" max="3330" width="12.85546875" customWidth="1"/>
    <col min="3331" max="3331" width="33.85546875" customWidth="1"/>
    <col min="3332" max="3332" width="14.7109375" customWidth="1"/>
    <col min="3333" max="3334" width="12.7109375" customWidth="1"/>
    <col min="3335" max="3335" width="15.5703125" customWidth="1"/>
    <col min="3336" max="3336" width="17.7109375" customWidth="1"/>
    <col min="3337" max="3337" width="16.85546875" customWidth="1"/>
    <col min="3585" max="3585" width="17.5703125" bestFit="1" customWidth="1"/>
    <col min="3586" max="3586" width="12.85546875" customWidth="1"/>
    <col min="3587" max="3587" width="33.85546875" customWidth="1"/>
    <col min="3588" max="3588" width="14.7109375" customWidth="1"/>
    <col min="3589" max="3590" width="12.7109375" customWidth="1"/>
    <col min="3591" max="3591" width="15.5703125" customWidth="1"/>
    <col min="3592" max="3592" width="17.7109375" customWidth="1"/>
    <col min="3593" max="3593" width="16.85546875" customWidth="1"/>
    <col min="3841" max="3841" width="17.5703125" bestFit="1" customWidth="1"/>
    <col min="3842" max="3842" width="12.85546875" customWidth="1"/>
    <col min="3843" max="3843" width="33.85546875" customWidth="1"/>
    <col min="3844" max="3844" width="14.7109375" customWidth="1"/>
    <col min="3845" max="3846" width="12.7109375" customWidth="1"/>
    <col min="3847" max="3847" width="15.5703125" customWidth="1"/>
    <col min="3848" max="3848" width="17.7109375" customWidth="1"/>
    <col min="3849" max="3849" width="16.85546875" customWidth="1"/>
    <col min="4097" max="4097" width="17.5703125" bestFit="1" customWidth="1"/>
    <col min="4098" max="4098" width="12.85546875" customWidth="1"/>
    <col min="4099" max="4099" width="33.85546875" customWidth="1"/>
    <col min="4100" max="4100" width="14.7109375" customWidth="1"/>
    <col min="4101" max="4102" width="12.7109375" customWidth="1"/>
    <col min="4103" max="4103" width="15.5703125" customWidth="1"/>
    <col min="4104" max="4104" width="17.7109375" customWidth="1"/>
    <col min="4105" max="4105" width="16.85546875" customWidth="1"/>
    <col min="4353" max="4353" width="17.5703125" bestFit="1" customWidth="1"/>
    <col min="4354" max="4354" width="12.85546875" customWidth="1"/>
    <col min="4355" max="4355" width="33.85546875" customWidth="1"/>
    <col min="4356" max="4356" width="14.7109375" customWidth="1"/>
    <col min="4357" max="4358" width="12.7109375" customWidth="1"/>
    <col min="4359" max="4359" width="15.5703125" customWidth="1"/>
    <col min="4360" max="4360" width="17.7109375" customWidth="1"/>
    <col min="4361" max="4361" width="16.85546875" customWidth="1"/>
    <col min="4609" max="4609" width="17.5703125" bestFit="1" customWidth="1"/>
    <col min="4610" max="4610" width="12.85546875" customWidth="1"/>
    <col min="4611" max="4611" width="33.85546875" customWidth="1"/>
    <col min="4612" max="4612" width="14.7109375" customWidth="1"/>
    <col min="4613" max="4614" width="12.7109375" customWidth="1"/>
    <col min="4615" max="4615" width="15.5703125" customWidth="1"/>
    <col min="4616" max="4616" width="17.7109375" customWidth="1"/>
    <col min="4617" max="4617" width="16.85546875" customWidth="1"/>
    <col min="4865" max="4865" width="17.5703125" bestFit="1" customWidth="1"/>
    <col min="4866" max="4866" width="12.85546875" customWidth="1"/>
    <col min="4867" max="4867" width="33.85546875" customWidth="1"/>
    <col min="4868" max="4868" width="14.7109375" customWidth="1"/>
    <col min="4869" max="4870" width="12.7109375" customWidth="1"/>
    <col min="4871" max="4871" width="15.5703125" customWidth="1"/>
    <col min="4872" max="4872" width="17.7109375" customWidth="1"/>
    <col min="4873" max="4873" width="16.85546875" customWidth="1"/>
    <col min="5121" max="5121" width="17.5703125" bestFit="1" customWidth="1"/>
    <col min="5122" max="5122" width="12.85546875" customWidth="1"/>
    <col min="5123" max="5123" width="33.85546875" customWidth="1"/>
    <col min="5124" max="5124" width="14.7109375" customWidth="1"/>
    <col min="5125" max="5126" width="12.7109375" customWidth="1"/>
    <col min="5127" max="5127" width="15.5703125" customWidth="1"/>
    <col min="5128" max="5128" width="17.7109375" customWidth="1"/>
    <col min="5129" max="5129" width="16.85546875" customWidth="1"/>
    <col min="5377" max="5377" width="17.5703125" bestFit="1" customWidth="1"/>
    <col min="5378" max="5378" width="12.85546875" customWidth="1"/>
    <col min="5379" max="5379" width="33.85546875" customWidth="1"/>
    <col min="5380" max="5380" width="14.7109375" customWidth="1"/>
    <col min="5381" max="5382" width="12.7109375" customWidth="1"/>
    <col min="5383" max="5383" width="15.5703125" customWidth="1"/>
    <col min="5384" max="5384" width="17.7109375" customWidth="1"/>
    <col min="5385" max="5385" width="16.85546875" customWidth="1"/>
    <col min="5633" max="5633" width="17.5703125" bestFit="1" customWidth="1"/>
    <col min="5634" max="5634" width="12.85546875" customWidth="1"/>
    <col min="5635" max="5635" width="33.85546875" customWidth="1"/>
    <col min="5636" max="5636" width="14.7109375" customWidth="1"/>
    <col min="5637" max="5638" width="12.7109375" customWidth="1"/>
    <col min="5639" max="5639" width="15.5703125" customWidth="1"/>
    <col min="5640" max="5640" width="17.7109375" customWidth="1"/>
    <col min="5641" max="5641" width="16.85546875" customWidth="1"/>
    <col min="5889" max="5889" width="17.5703125" bestFit="1" customWidth="1"/>
    <col min="5890" max="5890" width="12.85546875" customWidth="1"/>
    <col min="5891" max="5891" width="33.85546875" customWidth="1"/>
    <col min="5892" max="5892" width="14.7109375" customWidth="1"/>
    <col min="5893" max="5894" width="12.7109375" customWidth="1"/>
    <col min="5895" max="5895" width="15.5703125" customWidth="1"/>
    <col min="5896" max="5896" width="17.7109375" customWidth="1"/>
    <col min="5897" max="5897" width="16.85546875" customWidth="1"/>
    <col min="6145" max="6145" width="17.5703125" bestFit="1" customWidth="1"/>
    <col min="6146" max="6146" width="12.85546875" customWidth="1"/>
    <col min="6147" max="6147" width="33.85546875" customWidth="1"/>
    <col min="6148" max="6148" width="14.7109375" customWidth="1"/>
    <col min="6149" max="6150" width="12.7109375" customWidth="1"/>
    <col min="6151" max="6151" width="15.5703125" customWidth="1"/>
    <col min="6152" max="6152" width="17.7109375" customWidth="1"/>
    <col min="6153" max="6153" width="16.85546875" customWidth="1"/>
    <col min="6401" max="6401" width="17.5703125" bestFit="1" customWidth="1"/>
    <col min="6402" max="6402" width="12.85546875" customWidth="1"/>
    <col min="6403" max="6403" width="33.85546875" customWidth="1"/>
    <col min="6404" max="6404" width="14.7109375" customWidth="1"/>
    <col min="6405" max="6406" width="12.7109375" customWidth="1"/>
    <col min="6407" max="6407" width="15.5703125" customWidth="1"/>
    <col min="6408" max="6408" width="17.7109375" customWidth="1"/>
    <col min="6409" max="6409" width="16.85546875" customWidth="1"/>
    <col min="6657" max="6657" width="17.5703125" bestFit="1" customWidth="1"/>
    <col min="6658" max="6658" width="12.85546875" customWidth="1"/>
    <col min="6659" max="6659" width="33.85546875" customWidth="1"/>
    <col min="6660" max="6660" width="14.7109375" customWidth="1"/>
    <col min="6661" max="6662" width="12.7109375" customWidth="1"/>
    <col min="6663" max="6663" width="15.5703125" customWidth="1"/>
    <col min="6664" max="6664" width="17.7109375" customWidth="1"/>
    <col min="6665" max="6665" width="16.85546875" customWidth="1"/>
    <col min="6913" max="6913" width="17.5703125" bestFit="1" customWidth="1"/>
    <col min="6914" max="6914" width="12.85546875" customWidth="1"/>
    <col min="6915" max="6915" width="33.85546875" customWidth="1"/>
    <col min="6916" max="6916" width="14.7109375" customWidth="1"/>
    <col min="6917" max="6918" width="12.7109375" customWidth="1"/>
    <col min="6919" max="6919" width="15.5703125" customWidth="1"/>
    <col min="6920" max="6920" width="17.7109375" customWidth="1"/>
    <col min="6921" max="6921" width="16.85546875" customWidth="1"/>
    <col min="7169" max="7169" width="17.5703125" bestFit="1" customWidth="1"/>
    <col min="7170" max="7170" width="12.85546875" customWidth="1"/>
    <col min="7171" max="7171" width="33.85546875" customWidth="1"/>
    <col min="7172" max="7172" width="14.7109375" customWidth="1"/>
    <col min="7173" max="7174" width="12.7109375" customWidth="1"/>
    <col min="7175" max="7175" width="15.5703125" customWidth="1"/>
    <col min="7176" max="7176" width="17.7109375" customWidth="1"/>
    <col min="7177" max="7177" width="16.85546875" customWidth="1"/>
    <col min="7425" max="7425" width="17.5703125" bestFit="1" customWidth="1"/>
    <col min="7426" max="7426" width="12.85546875" customWidth="1"/>
    <col min="7427" max="7427" width="33.85546875" customWidth="1"/>
    <col min="7428" max="7428" width="14.7109375" customWidth="1"/>
    <col min="7429" max="7430" width="12.7109375" customWidth="1"/>
    <col min="7431" max="7431" width="15.5703125" customWidth="1"/>
    <col min="7432" max="7432" width="17.7109375" customWidth="1"/>
    <col min="7433" max="7433" width="16.85546875" customWidth="1"/>
    <col min="7681" max="7681" width="17.5703125" bestFit="1" customWidth="1"/>
    <col min="7682" max="7682" width="12.85546875" customWidth="1"/>
    <col min="7683" max="7683" width="33.85546875" customWidth="1"/>
    <col min="7684" max="7684" width="14.7109375" customWidth="1"/>
    <col min="7685" max="7686" width="12.7109375" customWidth="1"/>
    <col min="7687" max="7687" width="15.5703125" customWidth="1"/>
    <col min="7688" max="7688" width="17.7109375" customWidth="1"/>
    <col min="7689" max="7689" width="16.85546875" customWidth="1"/>
    <col min="7937" max="7937" width="17.5703125" bestFit="1" customWidth="1"/>
    <col min="7938" max="7938" width="12.85546875" customWidth="1"/>
    <col min="7939" max="7939" width="33.85546875" customWidth="1"/>
    <col min="7940" max="7940" width="14.7109375" customWidth="1"/>
    <col min="7941" max="7942" width="12.7109375" customWidth="1"/>
    <col min="7943" max="7943" width="15.5703125" customWidth="1"/>
    <col min="7944" max="7944" width="17.7109375" customWidth="1"/>
    <col min="7945" max="7945" width="16.85546875" customWidth="1"/>
    <col min="8193" max="8193" width="17.5703125" bestFit="1" customWidth="1"/>
    <col min="8194" max="8194" width="12.85546875" customWidth="1"/>
    <col min="8195" max="8195" width="33.85546875" customWidth="1"/>
    <col min="8196" max="8196" width="14.7109375" customWidth="1"/>
    <col min="8197" max="8198" width="12.7109375" customWidth="1"/>
    <col min="8199" max="8199" width="15.5703125" customWidth="1"/>
    <col min="8200" max="8200" width="17.7109375" customWidth="1"/>
    <col min="8201" max="8201" width="16.85546875" customWidth="1"/>
    <col min="8449" max="8449" width="17.5703125" bestFit="1" customWidth="1"/>
    <col min="8450" max="8450" width="12.85546875" customWidth="1"/>
    <col min="8451" max="8451" width="33.85546875" customWidth="1"/>
    <col min="8452" max="8452" width="14.7109375" customWidth="1"/>
    <col min="8453" max="8454" width="12.7109375" customWidth="1"/>
    <col min="8455" max="8455" width="15.5703125" customWidth="1"/>
    <col min="8456" max="8456" width="17.7109375" customWidth="1"/>
    <col min="8457" max="8457" width="16.85546875" customWidth="1"/>
    <col min="8705" max="8705" width="17.5703125" bestFit="1" customWidth="1"/>
    <col min="8706" max="8706" width="12.85546875" customWidth="1"/>
    <col min="8707" max="8707" width="33.85546875" customWidth="1"/>
    <col min="8708" max="8708" width="14.7109375" customWidth="1"/>
    <col min="8709" max="8710" width="12.7109375" customWidth="1"/>
    <col min="8711" max="8711" width="15.5703125" customWidth="1"/>
    <col min="8712" max="8712" width="17.7109375" customWidth="1"/>
    <col min="8713" max="8713" width="16.85546875" customWidth="1"/>
    <col min="8961" max="8961" width="17.5703125" bestFit="1" customWidth="1"/>
    <col min="8962" max="8962" width="12.85546875" customWidth="1"/>
    <col min="8963" max="8963" width="33.85546875" customWidth="1"/>
    <col min="8964" max="8964" width="14.7109375" customWidth="1"/>
    <col min="8965" max="8966" width="12.7109375" customWidth="1"/>
    <col min="8967" max="8967" width="15.5703125" customWidth="1"/>
    <col min="8968" max="8968" width="17.7109375" customWidth="1"/>
    <col min="8969" max="8969" width="16.85546875" customWidth="1"/>
    <col min="9217" max="9217" width="17.5703125" bestFit="1" customWidth="1"/>
    <col min="9218" max="9218" width="12.85546875" customWidth="1"/>
    <col min="9219" max="9219" width="33.85546875" customWidth="1"/>
    <col min="9220" max="9220" width="14.7109375" customWidth="1"/>
    <col min="9221" max="9222" width="12.7109375" customWidth="1"/>
    <col min="9223" max="9223" width="15.5703125" customWidth="1"/>
    <col min="9224" max="9224" width="17.7109375" customWidth="1"/>
    <col min="9225" max="9225" width="16.85546875" customWidth="1"/>
    <col min="9473" max="9473" width="17.5703125" bestFit="1" customWidth="1"/>
    <col min="9474" max="9474" width="12.85546875" customWidth="1"/>
    <col min="9475" max="9475" width="33.85546875" customWidth="1"/>
    <col min="9476" max="9476" width="14.7109375" customWidth="1"/>
    <col min="9477" max="9478" width="12.7109375" customWidth="1"/>
    <col min="9479" max="9479" width="15.5703125" customWidth="1"/>
    <col min="9480" max="9480" width="17.7109375" customWidth="1"/>
    <col min="9481" max="9481" width="16.85546875" customWidth="1"/>
    <col min="9729" max="9729" width="17.5703125" bestFit="1" customWidth="1"/>
    <col min="9730" max="9730" width="12.85546875" customWidth="1"/>
    <col min="9731" max="9731" width="33.85546875" customWidth="1"/>
    <col min="9732" max="9732" width="14.7109375" customWidth="1"/>
    <col min="9733" max="9734" width="12.7109375" customWidth="1"/>
    <col min="9735" max="9735" width="15.5703125" customWidth="1"/>
    <col min="9736" max="9736" width="17.7109375" customWidth="1"/>
    <col min="9737" max="9737" width="16.85546875" customWidth="1"/>
    <col min="9985" max="9985" width="17.5703125" bestFit="1" customWidth="1"/>
    <col min="9986" max="9986" width="12.85546875" customWidth="1"/>
    <col min="9987" max="9987" width="33.85546875" customWidth="1"/>
    <col min="9988" max="9988" width="14.7109375" customWidth="1"/>
    <col min="9989" max="9990" width="12.7109375" customWidth="1"/>
    <col min="9991" max="9991" width="15.5703125" customWidth="1"/>
    <col min="9992" max="9992" width="17.7109375" customWidth="1"/>
    <col min="9993" max="9993" width="16.85546875" customWidth="1"/>
    <col min="10241" max="10241" width="17.5703125" bestFit="1" customWidth="1"/>
    <col min="10242" max="10242" width="12.85546875" customWidth="1"/>
    <col min="10243" max="10243" width="33.85546875" customWidth="1"/>
    <col min="10244" max="10244" width="14.7109375" customWidth="1"/>
    <col min="10245" max="10246" width="12.7109375" customWidth="1"/>
    <col min="10247" max="10247" width="15.5703125" customWidth="1"/>
    <col min="10248" max="10248" width="17.7109375" customWidth="1"/>
    <col min="10249" max="10249" width="16.85546875" customWidth="1"/>
    <col min="10497" max="10497" width="17.5703125" bestFit="1" customWidth="1"/>
    <col min="10498" max="10498" width="12.85546875" customWidth="1"/>
    <col min="10499" max="10499" width="33.85546875" customWidth="1"/>
    <col min="10500" max="10500" width="14.7109375" customWidth="1"/>
    <col min="10501" max="10502" width="12.7109375" customWidth="1"/>
    <col min="10503" max="10503" width="15.5703125" customWidth="1"/>
    <col min="10504" max="10504" width="17.7109375" customWidth="1"/>
    <col min="10505" max="10505" width="16.85546875" customWidth="1"/>
    <col min="10753" max="10753" width="17.5703125" bestFit="1" customWidth="1"/>
    <col min="10754" max="10754" width="12.85546875" customWidth="1"/>
    <col min="10755" max="10755" width="33.85546875" customWidth="1"/>
    <col min="10756" max="10756" width="14.7109375" customWidth="1"/>
    <col min="10757" max="10758" width="12.7109375" customWidth="1"/>
    <col min="10759" max="10759" width="15.5703125" customWidth="1"/>
    <col min="10760" max="10760" width="17.7109375" customWidth="1"/>
    <col min="10761" max="10761" width="16.85546875" customWidth="1"/>
    <col min="11009" max="11009" width="17.5703125" bestFit="1" customWidth="1"/>
    <col min="11010" max="11010" width="12.85546875" customWidth="1"/>
    <col min="11011" max="11011" width="33.85546875" customWidth="1"/>
    <col min="11012" max="11012" width="14.7109375" customWidth="1"/>
    <col min="11013" max="11014" width="12.7109375" customWidth="1"/>
    <col min="11015" max="11015" width="15.5703125" customWidth="1"/>
    <col min="11016" max="11016" width="17.7109375" customWidth="1"/>
    <col min="11017" max="11017" width="16.85546875" customWidth="1"/>
    <col min="11265" max="11265" width="17.5703125" bestFit="1" customWidth="1"/>
    <col min="11266" max="11266" width="12.85546875" customWidth="1"/>
    <col min="11267" max="11267" width="33.85546875" customWidth="1"/>
    <col min="11268" max="11268" width="14.7109375" customWidth="1"/>
    <col min="11269" max="11270" width="12.7109375" customWidth="1"/>
    <col min="11271" max="11271" width="15.5703125" customWidth="1"/>
    <col min="11272" max="11272" width="17.7109375" customWidth="1"/>
    <col min="11273" max="11273" width="16.85546875" customWidth="1"/>
    <col min="11521" max="11521" width="17.5703125" bestFit="1" customWidth="1"/>
    <col min="11522" max="11522" width="12.85546875" customWidth="1"/>
    <col min="11523" max="11523" width="33.85546875" customWidth="1"/>
    <col min="11524" max="11524" width="14.7109375" customWidth="1"/>
    <col min="11525" max="11526" width="12.7109375" customWidth="1"/>
    <col min="11527" max="11527" width="15.5703125" customWidth="1"/>
    <col min="11528" max="11528" width="17.7109375" customWidth="1"/>
    <col min="11529" max="11529" width="16.85546875" customWidth="1"/>
    <col min="11777" max="11777" width="17.5703125" bestFit="1" customWidth="1"/>
    <col min="11778" max="11778" width="12.85546875" customWidth="1"/>
    <col min="11779" max="11779" width="33.85546875" customWidth="1"/>
    <col min="11780" max="11780" width="14.7109375" customWidth="1"/>
    <col min="11781" max="11782" width="12.7109375" customWidth="1"/>
    <col min="11783" max="11783" width="15.5703125" customWidth="1"/>
    <col min="11784" max="11784" width="17.7109375" customWidth="1"/>
    <col min="11785" max="11785" width="16.85546875" customWidth="1"/>
    <col min="12033" max="12033" width="17.5703125" bestFit="1" customWidth="1"/>
    <col min="12034" max="12034" width="12.85546875" customWidth="1"/>
    <col min="12035" max="12035" width="33.85546875" customWidth="1"/>
    <col min="12036" max="12036" width="14.7109375" customWidth="1"/>
    <col min="12037" max="12038" width="12.7109375" customWidth="1"/>
    <col min="12039" max="12039" width="15.5703125" customWidth="1"/>
    <col min="12040" max="12040" width="17.7109375" customWidth="1"/>
    <col min="12041" max="12041" width="16.85546875" customWidth="1"/>
    <col min="12289" max="12289" width="17.5703125" bestFit="1" customWidth="1"/>
    <col min="12290" max="12290" width="12.85546875" customWidth="1"/>
    <col min="12291" max="12291" width="33.85546875" customWidth="1"/>
    <col min="12292" max="12292" width="14.7109375" customWidth="1"/>
    <col min="12293" max="12294" width="12.7109375" customWidth="1"/>
    <col min="12295" max="12295" width="15.5703125" customWidth="1"/>
    <col min="12296" max="12296" width="17.7109375" customWidth="1"/>
    <col min="12297" max="12297" width="16.85546875" customWidth="1"/>
    <col min="12545" max="12545" width="17.5703125" bestFit="1" customWidth="1"/>
    <col min="12546" max="12546" width="12.85546875" customWidth="1"/>
    <col min="12547" max="12547" width="33.85546875" customWidth="1"/>
    <col min="12548" max="12548" width="14.7109375" customWidth="1"/>
    <col min="12549" max="12550" width="12.7109375" customWidth="1"/>
    <col min="12551" max="12551" width="15.5703125" customWidth="1"/>
    <col min="12552" max="12552" width="17.7109375" customWidth="1"/>
    <col min="12553" max="12553" width="16.85546875" customWidth="1"/>
    <col min="12801" max="12801" width="17.5703125" bestFit="1" customWidth="1"/>
    <col min="12802" max="12802" width="12.85546875" customWidth="1"/>
    <col min="12803" max="12803" width="33.85546875" customWidth="1"/>
    <col min="12804" max="12804" width="14.7109375" customWidth="1"/>
    <col min="12805" max="12806" width="12.7109375" customWidth="1"/>
    <col min="12807" max="12807" width="15.5703125" customWidth="1"/>
    <col min="12808" max="12808" width="17.7109375" customWidth="1"/>
    <col min="12809" max="12809" width="16.85546875" customWidth="1"/>
    <col min="13057" max="13057" width="17.5703125" bestFit="1" customWidth="1"/>
    <col min="13058" max="13058" width="12.85546875" customWidth="1"/>
    <col min="13059" max="13059" width="33.85546875" customWidth="1"/>
    <col min="13060" max="13060" width="14.7109375" customWidth="1"/>
    <col min="13061" max="13062" width="12.7109375" customWidth="1"/>
    <col min="13063" max="13063" width="15.5703125" customWidth="1"/>
    <col min="13064" max="13064" width="17.7109375" customWidth="1"/>
    <col min="13065" max="13065" width="16.85546875" customWidth="1"/>
    <col min="13313" max="13313" width="17.5703125" bestFit="1" customWidth="1"/>
    <col min="13314" max="13314" width="12.85546875" customWidth="1"/>
    <col min="13315" max="13315" width="33.85546875" customWidth="1"/>
    <col min="13316" max="13316" width="14.7109375" customWidth="1"/>
    <col min="13317" max="13318" width="12.7109375" customWidth="1"/>
    <col min="13319" max="13319" width="15.5703125" customWidth="1"/>
    <col min="13320" max="13320" width="17.7109375" customWidth="1"/>
    <col min="13321" max="13321" width="16.85546875" customWidth="1"/>
    <col min="13569" max="13569" width="17.5703125" bestFit="1" customWidth="1"/>
    <col min="13570" max="13570" width="12.85546875" customWidth="1"/>
    <col min="13571" max="13571" width="33.85546875" customWidth="1"/>
    <col min="13572" max="13572" width="14.7109375" customWidth="1"/>
    <col min="13573" max="13574" width="12.7109375" customWidth="1"/>
    <col min="13575" max="13575" width="15.5703125" customWidth="1"/>
    <col min="13576" max="13576" width="17.7109375" customWidth="1"/>
    <col min="13577" max="13577" width="16.85546875" customWidth="1"/>
    <col min="13825" max="13825" width="17.5703125" bestFit="1" customWidth="1"/>
    <col min="13826" max="13826" width="12.85546875" customWidth="1"/>
    <col min="13827" max="13827" width="33.85546875" customWidth="1"/>
    <col min="13828" max="13828" width="14.7109375" customWidth="1"/>
    <col min="13829" max="13830" width="12.7109375" customWidth="1"/>
    <col min="13831" max="13831" width="15.5703125" customWidth="1"/>
    <col min="13832" max="13832" width="17.7109375" customWidth="1"/>
    <col min="13833" max="13833" width="16.85546875" customWidth="1"/>
    <col min="14081" max="14081" width="17.5703125" bestFit="1" customWidth="1"/>
    <col min="14082" max="14082" width="12.85546875" customWidth="1"/>
    <col min="14083" max="14083" width="33.85546875" customWidth="1"/>
    <col min="14084" max="14084" width="14.7109375" customWidth="1"/>
    <col min="14085" max="14086" width="12.7109375" customWidth="1"/>
    <col min="14087" max="14087" width="15.5703125" customWidth="1"/>
    <col min="14088" max="14088" width="17.7109375" customWidth="1"/>
    <col min="14089" max="14089" width="16.85546875" customWidth="1"/>
    <col min="14337" max="14337" width="17.5703125" bestFit="1" customWidth="1"/>
    <col min="14338" max="14338" width="12.85546875" customWidth="1"/>
    <col min="14339" max="14339" width="33.85546875" customWidth="1"/>
    <col min="14340" max="14340" width="14.7109375" customWidth="1"/>
    <col min="14341" max="14342" width="12.7109375" customWidth="1"/>
    <col min="14343" max="14343" width="15.5703125" customWidth="1"/>
    <col min="14344" max="14344" width="17.7109375" customWidth="1"/>
    <col min="14345" max="14345" width="16.85546875" customWidth="1"/>
    <col min="14593" max="14593" width="17.5703125" bestFit="1" customWidth="1"/>
    <col min="14594" max="14594" width="12.85546875" customWidth="1"/>
    <col min="14595" max="14595" width="33.85546875" customWidth="1"/>
    <col min="14596" max="14596" width="14.7109375" customWidth="1"/>
    <col min="14597" max="14598" width="12.7109375" customWidth="1"/>
    <col min="14599" max="14599" width="15.5703125" customWidth="1"/>
    <col min="14600" max="14600" width="17.7109375" customWidth="1"/>
    <col min="14601" max="14601" width="16.85546875" customWidth="1"/>
    <col min="14849" max="14849" width="17.5703125" bestFit="1" customWidth="1"/>
    <col min="14850" max="14850" width="12.85546875" customWidth="1"/>
    <col min="14851" max="14851" width="33.85546875" customWidth="1"/>
    <col min="14852" max="14852" width="14.7109375" customWidth="1"/>
    <col min="14853" max="14854" width="12.7109375" customWidth="1"/>
    <col min="14855" max="14855" width="15.5703125" customWidth="1"/>
    <col min="14856" max="14856" width="17.7109375" customWidth="1"/>
    <col min="14857" max="14857" width="16.85546875" customWidth="1"/>
    <col min="15105" max="15105" width="17.5703125" bestFit="1" customWidth="1"/>
    <col min="15106" max="15106" width="12.85546875" customWidth="1"/>
    <col min="15107" max="15107" width="33.85546875" customWidth="1"/>
    <col min="15108" max="15108" width="14.7109375" customWidth="1"/>
    <col min="15109" max="15110" width="12.7109375" customWidth="1"/>
    <col min="15111" max="15111" width="15.5703125" customWidth="1"/>
    <col min="15112" max="15112" width="17.7109375" customWidth="1"/>
    <col min="15113" max="15113" width="16.85546875" customWidth="1"/>
    <col min="15361" max="15361" width="17.5703125" bestFit="1" customWidth="1"/>
    <col min="15362" max="15362" width="12.85546875" customWidth="1"/>
    <col min="15363" max="15363" width="33.85546875" customWidth="1"/>
    <col min="15364" max="15364" width="14.7109375" customWidth="1"/>
    <col min="15365" max="15366" width="12.7109375" customWidth="1"/>
    <col min="15367" max="15367" width="15.5703125" customWidth="1"/>
    <col min="15368" max="15368" width="17.7109375" customWidth="1"/>
    <col min="15369" max="15369" width="16.85546875" customWidth="1"/>
    <col min="15617" max="15617" width="17.5703125" bestFit="1" customWidth="1"/>
    <col min="15618" max="15618" width="12.85546875" customWidth="1"/>
    <col min="15619" max="15619" width="33.85546875" customWidth="1"/>
    <col min="15620" max="15620" width="14.7109375" customWidth="1"/>
    <col min="15621" max="15622" width="12.7109375" customWidth="1"/>
    <col min="15623" max="15623" width="15.5703125" customWidth="1"/>
    <col min="15624" max="15624" width="17.7109375" customWidth="1"/>
    <col min="15625" max="15625" width="16.85546875" customWidth="1"/>
    <col min="15873" max="15873" width="17.5703125" bestFit="1" customWidth="1"/>
    <col min="15874" max="15874" width="12.85546875" customWidth="1"/>
    <col min="15875" max="15875" width="33.85546875" customWidth="1"/>
    <col min="15876" max="15876" width="14.7109375" customWidth="1"/>
    <col min="15877" max="15878" width="12.7109375" customWidth="1"/>
    <col min="15879" max="15879" width="15.5703125" customWidth="1"/>
    <col min="15880" max="15880" width="17.7109375" customWidth="1"/>
    <col min="15881" max="15881" width="16.85546875" customWidth="1"/>
    <col min="16129" max="16129" width="17.5703125" bestFit="1" customWidth="1"/>
    <col min="16130" max="16130" width="12.85546875" customWidth="1"/>
    <col min="16131" max="16131" width="33.85546875" customWidth="1"/>
    <col min="16132" max="16132" width="14.7109375" customWidth="1"/>
    <col min="16133" max="16134" width="12.7109375" customWidth="1"/>
    <col min="16135" max="16135" width="15.5703125" customWidth="1"/>
    <col min="16136" max="16136" width="17.7109375" customWidth="1"/>
    <col min="16137" max="16137" width="16.85546875" customWidth="1"/>
  </cols>
  <sheetData>
    <row r="1" spans="1:9" s="457" customFormat="1" ht="20.25" customHeight="1">
      <c r="A1" s="456" t="s">
        <v>6072</v>
      </c>
      <c r="B1" s="456"/>
      <c r="C1" s="456"/>
      <c r="D1" s="456"/>
      <c r="E1" s="456"/>
      <c r="F1" s="456"/>
      <c r="G1" s="456"/>
      <c r="H1" s="456"/>
      <c r="I1" s="456"/>
    </row>
    <row r="2" spans="1:9" ht="92.25" customHeight="1">
      <c r="A2" s="458" t="s">
        <v>6073</v>
      </c>
      <c r="B2" s="459" t="s">
        <v>0</v>
      </c>
      <c r="C2" s="460" t="s">
        <v>1</v>
      </c>
      <c r="D2" s="460" t="s">
        <v>336</v>
      </c>
      <c r="E2" s="460" t="s">
        <v>337</v>
      </c>
      <c r="F2" s="460" t="s">
        <v>338</v>
      </c>
      <c r="G2" s="460" t="s">
        <v>339</v>
      </c>
      <c r="H2" s="461" t="s">
        <v>340</v>
      </c>
      <c r="I2" s="461" t="s">
        <v>341</v>
      </c>
    </row>
    <row r="3" spans="1:9" ht="51">
      <c r="A3" s="2" t="s">
        <v>6074</v>
      </c>
      <c r="B3" s="2" t="s">
        <v>6075</v>
      </c>
      <c r="C3" s="462">
        <v>2112400</v>
      </c>
      <c r="D3" s="463">
        <v>1056200</v>
      </c>
      <c r="E3" s="464" t="s">
        <v>6076</v>
      </c>
      <c r="F3" s="465">
        <v>532008</v>
      </c>
      <c r="G3" s="466">
        <f>D3-F3</f>
        <v>524192</v>
      </c>
      <c r="H3" s="464" t="s">
        <v>6077</v>
      </c>
      <c r="I3" s="467">
        <v>41821</v>
      </c>
    </row>
    <row r="4" spans="1:9" ht="53.25" customHeight="1">
      <c r="A4" s="2" t="s">
        <v>6078</v>
      </c>
      <c r="B4" s="2" t="s">
        <v>6079</v>
      </c>
      <c r="C4" s="466">
        <v>6741980</v>
      </c>
      <c r="D4" s="463">
        <v>3000000</v>
      </c>
      <c r="E4" s="464" t="s">
        <v>6076</v>
      </c>
      <c r="F4" s="465">
        <v>0</v>
      </c>
      <c r="G4" s="466">
        <f>D4-F4</f>
        <v>3000000</v>
      </c>
      <c r="H4" s="464" t="s">
        <v>6077</v>
      </c>
      <c r="I4" s="467">
        <v>41821</v>
      </c>
    </row>
    <row r="5" spans="1:9" ht="38.25">
      <c r="A5" s="2" t="s">
        <v>6080</v>
      </c>
      <c r="B5" s="2" t="s">
        <v>6081</v>
      </c>
      <c r="C5" s="466">
        <v>8237468</v>
      </c>
      <c r="D5" s="463">
        <v>3000000</v>
      </c>
      <c r="E5" s="2" t="s">
        <v>6082</v>
      </c>
      <c r="F5" s="465">
        <v>1908508</v>
      </c>
      <c r="G5" s="466">
        <f>D5-F5</f>
        <v>1091492</v>
      </c>
      <c r="H5" s="464" t="s">
        <v>6077</v>
      </c>
      <c r="I5" s="467">
        <v>41821</v>
      </c>
    </row>
    <row r="6" spans="1:9" ht="33" customHeight="1">
      <c r="A6" s="2" t="s">
        <v>6083</v>
      </c>
      <c r="B6" s="2" t="s">
        <v>6084</v>
      </c>
      <c r="C6" s="466">
        <v>2032300</v>
      </c>
      <c r="D6" s="463">
        <v>443800</v>
      </c>
      <c r="E6" s="464" t="s">
        <v>6076</v>
      </c>
      <c r="F6" s="465">
        <v>0</v>
      </c>
      <c r="G6" s="466">
        <f>D6-F6</f>
        <v>443800</v>
      </c>
      <c r="H6" s="464" t="s">
        <v>6077</v>
      </c>
      <c r="I6" s="467">
        <v>41821</v>
      </c>
    </row>
    <row r="7" spans="1:9" ht="15" customHeight="1">
      <c r="A7" s="468"/>
      <c r="B7" s="468"/>
      <c r="C7" s="469">
        <f>SUM(C3:C6)</f>
        <v>19124148</v>
      </c>
      <c r="D7" s="470">
        <f>SUM(D3:D6)</f>
        <v>7500000</v>
      </c>
      <c r="E7" s="468"/>
      <c r="F7" s="470">
        <f>SUM(F3:F6)</f>
        <v>2440516</v>
      </c>
      <c r="G7" s="470">
        <f>SUM(G3:G6)</f>
        <v>5059484</v>
      </c>
      <c r="H7" s="468"/>
      <c r="I7" s="468"/>
    </row>
    <row r="10" spans="1:9">
      <c r="H10" s="471" t="s">
        <v>6085</v>
      </c>
    </row>
    <row r="22" spans="1:1">
      <c r="A22" s="472"/>
    </row>
  </sheetData>
  <mergeCells count="1">
    <mergeCell ref="A1:I1"/>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H15"/>
  <sheetViews>
    <sheetView workbookViewId="0">
      <selection sqref="A1:H1"/>
    </sheetView>
  </sheetViews>
  <sheetFormatPr defaultRowHeight="12.75"/>
  <cols>
    <col min="1" max="1" width="58.28515625" style="121" customWidth="1"/>
    <col min="2" max="2" width="16.85546875" style="508" bestFit="1" customWidth="1"/>
    <col min="3" max="3" width="14.28515625" style="508" bestFit="1" customWidth="1"/>
    <col min="4" max="4" width="22.7109375" style="119" customWidth="1"/>
    <col min="5" max="5" width="14.140625" style="509" customWidth="1"/>
    <col min="6" max="6" width="15" style="509" customWidth="1"/>
    <col min="7" max="7" width="31.28515625" style="510" customWidth="1"/>
    <col min="8" max="8" width="15" style="120" customWidth="1"/>
    <col min="9" max="16384" width="9.140625" style="121"/>
  </cols>
  <sheetData>
    <row r="1" spans="1:8" ht="18" customHeight="1">
      <c r="A1" s="530" t="s">
        <v>6203</v>
      </c>
      <c r="B1" s="530"/>
      <c r="C1" s="530"/>
      <c r="D1" s="530"/>
      <c r="E1" s="530"/>
      <c r="F1" s="530"/>
      <c r="G1" s="530"/>
      <c r="H1" s="530"/>
    </row>
    <row r="2" spans="1:8" ht="75" customHeight="1">
      <c r="A2" s="475" t="s">
        <v>0</v>
      </c>
      <c r="B2" s="507" t="s">
        <v>1</v>
      </c>
      <c r="C2" s="507" t="s">
        <v>336</v>
      </c>
      <c r="D2" s="167" t="s">
        <v>337</v>
      </c>
      <c r="E2" s="531" t="s">
        <v>338</v>
      </c>
      <c r="F2" s="531" t="s">
        <v>339</v>
      </c>
      <c r="G2" s="168" t="s">
        <v>340</v>
      </c>
      <c r="H2" s="168" t="s">
        <v>341</v>
      </c>
    </row>
    <row r="3" spans="1:8" ht="30" customHeight="1">
      <c r="A3" s="178" t="s">
        <v>6204</v>
      </c>
      <c r="B3" s="499">
        <v>2000000</v>
      </c>
      <c r="C3" s="200">
        <v>300000</v>
      </c>
      <c r="D3" s="173" t="s">
        <v>6205</v>
      </c>
      <c r="E3" s="500">
        <v>300000</v>
      </c>
      <c r="F3" s="501">
        <v>0</v>
      </c>
      <c r="G3" s="175" t="s">
        <v>360</v>
      </c>
      <c r="H3" s="176">
        <v>40968</v>
      </c>
    </row>
    <row r="4" spans="1:8" ht="15">
      <c r="A4" s="498" t="s">
        <v>488</v>
      </c>
      <c r="B4" s="504">
        <f>SUM(B3:B3)</f>
        <v>2000000</v>
      </c>
      <c r="C4" s="504">
        <f>SUM(C3:C3)</f>
        <v>300000</v>
      </c>
      <c r="D4" s="167"/>
      <c r="E4" s="505">
        <f>SUM(E3:E3)</f>
        <v>300000</v>
      </c>
      <c r="F4" s="505">
        <f>SUM(F3:F3)</f>
        <v>0</v>
      </c>
      <c r="G4" s="506"/>
      <c r="H4" s="168"/>
    </row>
    <row r="5" spans="1:8" ht="18">
      <c r="A5" s="530" t="s">
        <v>6206</v>
      </c>
      <c r="B5" s="530"/>
      <c r="C5" s="530"/>
      <c r="D5" s="530"/>
      <c r="E5" s="530"/>
      <c r="F5" s="530"/>
      <c r="G5" s="530"/>
      <c r="H5" s="530"/>
    </row>
    <row r="6" spans="1:8" ht="75">
      <c r="A6" s="532" t="s">
        <v>0</v>
      </c>
      <c r="B6" s="533" t="s">
        <v>1</v>
      </c>
      <c r="C6" s="533" t="s">
        <v>336</v>
      </c>
      <c r="D6" s="533" t="s">
        <v>337</v>
      </c>
      <c r="E6" s="533" t="s">
        <v>338</v>
      </c>
      <c r="F6" s="533" t="s">
        <v>6207</v>
      </c>
      <c r="G6" s="534" t="s">
        <v>340</v>
      </c>
      <c r="H6" s="534" t="s">
        <v>341</v>
      </c>
    </row>
    <row r="7" spans="1:8" ht="30">
      <c r="A7" s="535" t="s">
        <v>6208</v>
      </c>
      <c r="B7" s="536">
        <v>500000</v>
      </c>
      <c r="C7" s="537">
        <v>500000</v>
      </c>
      <c r="D7" s="538" t="s">
        <v>1005</v>
      </c>
      <c r="E7" s="539">
        <v>499935</v>
      </c>
      <c r="F7" s="540">
        <f>C7-E7</f>
        <v>65</v>
      </c>
      <c r="G7" s="541" t="s">
        <v>360</v>
      </c>
      <c r="H7" s="542">
        <v>40644</v>
      </c>
    </row>
    <row r="8" spans="1:8" ht="45">
      <c r="A8" s="535" t="s">
        <v>6209</v>
      </c>
      <c r="B8" s="536">
        <v>2000000</v>
      </c>
      <c r="C8" s="537">
        <v>1000000</v>
      </c>
      <c r="D8" s="538" t="s">
        <v>6210</v>
      </c>
      <c r="E8" s="539">
        <v>731592.5</v>
      </c>
      <c r="F8" s="540">
        <v>268407.5</v>
      </c>
      <c r="G8" s="541" t="s">
        <v>6211</v>
      </c>
      <c r="H8" s="542">
        <v>41547</v>
      </c>
    </row>
    <row r="9" spans="1:8" ht="60">
      <c r="A9" s="535" t="s">
        <v>6212</v>
      </c>
      <c r="B9" s="536">
        <v>108600000</v>
      </c>
      <c r="C9" s="537">
        <v>1500000</v>
      </c>
      <c r="D9" s="538" t="s">
        <v>6213</v>
      </c>
      <c r="E9" s="539">
        <v>443209</v>
      </c>
      <c r="F9" s="540">
        <v>1056790.99</v>
      </c>
      <c r="G9" s="541" t="s">
        <v>6211</v>
      </c>
      <c r="H9" s="542">
        <v>42552</v>
      </c>
    </row>
    <row r="10" spans="1:8" ht="15">
      <c r="A10" s="543" t="s">
        <v>488</v>
      </c>
      <c r="B10" s="544">
        <f>SUM(B7:B9)</f>
        <v>111100000</v>
      </c>
      <c r="C10" s="544">
        <f>SUM(C7:C9)</f>
        <v>3000000</v>
      </c>
      <c r="D10" s="533"/>
      <c r="E10" s="545">
        <f>SUM(E7:E9)</f>
        <v>1674736.5</v>
      </c>
      <c r="F10" s="545">
        <f>SUM(F7:F9)</f>
        <v>1325263.49</v>
      </c>
      <c r="G10" s="546"/>
      <c r="H10" s="534"/>
    </row>
    <row r="11" spans="1:8" s="553" customFormat="1" ht="15">
      <c r="A11" s="547"/>
      <c r="B11" s="548"/>
      <c r="C11" s="548"/>
      <c r="D11" s="549"/>
      <c r="E11" s="550"/>
      <c r="F11" s="550"/>
      <c r="G11" s="551"/>
      <c r="H11" s="552"/>
    </row>
    <row r="12" spans="1:8" ht="18">
      <c r="A12" s="530" t="s">
        <v>6214</v>
      </c>
      <c r="B12" s="530"/>
      <c r="C12" s="530"/>
      <c r="D12" s="530"/>
      <c r="E12" s="530"/>
      <c r="F12" s="530"/>
      <c r="G12" s="530"/>
      <c r="H12" s="530"/>
    </row>
    <row r="13" spans="1:8" ht="75">
      <c r="A13" s="532" t="s">
        <v>0</v>
      </c>
      <c r="B13" s="533" t="s">
        <v>1</v>
      </c>
      <c r="C13" s="533" t="s">
        <v>336</v>
      </c>
      <c r="D13" s="533" t="s">
        <v>337</v>
      </c>
      <c r="E13" s="533" t="s">
        <v>338</v>
      </c>
      <c r="F13" s="533" t="s">
        <v>6207</v>
      </c>
      <c r="G13" s="534" t="s">
        <v>340</v>
      </c>
      <c r="H13" s="534" t="s">
        <v>341</v>
      </c>
    </row>
    <row r="14" spans="1:8" ht="60">
      <c r="A14" s="178" t="s">
        <v>6212</v>
      </c>
      <c r="B14" s="554">
        <v>108600000</v>
      </c>
      <c r="C14" s="555">
        <v>2000000</v>
      </c>
      <c r="D14" s="173" t="s">
        <v>6213</v>
      </c>
      <c r="E14" s="556">
        <v>0</v>
      </c>
      <c r="F14" s="557">
        <v>2000000</v>
      </c>
      <c r="G14" s="175" t="s">
        <v>6211</v>
      </c>
      <c r="H14" s="176">
        <v>42552</v>
      </c>
    </row>
    <row r="15" spans="1:8" ht="15">
      <c r="A15" s="543" t="s">
        <v>488</v>
      </c>
      <c r="B15" s="544">
        <f>SUM(B14)</f>
        <v>108600000</v>
      </c>
      <c r="C15" s="544">
        <f>SUM(C14:C14)</f>
        <v>2000000</v>
      </c>
      <c r="D15" s="533"/>
      <c r="E15" s="545">
        <f>SUM(E14:E14)</f>
        <v>0</v>
      </c>
      <c r="F15" s="545">
        <f>SUM(F14:F14)</f>
        <v>2000000</v>
      </c>
      <c r="G15" s="546"/>
      <c r="H15" s="534"/>
    </row>
  </sheetData>
  <mergeCells count="3">
    <mergeCell ref="A1:H1"/>
    <mergeCell ref="A5:H5"/>
    <mergeCell ref="A12:H12"/>
  </mergeCells>
  <pageMargins left="0.7" right="0.7" top="0.75" bottom="0.75" header="0.3" footer="0.3"/>
</worksheet>
</file>

<file path=xl/worksheets/sheet9.xml><?xml version="1.0" encoding="utf-8"?>
<worksheet xmlns="http://schemas.openxmlformats.org/spreadsheetml/2006/main" xmlns:r="http://schemas.openxmlformats.org/officeDocument/2006/relationships">
  <sheetPr>
    <pageSetUpPr fitToPage="1"/>
  </sheetPr>
  <dimension ref="A1:X92"/>
  <sheetViews>
    <sheetView topLeftCell="C1" zoomScale="76" zoomScaleNormal="76" workbookViewId="0">
      <selection activeCell="H32" sqref="H32:H42"/>
    </sheetView>
  </sheetViews>
  <sheetFormatPr defaultColWidth="9.140625" defaultRowHeight="15"/>
  <cols>
    <col min="1" max="1" width="10.28515625" style="194" customWidth="1"/>
    <col min="2" max="2" width="30.85546875" style="193" customWidth="1"/>
    <col min="3" max="3" width="82.42578125" style="188" customWidth="1"/>
    <col min="4" max="4" width="18.28515625" style="191" customWidth="1"/>
    <col min="5" max="5" width="19.7109375" style="191" customWidth="1"/>
    <col min="6" max="6" width="24.5703125" style="192" customWidth="1"/>
    <col min="7" max="7" width="16.42578125" style="191" bestFit="1" customWidth="1"/>
    <col min="8" max="8" width="16.7109375" style="191" customWidth="1"/>
    <col min="9" max="9" width="21.5703125" style="189" bestFit="1" customWidth="1"/>
    <col min="10" max="10" width="17" style="190" customWidth="1"/>
    <col min="11" max="11" width="13" style="189" customWidth="1"/>
    <col min="12" max="16384" width="9.140625" style="188"/>
  </cols>
  <sheetData>
    <row r="1" spans="1:12" ht="28.15" customHeight="1">
      <c r="A1" s="361" t="s">
        <v>698</v>
      </c>
      <c r="B1" s="361"/>
      <c r="C1" s="361"/>
      <c r="D1" s="361"/>
      <c r="E1" s="361"/>
      <c r="F1" s="361"/>
      <c r="G1" s="361"/>
      <c r="H1" s="361"/>
      <c r="I1" s="361"/>
      <c r="J1" s="361"/>
      <c r="K1" s="361"/>
    </row>
    <row r="2" spans="1:12" ht="78.75">
      <c r="A2" s="238" t="s">
        <v>606</v>
      </c>
      <c r="B2" s="236" t="s">
        <v>605</v>
      </c>
      <c r="C2" s="236" t="s">
        <v>0</v>
      </c>
      <c r="D2" s="237" t="s">
        <v>1</v>
      </c>
      <c r="E2" s="237" t="s">
        <v>336</v>
      </c>
      <c r="F2" s="341" t="s">
        <v>337</v>
      </c>
      <c r="G2" s="237" t="s">
        <v>604</v>
      </c>
      <c r="H2" s="237" t="s">
        <v>603</v>
      </c>
      <c r="I2" s="236" t="s">
        <v>340</v>
      </c>
      <c r="J2" s="236" t="s">
        <v>341</v>
      </c>
      <c r="K2" s="236" t="s">
        <v>602</v>
      </c>
      <c r="L2" s="189"/>
    </row>
    <row r="3" spans="1:12" ht="25.5">
      <c r="A3" s="274">
        <v>14370</v>
      </c>
      <c r="B3" s="347" t="s">
        <v>688</v>
      </c>
      <c r="C3" s="273" t="s">
        <v>697</v>
      </c>
      <c r="D3" s="344">
        <v>5294251</v>
      </c>
      <c r="E3" s="343">
        <v>600000</v>
      </c>
      <c r="F3" s="345" t="s">
        <v>693</v>
      </c>
      <c r="G3" s="200">
        <v>0</v>
      </c>
      <c r="H3" s="213">
        <f>E3-G3</f>
        <v>600000</v>
      </c>
      <c r="I3" s="205" t="s">
        <v>622</v>
      </c>
      <c r="J3" s="267" t="s">
        <v>621</v>
      </c>
      <c r="K3" s="198"/>
      <c r="L3" s="189"/>
    </row>
    <row r="4" spans="1:12">
      <c r="A4" s="274">
        <v>14371</v>
      </c>
      <c r="B4" s="202" t="s">
        <v>428</v>
      </c>
      <c r="C4" s="273" t="s">
        <v>696</v>
      </c>
      <c r="D4" s="344">
        <v>384736.25</v>
      </c>
      <c r="E4" s="343">
        <f>428264-111821-8654</f>
        <v>307789</v>
      </c>
      <c r="F4" s="346" t="s">
        <v>555</v>
      </c>
      <c r="G4" s="200">
        <v>0</v>
      </c>
      <c r="H4" s="213">
        <f>E4-G4</f>
        <v>307789</v>
      </c>
      <c r="I4" s="205" t="s">
        <v>622</v>
      </c>
      <c r="J4" s="267" t="s">
        <v>621</v>
      </c>
      <c r="K4" s="198"/>
      <c r="L4" s="189"/>
    </row>
    <row r="5" spans="1:12" ht="25.5">
      <c r="A5" s="274">
        <v>14372</v>
      </c>
      <c r="B5" s="202" t="s">
        <v>450</v>
      </c>
      <c r="C5" s="273" t="s">
        <v>695</v>
      </c>
      <c r="D5" s="344">
        <v>467000</v>
      </c>
      <c r="E5" s="343">
        <v>352000</v>
      </c>
      <c r="F5" s="345" t="s">
        <v>693</v>
      </c>
      <c r="G5" s="200">
        <v>0</v>
      </c>
      <c r="H5" s="213">
        <f>E5-G5</f>
        <v>352000</v>
      </c>
      <c r="I5" s="205" t="s">
        <v>622</v>
      </c>
      <c r="J5" s="267" t="s">
        <v>621</v>
      </c>
      <c r="K5" s="198"/>
      <c r="L5" s="189"/>
    </row>
    <row r="6" spans="1:12" ht="25.5">
      <c r="A6" s="274">
        <v>14373</v>
      </c>
      <c r="B6" s="202" t="s">
        <v>450</v>
      </c>
      <c r="C6" s="273" t="s">
        <v>694</v>
      </c>
      <c r="D6" s="344">
        <v>192500</v>
      </c>
      <c r="E6" s="343">
        <v>145000</v>
      </c>
      <c r="F6" s="345" t="s">
        <v>693</v>
      </c>
      <c r="G6" s="200">
        <v>0</v>
      </c>
      <c r="H6" s="213">
        <f>E6-G6</f>
        <v>145000</v>
      </c>
      <c r="I6" s="205" t="s">
        <v>622</v>
      </c>
      <c r="J6" s="267" t="s">
        <v>621</v>
      </c>
      <c r="K6" s="198"/>
      <c r="L6" s="189"/>
    </row>
    <row r="7" spans="1:12" ht="19.899999999999999" customHeight="1">
      <c r="A7" s="274"/>
      <c r="B7" s="202"/>
      <c r="C7" s="273" t="s">
        <v>692</v>
      </c>
      <c r="D7" s="344">
        <f>E7/0.8</f>
        <v>119013.75</v>
      </c>
      <c r="E7" s="343">
        <f>86557+8654</f>
        <v>95211</v>
      </c>
      <c r="F7" s="339"/>
      <c r="G7" s="200"/>
      <c r="H7" s="213">
        <f>E7-G7</f>
        <v>95211</v>
      </c>
      <c r="I7" s="205"/>
      <c r="J7" s="267"/>
      <c r="K7" s="198"/>
      <c r="L7" s="189"/>
    </row>
    <row r="8" spans="1:12" ht="19.899999999999999" customHeight="1">
      <c r="A8" s="337"/>
      <c r="B8" s="265"/>
      <c r="C8" s="201" t="s">
        <v>552</v>
      </c>
      <c r="D8" s="300"/>
      <c r="E8" s="199">
        <f>SUM(E3:E7)</f>
        <v>1500000</v>
      </c>
      <c r="F8" s="338"/>
      <c r="G8" s="337"/>
      <c r="H8" s="300">
        <f>SUM(H3:H7)</f>
        <v>1500000</v>
      </c>
      <c r="I8" s="336"/>
      <c r="J8" s="335"/>
      <c r="K8" s="334"/>
      <c r="L8" s="189"/>
    </row>
    <row r="9" spans="1:12" s="315" customFormat="1" ht="19.899999999999999" customHeight="1">
      <c r="A9" s="361" t="s">
        <v>691</v>
      </c>
      <c r="B9" s="361"/>
      <c r="C9" s="361"/>
      <c r="D9" s="361"/>
      <c r="E9" s="361"/>
      <c r="F9" s="361"/>
      <c r="G9" s="361"/>
      <c r="H9" s="361"/>
      <c r="I9" s="361"/>
      <c r="J9" s="361"/>
      <c r="K9" s="361"/>
      <c r="L9" s="342"/>
    </row>
    <row r="10" spans="1:12" s="329" customFormat="1" ht="78.75">
      <c r="A10" s="238" t="s">
        <v>606</v>
      </c>
      <c r="B10" s="236" t="s">
        <v>605</v>
      </c>
      <c r="C10" s="236" t="s">
        <v>0</v>
      </c>
      <c r="D10" s="237" t="s">
        <v>1</v>
      </c>
      <c r="E10" s="237" t="s">
        <v>336</v>
      </c>
      <c r="F10" s="341" t="s">
        <v>337</v>
      </c>
      <c r="G10" s="237" t="s">
        <v>604</v>
      </c>
      <c r="H10" s="237" t="s">
        <v>603</v>
      </c>
      <c r="I10" s="236" t="s">
        <v>340</v>
      </c>
      <c r="J10" s="236" t="s">
        <v>341</v>
      </c>
      <c r="K10" s="236" t="s">
        <v>602</v>
      </c>
      <c r="L10" s="340"/>
    </row>
    <row r="11" spans="1:12" ht="28.15" customHeight="1">
      <c r="A11" s="203">
        <v>13415</v>
      </c>
      <c r="B11" s="202" t="s">
        <v>690</v>
      </c>
      <c r="C11" s="266" t="s">
        <v>689</v>
      </c>
      <c r="D11" s="209">
        <v>792000</v>
      </c>
      <c r="E11" s="207">
        <v>600000</v>
      </c>
      <c r="F11" s="208" t="s">
        <v>555</v>
      </c>
      <c r="G11" s="200">
        <v>0</v>
      </c>
      <c r="H11" s="213">
        <f t="shared" ref="H11:H16" si="0">E11-G11</f>
        <v>600000</v>
      </c>
      <c r="I11" s="205" t="s">
        <v>554</v>
      </c>
      <c r="J11" s="267" t="s">
        <v>553</v>
      </c>
      <c r="K11" s="198"/>
    </row>
    <row r="12" spans="1:12" s="235" customFormat="1">
      <c r="A12" s="203">
        <v>13416</v>
      </c>
      <c r="B12" s="202" t="s">
        <v>688</v>
      </c>
      <c r="C12" s="202" t="s">
        <v>687</v>
      </c>
      <c r="D12" s="209">
        <v>3900000</v>
      </c>
      <c r="E12" s="207">
        <v>600000</v>
      </c>
      <c r="F12" s="339" t="s">
        <v>686</v>
      </c>
      <c r="G12" s="200">
        <v>0</v>
      </c>
      <c r="H12" s="213">
        <f t="shared" si="0"/>
        <v>600000</v>
      </c>
      <c r="I12" s="205" t="s">
        <v>554</v>
      </c>
      <c r="J12" s="267" t="s">
        <v>553</v>
      </c>
      <c r="K12" s="198"/>
    </row>
    <row r="13" spans="1:12" ht="30">
      <c r="A13" s="203">
        <v>13417</v>
      </c>
      <c r="B13" s="202" t="s">
        <v>450</v>
      </c>
      <c r="C13" s="210" t="s">
        <v>685</v>
      </c>
      <c r="D13" s="209">
        <v>63035</v>
      </c>
      <c r="E13" s="207">
        <v>36600</v>
      </c>
      <c r="F13" s="208" t="s">
        <v>555</v>
      </c>
      <c r="G13" s="200">
        <v>0</v>
      </c>
      <c r="H13" s="213">
        <f t="shared" si="0"/>
        <v>36600</v>
      </c>
      <c r="I13" s="205" t="s">
        <v>554</v>
      </c>
      <c r="J13" s="267" t="s">
        <v>553</v>
      </c>
      <c r="K13" s="198"/>
    </row>
    <row r="14" spans="1:12">
      <c r="A14" s="203">
        <v>13418</v>
      </c>
      <c r="B14" s="202" t="s">
        <v>452</v>
      </c>
      <c r="C14" s="266" t="s">
        <v>684</v>
      </c>
      <c r="D14" s="209">
        <v>16000</v>
      </c>
      <c r="E14" s="207">
        <v>12800</v>
      </c>
      <c r="F14" s="208" t="s">
        <v>555</v>
      </c>
      <c r="G14" s="200">
        <v>0</v>
      </c>
      <c r="H14" s="213">
        <f t="shared" si="0"/>
        <v>12800</v>
      </c>
      <c r="I14" s="205" t="s">
        <v>554</v>
      </c>
      <c r="J14" s="267" t="s">
        <v>553</v>
      </c>
      <c r="K14" s="198"/>
    </row>
    <row r="15" spans="1:12" ht="26.45" customHeight="1">
      <c r="A15" s="203">
        <v>13418</v>
      </c>
      <c r="B15" s="202" t="s">
        <v>452</v>
      </c>
      <c r="C15" s="266" t="s">
        <v>683</v>
      </c>
      <c r="D15" s="209">
        <v>308000</v>
      </c>
      <c r="E15" s="207">
        <v>245000</v>
      </c>
      <c r="F15" s="208" t="s">
        <v>555</v>
      </c>
      <c r="G15" s="200">
        <v>190</v>
      </c>
      <c r="H15" s="213">
        <f t="shared" si="0"/>
        <v>244810</v>
      </c>
      <c r="I15" s="205" t="s">
        <v>554</v>
      </c>
      <c r="J15" s="267" t="s">
        <v>553</v>
      </c>
      <c r="K15" s="198"/>
    </row>
    <row r="16" spans="1:12">
      <c r="A16" s="203">
        <v>13419</v>
      </c>
      <c r="B16" s="202" t="s">
        <v>682</v>
      </c>
      <c r="C16" s="266" t="s">
        <v>681</v>
      </c>
      <c r="D16" s="209">
        <v>7000</v>
      </c>
      <c r="E16" s="207">
        <v>5600</v>
      </c>
      <c r="F16" s="208" t="s">
        <v>555</v>
      </c>
      <c r="G16" s="200">
        <v>5600</v>
      </c>
      <c r="H16" s="213">
        <f t="shared" si="0"/>
        <v>0</v>
      </c>
      <c r="I16" s="205" t="s">
        <v>554</v>
      </c>
      <c r="J16" s="267" t="s">
        <v>553</v>
      </c>
      <c r="K16" s="198"/>
    </row>
    <row r="17" spans="1:24" ht="20.45" customHeight="1">
      <c r="A17" s="337"/>
      <c r="B17" s="265"/>
      <c r="C17" s="201" t="s">
        <v>552</v>
      </c>
      <c r="D17" s="300"/>
      <c r="E17" s="199">
        <f>SUM(E11:E16)</f>
        <v>1500000</v>
      </c>
      <c r="F17" s="338"/>
      <c r="G17" s="337"/>
      <c r="H17" s="300">
        <f>SUM(H11:H16)</f>
        <v>1494210</v>
      </c>
      <c r="I17" s="336"/>
      <c r="J17" s="335"/>
      <c r="K17" s="334"/>
    </row>
    <row r="18" spans="1:24" ht="15.6" customHeight="1">
      <c r="A18" s="329"/>
      <c r="B18" s="333"/>
      <c r="C18" s="332"/>
      <c r="D18" s="328"/>
      <c r="E18" s="331"/>
      <c r="F18" s="330"/>
      <c r="G18" s="329"/>
      <c r="H18" s="328"/>
      <c r="I18" s="327"/>
      <c r="J18" s="326"/>
      <c r="K18" s="325"/>
    </row>
    <row r="19" spans="1:24" ht="15.75">
      <c r="A19" s="324"/>
      <c r="B19" s="362" t="s">
        <v>680</v>
      </c>
      <c r="C19" s="362"/>
      <c r="D19" s="362"/>
      <c r="E19" s="362"/>
      <c r="F19" s="362"/>
      <c r="G19" s="362"/>
      <c r="H19" s="362"/>
      <c r="I19" s="362"/>
      <c r="J19" s="362"/>
      <c r="K19" s="323"/>
    </row>
    <row r="20" spans="1:24" ht="78.75">
      <c r="A20" s="238" t="s">
        <v>606</v>
      </c>
      <c r="B20" s="236" t="s">
        <v>605</v>
      </c>
      <c r="C20" s="236" t="s">
        <v>0</v>
      </c>
      <c r="D20" s="237" t="s">
        <v>1</v>
      </c>
      <c r="E20" s="237" t="s">
        <v>336</v>
      </c>
      <c r="F20" s="236" t="s">
        <v>337</v>
      </c>
      <c r="G20" s="237" t="s">
        <v>604</v>
      </c>
      <c r="H20" s="237" t="s">
        <v>603</v>
      </c>
      <c r="I20" s="236" t="s">
        <v>340</v>
      </c>
      <c r="J20" s="236" t="s">
        <v>341</v>
      </c>
      <c r="K20" s="236" t="s">
        <v>602</v>
      </c>
    </row>
    <row r="21" spans="1:24" ht="45">
      <c r="A21" s="203">
        <v>12319</v>
      </c>
      <c r="B21" s="202" t="s">
        <v>600</v>
      </c>
      <c r="C21" s="202" t="s">
        <v>679</v>
      </c>
      <c r="D21" s="317">
        <v>4897614</v>
      </c>
      <c r="E21" s="319">
        <v>800000</v>
      </c>
      <c r="F21" s="208" t="s">
        <v>678</v>
      </c>
      <c r="G21" s="200">
        <v>0</v>
      </c>
      <c r="H21" s="213">
        <f t="shared" ref="H21:H27" si="1">E21-G21</f>
        <v>800000</v>
      </c>
      <c r="I21" s="208" t="s">
        <v>677</v>
      </c>
      <c r="J21" s="280" t="s">
        <v>668</v>
      </c>
      <c r="K21" s="197"/>
    </row>
    <row r="22" spans="1:24" ht="28.15" customHeight="1">
      <c r="A22" s="203">
        <v>12320</v>
      </c>
      <c r="B22" s="202" t="s">
        <v>663</v>
      </c>
      <c r="C22" s="202" t="s">
        <v>676</v>
      </c>
      <c r="D22" s="317">
        <v>500000</v>
      </c>
      <c r="E22" s="319">
        <f>400000-18173</f>
        <v>381827</v>
      </c>
      <c r="F22" s="208" t="s">
        <v>559</v>
      </c>
      <c r="G22" s="200">
        <v>381827</v>
      </c>
      <c r="H22" s="213">
        <f t="shared" si="1"/>
        <v>0</v>
      </c>
      <c r="I22" s="318" t="s">
        <v>562</v>
      </c>
      <c r="J22" s="280">
        <v>40729</v>
      </c>
      <c r="K22" s="176">
        <v>40742</v>
      </c>
    </row>
    <row r="23" spans="1:24" s="235" customFormat="1">
      <c r="A23" s="203">
        <v>12733</v>
      </c>
      <c r="B23" s="226" t="s">
        <v>452</v>
      </c>
      <c r="C23" s="226" t="s">
        <v>675</v>
      </c>
      <c r="D23" s="322">
        <v>379211</v>
      </c>
      <c r="E23" s="321">
        <v>298357</v>
      </c>
      <c r="F23" s="208" t="s">
        <v>559</v>
      </c>
      <c r="G23" s="216">
        <v>53951</v>
      </c>
      <c r="H23" s="213">
        <f t="shared" si="1"/>
        <v>244406</v>
      </c>
      <c r="I23" s="318" t="s">
        <v>650</v>
      </c>
      <c r="J23" s="280" t="s">
        <v>618</v>
      </c>
      <c r="K23" s="197"/>
    </row>
    <row r="24" spans="1:24" ht="31.9" customHeight="1">
      <c r="A24" s="169">
        <v>12738</v>
      </c>
      <c r="B24" s="220" t="s">
        <v>450</v>
      </c>
      <c r="C24" s="220" t="s">
        <v>674</v>
      </c>
      <c r="D24" s="321">
        <v>32306</v>
      </c>
      <c r="E24" s="319">
        <f>172000-9419-137523</f>
        <v>25058</v>
      </c>
      <c r="F24" s="208" t="s">
        <v>559</v>
      </c>
      <c r="G24" s="200">
        <v>0</v>
      </c>
      <c r="H24" s="213">
        <f t="shared" si="1"/>
        <v>25058</v>
      </c>
      <c r="I24" s="318" t="s">
        <v>650</v>
      </c>
      <c r="J24" s="280" t="s">
        <v>618</v>
      </c>
      <c r="K24" s="197"/>
    </row>
    <row r="25" spans="1:24">
      <c r="A25" s="169">
        <v>12738</v>
      </c>
      <c r="B25" s="220" t="s">
        <v>450</v>
      </c>
      <c r="C25" s="220" t="s">
        <v>673</v>
      </c>
      <c r="D25" s="320">
        <v>30000</v>
      </c>
      <c r="E25" s="320">
        <v>24000</v>
      </c>
      <c r="F25" s="208" t="s">
        <v>559</v>
      </c>
      <c r="G25" s="200">
        <v>24000</v>
      </c>
      <c r="H25" s="213">
        <f t="shared" si="1"/>
        <v>0</v>
      </c>
      <c r="I25" s="318" t="s">
        <v>650</v>
      </c>
      <c r="J25" s="280">
        <v>41067</v>
      </c>
      <c r="K25" s="219">
        <v>41067</v>
      </c>
    </row>
    <row r="26" spans="1:24" ht="30">
      <c r="A26" s="203">
        <v>12321</v>
      </c>
      <c r="B26" s="202" t="s">
        <v>672</v>
      </c>
      <c r="C26" s="202" t="s">
        <v>671</v>
      </c>
      <c r="D26" s="317">
        <v>565732</v>
      </c>
      <c r="E26" s="319">
        <f>414920+37665</f>
        <v>452585</v>
      </c>
      <c r="F26" s="208" t="s">
        <v>559</v>
      </c>
      <c r="G26" s="200">
        <v>452585</v>
      </c>
      <c r="H26" s="213">
        <f t="shared" si="1"/>
        <v>0</v>
      </c>
      <c r="I26" s="318" t="s">
        <v>670</v>
      </c>
      <c r="J26" s="280">
        <v>41090</v>
      </c>
      <c r="K26" s="219">
        <v>40637</v>
      </c>
    </row>
    <row r="27" spans="1:24" ht="30">
      <c r="A27" s="203">
        <v>13417</v>
      </c>
      <c r="B27" s="202" t="s">
        <v>450</v>
      </c>
      <c r="C27" s="210" t="s">
        <v>669</v>
      </c>
      <c r="D27" s="317">
        <v>22716.25</v>
      </c>
      <c r="E27" s="317">
        <f>2000000-SUM(E21:E26)</f>
        <v>18173</v>
      </c>
      <c r="F27" s="208" t="s">
        <v>555</v>
      </c>
      <c r="G27" s="207">
        <v>0</v>
      </c>
      <c r="H27" s="301">
        <f t="shared" si="1"/>
        <v>18173</v>
      </c>
      <c r="I27" s="205" t="s">
        <v>554</v>
      </c>
      <c r="J27" s="267" t="s">
        <v>668</v>
      </c>
      <c r="K27" s="197"/>
    </row>
    <row r="28" spans="1:24" ht="15.75">
      <c r="A28" s="203"/>
      <c r="B28" s="266"/>
      <c r="C28" s="201" t="s">
        <v>552</v>
      </c>
      <c r="D28" s="263"/>
      <c r="E28" s="316">
        <f>SUM(E21:E26)+E27</f>
        <v>2000000</v>
      </c>
      <c r="F28" s="264"/>
      <c r="G28" s="263"/>
      <c r="H28" s="263"/>
      <c r="I28" s="197"/>
      <c r="J28" s="198"/>
      <c r="K28" s="197"/>
    </row>
    <row r="29" spans="1:24" ht="15.6" customHeight="1">
      <c r="C29" s="315"/>
      <c r="E29" s="314"/>
    </row>
    <row r="30" spans="1:24" ht="15.75">
      <c r="A30" s="242"/>
      <c r="B30" s="358" t="s">
        <v>667</v>
      </c>
      <c r="C30" s="359"/>
      <c r="D30" s="359"/>
      <c r="E30" s="359"/>
      <c r="F30" s="360"/>
      <c r="G30" s="313"/>
      <c r="H30" s="313"/>
      <c r="I30" s="239"/>
      <c r="J30" s="240"/>
      <c r="K30" s="239"/>
    </row>
    <row r="31" spans="1:24" ht="78.75">
      <c r="A31" s="238" t="s">
        <v>606</v>
      </c>
      <c r="B31" s="236" t="s">
        <v>605</v>
      </c>
      <c r="C31" s="236" t="s">
        <v>0</v>
      </c>
      <c r="D31" s="237" t="s">
        <v>1</v>
      </c>
      <c r="E31" s="237" t="s">
        <v>336</v>
      </c>
      <c r="F31" s="236" t="s">
        <v>337</v>
      </c>
      <c r="G31" s="237" t="s">
        <v>604</v>
      </c>
      <c r="H31" s="237" t="s">
        <v>603</v>
      </c>
      <c r="I31" s="236" t="s">
        <v>340</v>
      </c>
      <c r="J31" s="236" t="s">
        <v>341</v>
      </c>
      <c r="K31" s="236" t="s">
        <v>602</v>
      </c>
      <c r="L31" s="260"/>
      <c r="M31" s="260"/>
      <c r="N31" s="260"/>
      <c r="O31" s="260"/>
      <c r="P31" s="260"/>
      <c r="Q31" s="260"/>
      <c r="R31" s="260"/>
      <c r="S31" s="260"/>
      <c r="T31" s="260"/>
      <c r="U31" s="260"/>
      <c r="V31" s="260"/>
      <c r="W31" s="260"/>
      <c r="X31" s="260"/>
    </row>
    <row r="32" spans="1:24">
      <c r="A32" s="169">
        <v>12738</v>
      </c>
      <c r="B32" s="178" t="s">
        <v>450</v>
      </c>
      <c r="C32" s="220" t="s">
        <v>666</v>
      </c>
      <c r="D32" s="200">
        <v>65000</v>
      </c>
      <c r="E32" s="200">
        <v>48000</v>
      </c>
      <c r="F32" s="208" t="s">
        <v>559</v>
      </c>
      <c r="G32" s="200">
        <v>0</v>
      </c>
      <c r="H32" s="213">
        <f t="shared" ref="H32:H42" si="2">E32-G32</f>
        <v>48000</v>
      </c>
      <c r="I32" s="208" t="s">
        <v>650</v>
      </c>
      <c r="J32" s="280" t="s">
        <v>618</v>
      </c>
      <c r="K32" s="197"/>
      <c r="L32" s="261"/>
    </row>
    <row r="33" spans="1:12" ht="45">
      <c r="A33" s="203">
        <v>11760</v>
      </c>
      <c r="B33" s="178" t="s">
        <v>561</v>
      </c>
      <c r="C33" s="202" t="s">
        <v>665</v>
      </c>
      <c r="D33" s="213">
        <v>617904</v>
      </c>
      <c r="E33" s="213">
        <v>436904</v>
      </c>
      <c r="F33" s="208" t="s">
        <v>559</v>
      </c>
      <c r="G33" s="200">
        <v>0</v>
      </c>
      <c r="H33" s="213">
        <f t="shared" si="2"/>
        <v>436904</v>
      </c>
      <c r="I33" s="208" t="s">
        <v>558</v>
      </c>
      <c r="J33" s="280" t="s">
        <v>664</v>
      </c>
      <c r="K33" s="197"/>
    </row>
    <row r="34" spans="1:12" s="235" customFormat="1" ht="30">
      <c r="A34" s="203">
        <v>11761</v>
      </c>
      <c r="B34" s="170" t="s">
        <v>663</v>
      </c>
      <c r="C34" s="202" t="s">
        <v>662</v>
      </c>
      <c r="D34" s="213">
        <v>100000</v>
      </c>
      <c r="E34" s="213">
        <v>79920</v>
      </c>
      <c r="F34" s="208" t="s">
        <v>559</v>
      </c>
      <c r="G34" s="200">
        <v>79920</v>
      </c>
      <c r="H34" s="213">
        <f t="shared" si="2"/>
        <v>0</v>
      </c>
      <c r="I34" s="208" t="s">
        <v>661</v>
      </c>
      <c r="J34" s="280">
        <v>40483</v>
      </c>
      <c r="K34" s="176">
        <v>40498</v>
      </c>
      <c r="L34" s="312"/>
    </row>
    <row r="35" spans="1:12" s="235" customFormat="1" ht="45">
      <c r="A35" s="203">
        <v>11767</v>
      </c>
      <c r="B35" s="170" t="s">
        <v>660</v>
      </c>
      <c r="C35" s="202" t="s">
        <v>659</v>
      </c>
      <c r="D35" s="213">
        <v>235000</v>
      </c>
      <c r="E35" s="213">
        <v>188000</v>
      </c>
      <c r="F35" s="208" t="s">
        <v>559</v>
      </c>
      <c r="G35" s="213">
        <v>188000</v>
      </c>
      <c r="H35" s="213">
        <f t="shared" si="2"/>
        <v>0</v>
      </c>
      <c r="I35" s="208" t="s">
        <v>562</v>
      </c>
      <c r="J35" s="280">
        <v>40561</v>
      </c>
      <c r="K35" s="176">
        <v>40561</v>
      </c>
    </row>
    <row r="36" spans="1:12" s="235" customFormat="1" ht="45">
      <c r="A36" s="203">
        <v>11762</v>
      </c>
      <c r="B36" s="170" t="s">
        <v>658</v>
      </c>
      <c r="C36" s="311" t="s">
        <v>657</v>
      </c>
      <c r="D36" s="213">
        <v>176000</v>
      </c>
      <c r="E36" s="213">
        <v>140800</v>
      </c>
      <c r="F36" s="208" t="s">
        <v>559</v>
      </c>
      <c r="G36" s="200">
        <v>140800</v>
      </c>
      <c r="H36" s="213">
        <f t="shared" si="2"/>
        <v>0</v>
      </c>
      <c r="I36" s="208" t="s">
        <v>562</v>
      </c>
      <c r="J36" s="280">
        <v>40543</v>
      </c>
      <c r="K36" s="176">
        <v>40567</v>
      </c>
    </row>
    <row r="37" spans="1:12" s="310" customFormat="1" ht="45">
      <c r="A37" s="169">
        <v>11764</v>
      </c>
      <c r="B37" s="178" t="s">
        <v>627</v>
      </c>
      <c r="C37" s="202" t="s">
        <v>656</v>
      </c>
      <c r="D37" s="213">
        <v>7347</v>
      </c>
      <c r="E37" s="213">
        <v>5877</v>
      </c>
      <c r="F37" s="208" t="s">
        <v>559</v>
      </c>
      <c r="G37" s="200">
        <v>5877</v>
      </c>
      <c r="H37" s="213">
        <f t="shared" si="2"/>
        <v>0</v>
      </c>
      <c r="I37" s="208" t="s">
        <v>625</v>
      </c>
      <c r="J37" s="280" t="s">
        <v>624</v>
      </c>
      <c r="K37" s="219">
        <v>41121</v>
      </c>
    </row>
    <row r="38" spans="1:12" s="252" customFormat="1" ht="30">
      <c r="A38" s="203">
        <v>11765</v>
      </c>
      <c r="B38" s="170" t="s">
        <v>640</v>
      </c>
      <c r="C38" s="202" t="s">
        <v>655</v>
      </c>
      <c r="D38" s="213">
        <v>130000</v>
      </c>
      <c r="E38" s="213">
        <v>67019</v>
      </c>
      <c r="F38" s="208" t="s">
        <v>559</v>
      </c>
      <c r="G38" s="200">
        <v>67019</v>
      </c>
      <c r="H38" s="213">
        <f t="shared" si="2"/>
        <v>0</v>
      </c>
      <c r="I38" s="208" t="s">
        <v>625</v>
      </c>
      <c r="J38" s="280">
        <v>40867</v>
      </c>
      <c r="K38" s="219">
        <v>40873</v>
      </c>
    </row>
    <row r="39" spans="1:12" s="235" customFormat="1" ht="45">
      <c r="A39" s="309">
        <v>11766</v>
      </c>
      <c r="B39" s="308" t="s">
        <v>654</v>
      </c>
      <c r="C39" s="202" t="s">
        <v>653</v>
      </c>
      <c r="D39" s="301">
        <v>296250</v>
      </c>
      <c r="E39" s="304">
        <f>237000-111821</f>
        <v>125179</v>
      </c>
      <c r="F39" s="271" t="s">
        <v>559</v>
      </c>
      <c r="G39" s="270">
        <v>125179</v>
      </c>
      <c r="H39" s="301">
        <f t="shared" si="2"/>
        <v>0</v>
      </c>
      <c r="I39" s="271" t="s">
        <v>625</v>
      </c>
      <c r="J39" s="269" t="s">
        <v>624</v>
      </c>
      <c r="K39" s="307">
        <v>40715</v>
      </c>
    </row>
    <row r="40" spans="1:12" s="235" customFormat="1">
      <c r="A40" s="306">
        <v>14371</v>
      </c>
      <c r="B40" s="220" t="s">
        <v>428</v>
      </c>
      <c r="C40" s="305" t="s">
        <v>652</v>
      </c>
      <c r="D40" s="304">
        <v>139776.25</v>
      </c>
      <c r="E40" s="304">
        <v>111821</v>
      </c>
      <c r="F40" s="208" t="s">
        <v>555</v>
      </c>
      <c r="G40" s="270">
        <v>0</v>
      </c>
      <c r="H40" s="213">
        <f t="shared" si="2"/>
        <v>111821</v>
      </c>
      <c r="I40" s="205" t="s">
        <v>622</v>
      </c>
      <c r="J40" s="267" t="s">
        <v>621</v>
      </c>
      <c r="K40" s="268"/>
    </row>
    <row r="41" spans="1:12" s="235" customFormat="1" ht="30">
      <c r="A41" s="303">
        <v>12738</v>
      </c>
      <c r="B41" s="277" t="s">
        <v>450</v>
      </c>
      <c r="C41" s="302" t="s">
        <v>651</v>
      </c>
      <c r="D41" s="301">
        <v>12144</v>
      </c>
      <c r="E41" s="301">
        <v>9419</v>
      </c>
      <c r="F41" s="271" t="s">
        <v>559</v>
      </c>
      <c r="G41" s="270">
        <v>0</v>
      </c>
      <c r="H41" s="213">
        <f t="shared" si="2"/>
        <v>9419</v>
      </c>
      <c r="I41" s="208" t="s">
        <v>650</v>
      </c>
      <c r="J41" s="269" t="s">
        <v>618</v>
      </c>
      <c r="K41" s="197"/>
    </row>
    <row r="42" spans="1:12" s="235" customFormat="1" ht="30">
      <c r="A42" s="211">
        <v>13417</v>
      </c>
      <c r="B42" s="210" t="s">
        <v>450</v>
      </c>
      <c r="C42" s="210" t="s">
        <v>649</v>
      </c>
      <c r="D42" s="200">
        <v>46326.25</v>
      </c>
      <c r="E42" s="213">
        <f>1250000-SUM(E32:E41)</f>
        <v>37061</v>
      </c>
      <c r="F42" s="208" t="s">
        <v>555</v>
      </c>
      <c r="G42" s="207">
        <v>0</v>
      </c>
      <c r="H42" s="301">
        <f t="shared" si="2"/>
        <v>37061</v>
      </c>
      <c r="I42" s="205" t="s">
        <v>554</v>
      </c>
      <c r="J42" s="267" t="s">
        <v>553</v>
      </c>
      <c r="K42" s="197"/>
    </row>
    <row r="43" spans="1:12" s="235" customFormat="1" ht="15.75">
      <c r="A43" s="203"/>
      <c r="B43" s="202"/>
      <c r="C43" s="265" t="s">
        <v>552</v>
      </c>
      <c r="D43" s="213"/>
      <c r="E43" s="300">
        <f>SUM(E32:E42)</f>
        <v>1250000</v>
      </c>
      <c r="F43" s="264"/>
      <c r="G43" s="200"/>
      <c r="H43" s="213"/>
      <c r="I43" s="208"/>
      <c r="J43" s="214"/>
      <c r="K43" s="197"/>
    </row>
    <row r="44" spans="1:12" s="235" customFormat="1" ht="15.6" customHeight="1">
      <c r="A44" s="262"/>
      <c r="B44" s="299"/>
      <c r="C44" s="299"/>
      <c r="D44" s="298"/>
      <c r="E44" s="298"/>
      <c r="F44" s="259"/>
      <c r="G44" s="257"/>
      <c r="H44" s="298"/>
      <c r="I44" s="297"/>
      <c r="J44" s="296"/>
      <c r="K44" s="255"/>
    </row>
    <row r="45" spans="1:12" s="235" customFormat="1" ht="50.45" customHeight="1">
      <c r="A45" s="242"/>
      <c r="B45" s="358" t="s">
        <v>648</v>
      </c>
      <c r="C45" s="363"/>
      <c r="D45" s="363"/>
      <c r="E45" s="363"/>
      <c r="F45" s="364"/>
      <c r="G45" s="295"/>
      <c r="H45" s="241"/>
      <c r="I45" s="239"/>
      <c r="J45" s="240"/>
      <c r="K45" s="239"/>
    </row>
    <row r="46" spans="1:12" ht="27" customHeight="1">
      <c r="A46" s="238" t="s">
        <v>606</v>
      </c>
      <c r="B46" s="236" t="s">
        <v>605</v>
      </c>
      <c r="C46" s="236" t="s">
        <v>0</v>
      </c>
      <c r="D46" s="237" t="s">
        <v>1</v>
      </c>
      <c r="E46" s="237" t="s">
        <v>336</v>
      </c>
      <c r="F46" s="236" t="s">
        <v>337</v>
      </c>
      <c r="G46" s="237" t="s">
        <v>604</v>
      </c>
      <c r="H46" s="237" t="s">
        <v>603</v>
      </c>
      <c r="I46" s="236" t="s">
        <v>340</v>
      </c>
      <c r="J46" s="236" t="s">
        <v>341</v>
      </c>
      <c r="K46" s="236" t="s">
        <v>602</v>
      </c>
      <c r="L46" s="261"/>
    </row>
    <row r="47" spans="1:12" ht="30">
      <c r="A47" s="203">
        <v>10482</v>
      </c>
      <c r="B47" s="292" t="s">
        <v>630</v>
      </c>
      <c r="C47" s="279" t="s">
        <v>647</v>
      </c>
      <c r="D47" s="294" t="s">
        <v>646</v>
      </c>
      <c r="E47" s="294" t="s">
        <v>637</v>
      </c>
      <c r="F47" s="208" t="s">
        <v>559</v>
      </c>
      <c r="G47" s="289">
        <v>0</v>
      </c>
      <c r="H47" s="294" t="s">
        <v>637</v>
      </c>
      <c r="I47" s="215" t="s">
        <v>636</v>
      </c>
      <c r="J47" s="282" t="s">
        <v>594</v>
      </c>
      <c r="K47" s="215"/>
    </row>
    <row r="48" spans="1:12" s="286" customFormat="1" ht="22.15" customHeight="1">
      <c r="A48" s="293">
        <v>10481</v>
      </c>
      <c r="B48" s="292" t="s">
        <v>645</v>
      </c>
      <c r="C48" s="291" t="s">
        <v>644</v>
      </c>
      <c r="D48" s="290">
        <v>654000</v>
      </c>
      <c r="E48" s="289">
        <v>0</v>
      </c>
      <c r="F48" s="230" t="s">
        <v>559</v>
      </c>
      <c r="G48" s="289">
        <v>0</v>
      </c>
      <c r="H48" s="289">
        <f>+E48-G48</f>
        <v>0</v>
      </c>
      <c r="I48" s="215" t="s">
        <v>643</v>
      </c>
      <c r="J48" s="288" t="s">
        <v>642</v>
      </c>
      <c r="K48" s="287"/>
    </row>
    <row r="49" spans="1:11" s="285" customFormat="1" ht="45">
      <c r="A49" s="203">
        <v>11760</v>
      </c>
      <c r="B49" s="178" t="s">
        <v>561</v>
      </c>
      <c r="C49" s="202" t="s">
        <v>641</v>
      </c>
      <c r="D49" s="213"/>
      <c r="E49" s="200">
        <v>385677</v>
      </c>
      <c r="F49" s="208" t="s">
        <v>633</v>
      </c>
      <c r="G49" s="200">
        <v>0</v>
      </c>
      <c r="H49" s="200">
        <v>385677</v>
      </c>
      <c r="I49" s="208" t="s">
        <v>632</v>
      </c>
      <c r="J49" s="280" t="s">
        <v>631</v>
      </c>
      <c r="K49" s="215"/>
    </row>
    <row r="50" spans="1:11" s="84" customFormat="1" ht="28.15" customHeight="1">
      <c r="A50" s="169">
        <v>10484</v>
      </c>
      <c r="B50" s="233" t="s">
        <v>640</v>
      </c>
      <c r="C50" s="284" t="s">
        <v>639</v>
      </c>
      <c r="D50" s="283" t="s">
        <v>638</v>
      </c>
      <c r="E50" s="283" t="s">
        <v>637</v>
      </c>
      <c r="F50" s="208" t="s">
        <v>559</v>
      </c>
      <c r="G50" s="216">
        <v>0</v>
      </c>
      <c r="H50" s="283" t="s">
        <v>637</v>
      </c>
      <c r="I50" s="215" t="s">
        <v>636</v>
      </c>
      <c r="J50" s="282" t="s">
        <v>594</v>
      </c>
      <c r="K50" s="215"/>
    </row>
    <row r="51" spans="1:11" s="84" customFormat="1" ht="30">
      <c r="A51" s="169">
        <v>10483</v>
      </c>
      <c r="B51" s="178" t="s">
        <v>565</v>
      </c>
      <c r="C51" s="217" t="s">
        <v>635</v>
      </c>
      <c r="D51" s="281">
        <f>+E51/0.8</f>
        <v>85446.25</v>
      </c>
      <c r="E51" s="216">
        <v>68357</v>
      </c>
      <c r="F51" s="208" t="s">
        <v>570</v>
      </c>
      <c r="G51" s="216">
        <v>68357</v>
      </c>
      <c r="H51" s="200">
        <f t="shared" ref="H51:H56" si="3">+E51-G51</f>
        <v>0</v>
      </c>
      <c r="I51" s="215" t="s">
        <v>562</v>
      </c>
      <c r="J51" s="280">
        <v>40056</v>
      </c>
      <c r="K51" s="219">
        <v>40017</v>
      </c>
    </row>
    <row r="52" spans="1:11" s="84" customFormat="1" ht="39" customHeight="1">
      <c r="A52" s="203">
        <v>10968</v>
      </c>
      <c r="B52" s="178" t="s">
        <v>561</v>
      </c>
      <c r="C52" s="279" t="s">
        <v>634</v>
      </c>
      <c r="D52" s="200">
        <f>(+E52*1.25)+2543332</f>
        <v>3643332</v>
      </c>
      <c r="E52" s="200">
        <v>880000</v>
      </c>
      <c r="F52" s="208" t="s">
        <v>633</v>
      </c>
      <c r="G52" s="216">
        <v>169244</v>
      </c>
      <c r="H52" s="200">
        <f t="shared" si="3"/>
        <v>710756</v>
      </c>
      <c r="I52" s="215" t="s">
        <v>632</v>
      </c>
      <c r="J52" s="280" t="s">
        <v>631</v>
      </c>
      <c r="K52" s="215"/>
    </row>
    <row r="53" spans="1:11" s="235" customFormat="1" ht="37.9" customHeight="1">
      <c r="A53" s="203">
        <v>11350</v>
      </c>
      <c r="B53" s="170" t="s">
        <v>630</v>
      </c>
      <c r="C53" s="279" t="s">
        <v>629</v>
      </c>
      <c r="D53" s="200">
        <v>200000</v>
      </c>
      <c r="E53" s="200">
        <v>62577</v>
      </c>
      <c r="F53" s="208" t="s">
        <v>559</v>
      </c>
      <c r="G53" s="200">
        <v>62577</v>
      </c>
      <c r="H53" s="200">
        <f t="shared" si="3"/>
        <v>0</v>
      </c>
      <c r="I53" s="215" t="s">
        <v>628</v>
      </c>
      <c r="J53" s="278">
        <v>40688</v>
      </c>
      <c r="K53" s="176">
        <v>40548</v>
      </c>
    </row>
    <row r="54" spans="1:11" s="235" customFormat="1" ht="45">
      <c r="A54" s="169">
        <v>11764</v>
      </c>
      <c r="B54" s="277" t="s">
        <v>627</v>
      </c>
      <c r="C54" s="276" t="s">
        <v>626</v>
      </c>
      <c r="D54" s="270">
        <f>+E54/0.8</f>
        <v>699736.25</v>
      </c>
      <c r="E54" s="270">
        <f>568443-8654</f>
        <v>559789</v>
      </c>
      <c r="F54" s="271" t="s">
        <v>559</v>
      </c>
      <c r="G54" s="270">
        <v>559789</v>
      </c>
      <c r="H54" s="200">
        <f t="shared" si="3"/>
        <v>0</v>
      </c>
      <c r="I54" s="275" t="s">
        <v>625</v>
      </c>
      <c r="J54" s="269" t="s">
        <v>624</v>
      </c>
      <c r="K54" s="219">
        <v>41121</v>
      </c>
    </row>
    <row r="55" spans="1:11">
      <c r="A55" s="274">
        <v>14371</v>
      </c>
      <c r="B55" s="220" t="s">
        <v>428</v>
      </c>
      <c r="C55" s="273" t="s">
        <v>623</v>
      </c>
      <c r="D55" s="270">
        <v>10817.5</v>
      </c>
      <c r="E55" s="272">
        <v>8654</v>
      </c>
      <c r="F55" s="208" t="s">
        <v>555</v>
      </c>
      <c r="G55" s="270">
        <v>0</v>
      </c>
      <c r="H55" s="200">
        <f t="shared" si="3"/>
        <v>8654</v>
      </c>
      <c r="I55" s="205" t="s">
        <v>622</v>
      </c>
      <c r="J55" s="267" t="s">
        <v>621</v>
      </c>
      <c r="K55" s="268"/>
    </row>
    <row r="56" spans="1:11" s="235" customFormat="1" ht="24.6" customHeight="1">
      <c r="A56" s="169">
        <v>12738</v>
      </c>
      <c r="B56" s="178" t="s">
        <v>450</v>
      </c>
      <c r="C56" s="220" t="s">
        <v>620</v>
      </c>
      <c r="D56" s="213">
        <v>177300</v>
      </c>
      <c r="E56" s="213">
        <v>137523</v>
      </c>
      <c r="F56" s="271" t="s">
        <v>559</v>
      </c>
      <c r="G56" s="216">
        <v>66183</v>
      </c>
      <c r="H56" s="270">
        <f t="shared" si="3"/>
        <v>71340</v>
      </c>
      <c r="I56" s="208" t="s">
        <v>619</v>
      </c>
      <c r="J56" s="269" t="s">
        <v>618</v>
      </c>
      <c r="K56" s="268"/>
    </row>
    <row r="57" spans="1:11" s="84" customFormat="1" ht="30">
      <c r="A57" s="211">
        <v>13417</v>
      </c>
      <c r="B57" s="210" t="s">
        <v>450</v>
      </c>
      <c r="C57" s="210" t="s">
        <v>617</v>
      </c>
      <c r="D57" s="207">
        <v>121778.75</v>
      </c>
      <c r="E57" s="207">
        <v>97423</v>
      </c>
      <c r="F57" s="208" t="s">
        <v>555</v>
      </c>
      <c r="G57" s="207">
        <v>0</v>
      </c>
      <c r="H57" s="206">
        <v>97423</v>
      </c>
      <c r="I57" s="205" t="s">
        <v>554</v>
      </c>
      <c r="J57" s="267" t="s">
        <v>553</v>
      </c>
      <c r="K57" s="197"/>
    </row>
    <row r="58" spans="1:11" s="84" customFormat="1" ht="28.15" customHeight="1">
      <c r="A58" s="203"/>
      <c r="B58" s="266"/>
      <c r="C58" s="265" t="s">
        <v>552</v>
      </c>
      <c r="D58" s="200"/>
      <c r="E58" s="199">
        <f>SUM(E47:E57)</f>
        <v>2200000</v>
      </c>
      <c r="F58" s="264"/>
      <c r="G58" s="263"/>
      <c r="H58" s="200"/>
      <c r="I58" s="197"/>
      <c r="J58" s="198"/>
      <c r="K58" s="197"/>
    </row>
    <row r="59" spans="1:11" s="84" customFormat="1" ht="15.6" customHeight="1">
      <c r="A59" s="262"/>
      <c r="B59" s="261"/>
      <c r="C59" s="260"/>
      <c r="D59" s="258"/>
      <c r="E59" s="258"/>
      <c r="F59" s="259"/>
      <c r="G59" s="258"/>
      <c r="H59" s="257"/>
      <c r="I59" s="255"/>
      <c r="J59" s="256"/>
      <c r="K59" s="255"/>
    </row>
    <row r="60" spans="1:11" s="84" customFormat="1" ht="15.75">
      <c r="A60" s="242"/>
      <c r="B60" s="358" t="s">
        <v>616</v>
      </c>
      <c r="C60" s="359"/>
      <c r="D60" s="359"/>
      <c r="E60" s="359"/>
      <c r="F60" s="360"/>
      <c r="G60" s="241"/>
      <c r="H60" s="254"/>
      <c r="I60" s="239"/>
      <c r="J60" s="240"/>
      <c r="K60" s="253"/>
    </row>
    <row r="61" spans="1:11" s="84" customFormat="1" ht="78.75">
      <c r="A61" s="238" t="s">
        <v>606</v>
      </c>
      <c r="B61" s="236" t="s">
        <v>605</v>
      </c>
      <c r="C61" s="236" t="s">
        <v>0</v>
      </c>
      <c r="D61" s="237" t="s">
        <v>1</v>
      </c>
      <c r="E61" s="237" t="s">
        <v>336</v>
      </c>
      <c r="F61" s="236" t="s">
        <v>337</v>
      </c>
      <c r="G61" s="237" t="s">
        <v>604</v>
      </c>
      <c r="H61" s="237" t="s">
        <v>603</v>
      </c>
      <c r="I61" s="236" t="s">
        <v>340</v>
      </c>
      <c r="J61" s="236" t="s">
        <v>341</v>
      </c>
      <c r="K61" s="236" t="s">
        <v>602</v>
      </c>
    </row>
    <row r="62" spans="1:11" s="84" customFormat="1" ht="30">
      <c r="A62" s="218" t="s">
        <v>573</v>
      </c>
      <c r="B62" s="178" t="s">
        <v>615</v>
      </c>
      <c r="C62" s="220" t="s">
        <v>614</v>
      </c>
      <c r="D62" s="250">
        <f>1100000+288484-222165</f>
        <v>1166319</v>
      </c>
      <c r="E62" s="216">
        <v>702268</v>
      </c>
      <c r="F62" s="208" t="s">
        <v>570</v>
      </c>
      <c r="G62" s="216">
        <v>702268</v>
      </c>
      <c r="H62" s="200">
        <f>+E62-G62</f>
        <v>0</v>
      </c>
      <c r="I62" s="215" t="s">
        <v>562</v>
      </c>
      <c r="J62" s="219">
        <v>40482</v>
      </c>
      <c r="K62" s="219">
        <v>40557</v>
      </c>
    </row>
    <row r="63" spans="1:11" s="84" customFormat="1" ht="30">
      <c r="A63" s="218" t="s">
        <v>568</v>
      </c>
      <c r="B63" s="178" t="s">
        <v>613</v>
      </c>
      <c r="C63" s="220" t="s">
        <v>612</v>
      </c>
      <c r="D63" s="250">
        <f>1119250-75000</f>
        <v>1044250</v>
      </c>
      <c r="E63" s="216">
        <v>820000</v>
      </c>
      <c r="F63" s="208" t="s">
        <v>570</v>
      </c>
      <c r="G63" s="216">
        <v>820000</v>
      </c>
      <c r="H63" s="200">
        <f>+E63-G63</f>
        <v>0</v>
      </c>
      <c r="I63" s="215" t="s">
        <v>562</v>
      </c>
      <c r="J63" s="219">
        <v>40485</v>
      </c>
      <c r="K63" s="219">
        <v>40485</v>
      </c>
    </row>
    <row r="64" spans="1:11" s="252" customFormat="1" ht="45">
      <c r="A64" s="218" t="s">
        <v>611</v>
      </c>
      <c r="B64" s="178" t="s">
        <v>610</v>
      </c>
      <c r="C64" s="220" t="s">
        <v>609</v>
      </c>
      <c r="D64" s="250">
        <v>385043</v>
      </c>
      <c r="E64" s="216">
        <v>100876</v>
      </c>
      <c r="F64" s="208" t="s">
        <v>570</v>
      </c>
      <c r="G64" s="216">
        <v>100876</v>
      </c>
      <c r="H64" s="200">
        <f>+E64-G64</f>
        <v>0</v>
      </c>
      <c r="I64" s="215" t="s">
        <v>562</v>
      </c>
      <c r="J64" s="219">
        <v>39964</v>
      </c>
      <c r="K64" s="219">
        <v>39800</v>
      </c>
    </row>
    <row r="65" spans="1:11" s="235" customFormat="1" ht="60">
      <c r="A65" s="251" t="s">
        <v>576</v>
      </c>
      <c r="B65" s="178" t="s">
        <v>575</v>
      </c>
      <c r="C65" s="220" t="s">
        <v>608</v>
      </c>
      <c r="D65" s="250">
        <f>576856/0.8</f>
        <v>721070</v>
      </c>
      <c r="E65" s="216">
        <v>576856</v>
      </c>
      <c r="F65" s="208" t="s">
        <v>559</v>
      </c>
      <c r="G65" s="216">
        <v>576856</v>
      </c>
      <c r="H65" s="200">
        <f>+E65-G65</f>
        <v>0</v>
      </c>
      <c r="I65" s="215" t="s">
        <v>562</v>
      </c>
      <c r="J65" s="214">
        <v>39629</v>
      </c>
      <c r="K65" s="219">
        <v>39660</v>
      </c>
    </row>
    <row r="66" spans="1:11" s="235" customFormat="1" ht="15.75">
      <c r="A66" s="251"/>
      <c r="B66" s="220"/>
      <c r="C66" s="201" t="s">
        <v>552</v>
      </c>
      <c r="D66" s="250"/>
      <c r="E66" s="249">
        <f>SUM(E62:E65)</f>
        <v>2200000</v>
      </c>
      <c r="F66" s="208"/>
      <c r="G66" s="216"/>
      <c r="H66" s="200"/>
      <c r="I66" s="215"/>
      <c r="J66" s="214"/>
      <c r="K66" s="219"/>
    </row>
    <row r="67" spans="1:11" s="235" customFormat="1" ht="15.6" customHeight="1">
      <c r="A67" s="248"/>
      <c r="B67" s="247"/>
      <c r="D67" s="245"/>
      <c r="E67" s="245"/>
      <c r="F67" s="246"/>
      <c r="G67" s="245"/>
      <c r="H67" s="245"/>
      <c r="I67" s="243"/>
      <c r="J67" s="244"/>
      <c r="K67" s="243"/>
    </row>
    <row r="68" spans="1:11" s="235" customFormat="1" ht="15.75">
      <c r="A68" s="242"/>
      <c r="B68" s="358" t="s">
        <v>607</v>
      </c>
      <c r="C68" s="359"/>
      <c r="D68" s="359"/>
      <c r="E68" s="359"/>
      <c r="F68" s="360"/>
      <c r="G68" s="241"/>
      <c r="H68" s="241"/>
      <c r="I68" s="239"/>
      <c r="J68" s="240"/>
      <c r="K68" s="239"/>
    </row>
    <row r="69" spans="1:11" s="235" customFormat="1" ht="78.75">
      <c r="A69" s="238" t="s">
        <v>606</v>
      </c>
      <c r="B69" s="236" t="s">
        <v>605</v>
      </c>
      <c r="C69" s="236" t="s">
        <v>0</v>
      </c>
      <c r="D69" s="237" t="s">
        <v>1</v>
      </c>
      <c r="E69" s="237" t="s">
        <v>336</v>
      </c>
      <c r="F69" s="236" t="s">
        <v>337</v>
      </c>
      <c r="G69" s="237" t="s">
        <v>604</v>
      </c>
      <c r="H69" s="237" t="s">
        <v>603</v>
      </c>
      <c r="I69" s="236" t="s">
        <v>340</v>
      </c>
      <c r="J69" s="236" t="s">
        <v>341</v>
      </c>
      <c r="K69" s="236" t="s">
        <v>602</v>
      </c>
    </row>
    <row r="70" spans="1:11" s="84" customFormat="1" ht="36.6" customHeight="1">
      <c r="A70" s="218" t="s">
        <v>601</v>
      </c>
      <c r="B70" s="178" t="s">
        <v>600</v>
      </c>
      <c r="C70" s="220" t="s">
        <v>599</v>
      </c>
      <c r="D70" s="216">
        <v>1100000</v>
      </c>
      <c r="E70" s="216">
        <v>880000</v>
      </c>
      <c r="F70" s="208" t="s">
        <v>582</v>
      </c>
      <c r="G70" s="216">
        <v>880000</v>
      </c>
      <c r="H70" s="200">
        <f>+E70-G70</f>
        <v>0</v>
      </c>
      <c r="I70" s="215" t="s">
        <v>562</v>
      </c>
      <c r="J70" s="214">
        <v>39599</v>
      </c>
      <c r="K70" s="219">
        <v>39618</v>
      </c>
    </row>
    <row r="71" spans="1:11" s="84" customFormat="1" ht="37.15" customHeight="1">
      <c r="A71" s="234" t="s">
        <v>598</v>
      </c>
      <c r="B71" s="233" t="s">
        <v>597</v>
      </c>
      <c r="C71" s="232" t="s">
        <v>596</v>
      </c>
      <c r="D71" s="231">
        <v>2589453</v>
      </c>
      <c r="E71" s="231">
        <v>0</v>
      </c>
      <c r="F71" s="230" t="s">
        <v>563</v>
      </c>
      <c r="G71" s="216">
        <v>0</v>
      </c>
      <c r="H71" s="200">
        <v>0</v>
      </c>
      <c r="I71" s="215" t="s">
        <v>595</v>
      </c>
      <c r="J71" s="229" t="s">
        <v>594</v>
      </c>
      <c r="K71" s="229" t="s">
        <v>594</v>
      </c>
    </row>
    <row r="72" spans="1:11" ht="30">
      <c r="A72" s="218" t="s">
        <v>593</v>
      </c>
      <c r="B72" s="178" t="s">
        <v>592</v>
      </c>
      <c r="C72" s="220" t="s">
        <v>591</v>
      </c>
      <c r="D72" s="216">
        <v>138134</v>
      </c>
      <c r="E72" s="216">
        <v>110507</v>
      </c>
      <c r="F72" s="208" t="s">
        <v>582</v>
      </c>
      <c r="G72" s="216">
        <v>110507</v>
      </c>
      <c r="H72" s="200">
        <f>+E72-G72</f>
        <v>0</v>
      </c>
      <c r="I72" s="215" t="s">
        <v>562</v>
      </c>
      <c r="J72" s="214">
        <v>39862</v>
      </c>
      <c r="K72" s="219">
        <v>39862</v>
      </c>
    </row>
    <row r="73" spans="1:11" ht="30">
      <c r="A73" s="218" t="s">
        <v>590</v>
      </c>
      <c r="B73" s="178" t="s">
        <v>567</v>
      </c>
      <c r="C73" s="220" t="s">
        <v>589</v>
      </c>
      <c r="D73" s="216">
        <v>66677</v>
      </c>
      <c r="E73" s="216">
        <v>53341</v>
      </c>
      <c r="F73" s="208" t="s">
        <v>582</v>
      </c>
      <c r="G73" s="216">
        <v>53341</v>
      </c>
      <c r="H73" s="200">
        <f>+E73-G73</f>
        <v>0</v>
      </c>
      <c r="I73" s="215" t="s">
        <v>562</v>
      </c>
      <c r="J73" s="219">
        <v>40226</v>
      </c>
      <c r="K73" s="219">
        <v>40226</v>
      </c>
    </row>
    <row r="74" spans="1:11">
      <c r="A74" s="218" t="s">
        <v>588</v>
      </c>
      <c r="B74" s="178" t="s">
        <v>587</v>
      </c>
      <c r="C74" s="220" t="s">
        <v>586</v>
      </c>
      <c r="D74" s="216">
        <v>50000</v>
      </c>
      <c r="E74" s="216">
        <v>40000</v>
      </c>
      <c r="F74" s="208" t="s">
        <v>582</v>
      </c>
      <c r="G74" s="216">
        <v>40000</v>
      </c>
      <c r="H74" s="200">
        <f>+E74-G74</f>
        <v>0</v>
      </c>
      <c r="I74" s="215" t="s">
        <v>562</v>
      </c>
      <c r="J74" s="214">
        <v>39707</v>
      </c>
      <c r="K74" s="219">
        <v>39707</v>
      </c>
    </row>
    <row r="75" spans="1:11" ht="45">
      <c r="A75" s="218" t="s">
        <v>585</v>
      </c>
      <c r="B75" s="178" t="s">
        <v>584</v>
      </c>
      <c r="C75" s="220" t="s">
        <v>583</v>
      </c>
      <c r="D75" s="216">
        <f>E75/0.8</f>
        <v>40267.5</v>
      </c>
      <c r="E75" s="216">
        <v>32214</v>
      </c>
      <c r="F75" s="208" t="s">
        <v>582</v>
      </c>
      <c r="G75" s="216">
        <v>32214</v>
      </c>
      <c r="H75" s="200">
        <f>+E75-G75</f>
        <v>0</v>
      </c>
      <c r="I75" s="215" t="s">
        <v>562</v>
      </c>
      <c r="J75" s="214">
        <v>39538</v>
      </c>
      <c r="K75" s="219">
        <v>39582</v>
      </c>
    </row>
    <row r="76" spans="1:11" ht="45">
      <c r="A76" s="218" t="s">
        <v>581</v>
      </c>
      <c r="B76" s="178" t="s">
        <v>580</v>
      </c>
      <c r="C76" s="220" t="s">
        <v>579</v>
      </c>
      <c r="D76" s="216">
        <v>500000</v>
      </c>
      <c r="E76" s="216">
        <v>163085</v>
      </c>
      <c r="F76" s="208" t="s">
        <v>563</v>
      </c>
      <c r="G76" s="216">
        <v>163085</v>
      </c>
      <c r="H76" s="216">
        <v>0</v>
      </c>
      <c r="I76" s="215" t="s">
        <v>562</v>
      </c>
      <c r="J76" s="214">
        <v>40543</v>
      </c>
      <c r="K76" s="219">
        <v>40142</v>
      </c>
    </row>
    <row r="77" spans="1:11" ht="30">
      <c r="A77" s="218" t="s">
        <v>578</v>
      </c>
      <c r="B77" s="178" t="s">
        <v>565</v>
      </c>
      <c r="C77" s="220" t="s">
        <v>577</v>
      </c>
      <c r="D77" s="216">
        <v>587500</v>
      </c>
      <c r="E77" s="216">
        <v>220000</v>
      </c>
      <c r="F77" s="208" t="s">
        <v>563</v>
      </c>
      <c r="G77" s="216">
        <v>220000</v>
      </c>
      <c r="H77" s="200">
        <f t="shared" ref="H77:H82" si="4">+E77-G77</f>
        <v>0</v>
      </c>
      <c r="I77" s="215" t="s">
        <v>562</v>
      </c>
      <c r="J77" s="214">
        <v>39721</v>
      </c>
      <c r="K77" s="219">
        <v>39708</v>
      </c>
    </row>
    <row r="78" spans="1:11" ht="60">
      <c r="A78" s="228" t="s">
        <v>576</v>
      </c>
      <c r="B78" s="227" t="s">
        <v>575</v>
      </c>
      <c r="C78" s="226" t="s">
        <v>574</v>
      </c>
      <c r="D78" s="224">
        <f>334498/0.8</f>
        <v>418122.5</v>
      </c>
      <c r="E78" s="224">
        <f>125413+177731</f>
        <v>303144</v>
      </c>
      <c r="F78" s="225" t="s">
        <v>559</v>
      </c>
      <c r="G78" s="224">
        <v>303144</v>
      </c>
      <c r="H78" s="224">
        <f t="shared" si="4"/>
        <v>0</v>
      </c>
      <c r="I78" s="223" t="s">
        <v>562</v>
      </c>
      <c r="J78" s="222">
        <v>39629</v>
      </c>
      <c r="K78" s="221">
        <v>39660</v>
      </c>
    </row>
    <row r="79" spans="1:11" ht="60">
      <c r="A79" s="218" t="s">
        <v>573</v>
      </c>
      <c r="B79" s="178" t="s">
        <v>572</v>
      </c>
      <c r="C79" s="220" t="s">
        <v>571</v>
      </c>
      <c r="D79" s="200">
        <f>177732/0.8</f>
        <v>222165</v>
      </c>
      <c r="E79" s="200">
        <v>177732</v>
      </c>
      <c r="F79" s="208" t="s">
        <v>570</v>
      </c>
      <c r="G79" s="216">
        <v>177732</v>
      </c>
      <c r="H79" s="200">
        <f t="shared" si="4"/>
        <v>0</v>
      </c>
      <c r="I79" s="215" t="s">
        <v>569</v>
      </c>
      <c r="J79" s="219">
        <v>40482</v>
      </c>
      <c r="K79" s="219">
        <v>40557</v>
      </c>
    </row>
    <row r="80" spans="1:11" ht="30">
      <c r="A80" s="218" t="s">
        <v>568</v>
      </c>
      <c r="B80" s="178" t="s">
        <v>567</v>
      </c>
      <c r="C80" s="220" t="s">
        <v>566</v>
      </c>
      <c r="D80" s="200">
        <f>60000/0.8</f>
        <v>75000</v>
      </c>
      <c r="E80" s="200">
        <v>60000</v>
      </c>
      <c r="F80" s="208" t="s">
        <v>559</v>
      </c>
      <c r="G80" s="216">
        <v>60000</v>
      </c>
      <c r="H80" s="200">
        <f t="shared" si="4"/>
        <v>0</v>
      </c>
      <c r="I80" s="215" t="s">
        <v>562</v>
      </c>
      <c r="J80" s="219">
        <v>40485</v>
      </c>
      <c r="K80" s="219">
        <v>40485</v>
      </c>
    </row>
    <row r="81" spans="1:11" ht="30">
      <c r="A81" s="218">
        <v>10483</v>
      </c>
      <c r="B81" s="178" t="s">
        <v>565</v>
      </c>
      <c r="C81" s="217" t="s">
        <v>564</v>
      </c>
      <c r="D81" s="200">
        <f>E81/0.8</f>
        <v>82053.75</v>
      </c>
      <c r="E81" s="200">
        <f>39537+26106</f>
        <v>65643</v>
      </c>
      <c r="F81" s="208" t="s">
        <v>563</v>
      </c>
      <c r="G81" s="216">
        <v>65643</v>
      </c>
      <c r="H81" s="200">
        <f t="shared" si="4"/>
        <v>0</v>
      </c>
      <c r="I81" s="215" t="s">
        <v>562</v>
      </c>
      <c r="J81" s="214">
        <v>40017</v>
      </c>
      <c r="K81" s="214">
        <v>40017</v>
      </c>
    </row>
    <row r="82" spans="1:11" ht="30">
      <c r="A82" s="169">
        <v>11760</v>
      </c>
      <c r="B82" s="170" t="s">
        <v>561</v>
      </c>
      <c r="C82" s="202" t="s">
        <v>560</v>
      </c>
      <c r="D82" s="213">
        <f>+E82/0.8</f>
        <v>71773.75</v>
      </c>
      <c r="E82" s="213">
        <v>57419</v>
      </c>
      <c r="F82" s="208" t="s">
        <v>559</v>
      </c>
      <c r="G82" s="200">
        <v>0</v>
      </c>
      <c r="H82" s="200">
        <f t="shared" si="4"/>
        <v>57419</v>
      </c>
      <c r="I82" s="208" t="s">
        <v>558</v>
      </c>
      <c r="J82" s="212" t="s">
        <v>557</v>
      </c>
      <c r="K82" s="197"/>
    </row>
    <row r="83" spans="1:11" ht="30">
      <c r="A83" s="211">
        <v>13417</v>
      </c>
      <c r="B83" s="210" t="s">
        <v>450</v>
      </c>
      <c r="C83" s="210" t="s">
        <v>556</v>
      </c>
      <c r="D83" s="209">
        <v>46143.75</v>
      </c>
      <c r="E83" s="207">
        <v>36915</v>
      </c>
      <c r="F83" s="208" t="s">
        <v>555</v>
      </c>
      <c r="G83" s="207">
        <v>0</v>
      </c>
      <c r="H83" s="206">
        <v>36915</v>
      </c>
      <c r="I83" s="205" t="s">
        <v>554</v>
      </c>
      <c r="J83" s="204" t="s">
        <v>553</v>
      </c>
      <c r="K83" s="197"/>
    </row>
    <row r="84" spans="1:11" ht="15.75">
      <c r="A84" s="203"/>
      <c r="B84" s="202"/>
      <c r="C84" s="201" t="s">
        <v>552</v>
      </c>
      <c r="D84" s="200"/>
      <c r="E84" s="199">
        <f>SUM(E70:E82)+E83</f>
        <v>2200000</v>
      </c>
      <c r="F84" s="197"/>
      <c r="G84" s="199"/>
      <c r="H84" s="199"/>
      <c r="I84" s="197"/>
      <c r="J84" s="198"/>
      <c r="K84" s="197"/>
    </row>
    <row r="85" spans="1:11">
      <c r="B85" s="188"/>
      <c r="C85" s="193"/>
      <c r="E85" s="188"/>
    </row>
    <row r="86" spans="1:11">
      <c r="B86" s="188"/>
      <c r="C86" s="193"/>
      <c r="D86" s="195"/>
      <c r="E86" s="188"/>
    </row>
    <row r="87" spans="1:11">
      <c r="B87" s="188"/>
      <c r="C87" s="193"/>
      <c r="E87" s="188"/>
    </row>
    <row r="88" spans="1:11">
      <c r="B88" s="188"/>
      <c r="C88" s="193"/>
      <c r="E88" s="188"/>
    </row>
    <row r="89" spans="1:11" ht="15.75">
      <c r="B89" s="188"/>
      <c r="C89" s="193"/>
      <c r="D89" s="196"/>
      <c r="E89" s="188"/>
    </row>
    <row r="90" spans="1:11">
      <c r="B90" s="188"/>
      <c r="C90" s="193"/>
      <c r="D90" s="195"/>
      <c r="E90" s="188"/>
    </row>
    <row r="91" spans="1:11">
      <c r="B91" s="188"/>
      <c r="C91" s="193"/>
      <c r="E91" s="188"/>
    </row>
    <row r="92" spans="1:11">
      <c r="B92" s="188"/>
      <c r="C92" s="193"/>
      <c r="E92" s="188"/>
    </row>
  </sheetData>
  <mergeCells count="15">
    <mergeCell ref="J9:K9"/>
    <mergeCell ref="I19:J19"/>
    <mergeCell ref="H1:I1"/>
    <mergeCell ref="J1:K1"/>
    <mergeCell ref="A1:E1"/>
    <mergeCell ref="F1:G1"/>
    <mergeCell ref="B68:F68"/>
    <mergeCell ref="A9:E9"/>
    <mergeCell ref="F9:G9"/>
    <mergeCell ref="B19:F19"/>
    <mergeCell ref="G19:H19"/>
    <mergeCell ref="B30:F30"/>
    <mergeCell ref="B45:F45"/>
    <mergeCell ref="B60:F60"/>
    <mergeCell ref="H9:I9"/>
  </mergeCells>
  <pageMargins left="0.75" right="0.75" top="0.75" bottom="0.5" header="0.5" footer="0.5"/>
  <pageSetup paperSize="17" scale="80" fitToHeight="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GAVI </vt:lpstr>
      <vt:lpstr>CSVI</vt:lpstr>
      <vt:lpstr>SRT</vt:lpstr>
      <vt:lpstr>Bridge Safety Fund</vt:lpstr>
      <vt:lpstr>City County RIIF</vt:lpstr>
      <vt:lpstr>RRLGP</vt:lpstr>
      <vt:lpstr>Rail Port FY 2011</vt:lpstr>
      <vt:lpstr>Passenger Rail</vt:lpstr>
      <vt:lpstr>PTIG</vt:lpstr>
      <vt:lpstr>SRT!Print_Area</vt:lpstr>
      <vt:lpstr>SRT!Print_Titles</vt:lpstr>
    </vt:vector>
  </TitlesOfParts>
  <Company>Iowa Department of Transportation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Iowa DOT</dc:creator>
  <cp:lastModifiedBy>Administrator</cp:lastModifiedBy>
  <cp:lastPrinted>2012-12-17T21:59:32Z</cp:lastPrinted>
  <dcterms:created xsi:type="dcterms:W3CDTF">2006-11-27T14:03:20Z</dcterms:created>
  <dcterms:modified xsi:type="dcterms:W3CDTF">2013-01-14T16:00:32Z</dcterms:modified>
</cp:coreProperties>
</file>