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activeTab="3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D52" i="4" l="1"/>
  <c r="D44" i="4"/>
  <c r="B44" i="4"/>
  <c r="B39" i="4"/>
  <c r="B37" i="4"/>
  <c r="B36" i="4"/>
  <c r="B30" i="4"/>
  <c r="B29" i="4"/>
  <c r="B28" i="4"/>
  <c r="C62" i="4"/>
  <c r="D26" i="4"/>
  <c r="B26" i="4"/>
  <c r="D25" i="4"/>
  <c r="B19" i="4"/>
  <c r="B18" i="4"/>
  <c r="D17" i="4"/>
  <c r="B17" i="4"/>
  <c r="B15" i="4"/>
  <c r="B11" i="4"/>
  <c r="D28" i="4" l="1"/>
  <c r="C60" i="4" l="1"/>
  <c r="B53" i="4" l="1"/>
  <c r="D53" i="4"/>
  <c r="B52" i="4"/>
  <c r="D46" i="4"/>
  <c r="C66" i="4"/>
  <c r="D41" i="4"/>
  <c r="D37" i="4"/>
  <c r="D30" i="4"/>
  <c r="C64" i="4"/>
  <c r="C63" i="4"/>
  <c r="D19" i="4"/>
  <c r="D18" i="4"/>
  <c r="B10" i="4" l="1"/>
  <c r="B9" i="4"/>
  <c r="D9" i="4"/>
  <c r="B7" i="4"/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/>
  <c r="G9" i="3"/>
  <c r="G9" i="4"/>
  <c r="C10" i="3"/>
  <c r="C10" i="4"/>
  <c r="C10" i="5" s="1"/>
  <c r="C10" i="6" s="1"/>
  <c r="C10" i="7" s="1"/>
  <c r="C10" i="8" s="1"/>
  <c r="C10" i="9" s="1"/>
  <c r="C10" i="10" s="1"/>
  <c r="C10" i="11" s="1"/>
  <c r="C10" i="12" s="1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 s="1"/>
  <c r="E28" i="5" s="1"/>
  <c r="E28" i="6" s="1"/>
  <c r="E28" i="7" s="1"/>
  <c r="E28" i="8" s="1"/>
  <c r="E28" i="9" s="1"/>
  <c r="E28" i="10" s="1"/>
  <c r="E28" i="11" s="1"/>
  <c r="E28" i="12" s="1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/>
  <c r="G53" i="7" s="1"/>
  <c r="G53" i="8" s="1"/>
  <c r="G52" i="5"/>
  <c r="G52" i="6"/>
  <c r="G52" i="7" s="1"/>
  <c r="G52" i="8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2" i="6"/>
  <c r="D62" i="7" s="1"/>
  <c r="D62" i="8" s="1"/>
  <c r="D62" i="9" s="1"/>
  <c r="D62" i="10" s="1"/>
  <c r="D62" i="11" s="1"/>
  <c r="D62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/>
  <c r="C16" i="12" s="1"/>
  <c r="E16" i="11"/>
  <c r="E16" i="12" s="1"/>
  <c r="E17" i="11"/>
  <c r="E17" i="12" s="1"/>
  <c r="G19" i="9"/>
  <c r="G19" i="10" s="1"/>
  <c r="G19" i="11" s="1"/>
  <c r="G19" i="12" s="1"/>
  <c r="C20" i="9"/>
  <c r="C20" i="10" s="1"/>
  <c r="C20" i="11" s="1"/>
  <c r="C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E23" i="9"/>
  <c r="E23" i="10" s="1"/>
  <c r="E23" i="11" s="1"/>
  <c r="E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E39" i="9"/>
  <c r="E39" i="10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55" i="2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<sst xmlns="http://schemas.openxmlformats.org/spreadsheetml/2006/main" count="901" uniqueCount="83">
  <si>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</si>
  <si>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</si>
  <si>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</si>
  <si>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</si>
  <si>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</si>
  <si>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</si>
  <si>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</si>
  <si>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</si>
  <si>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</si>
  <si>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</si>
  <si>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</si>
  <si>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</si>
  <si>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</si>
  <si>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</si>
  <si>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</si>
  <si>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</si>
  <si>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</si>
  <si>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</si>
  <si>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</si>
  <si>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</si>
  <si>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</si>
  <si>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</si>
  <si>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</si>
  <si>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</si>
  <si>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</si>
  <si>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</si>
  <si>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</si>
  <si>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</si>
  <si>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</si>
  <si>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</si>
  <si>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</si>
  <si>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</si>
  <si>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</si>
  <si>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</si>
  <si>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</si>
  <si>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</si>
  <si>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</si>
  <si>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</si>
  <si>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</si>
  <si>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</si>
  <si>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</si>
  <si>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</si>
  <si>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</si>
  <si>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</si>
  <si>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</si>
  <si>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</si>
  <si>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</si>
  <si>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</si>
  <si>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</si>
  <si>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</si>
  <si>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</si>
  <si>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</si>
  <si>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</si>
  <si>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</si>
  <si>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</si>
  <si>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</si>
  <si>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</si>
  <si>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</si>
  <si>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</si>
  <si>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</si>
  <si>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</si>
  <si>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</si>
  <si>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</si>
  <si>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</si>
  <si>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</si>
  <si>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</si>
  <si>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</si>
  <si>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August, 2010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</si>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</sst>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7" fontId="17" fillId="0" borderId="5" xfId="0" applyNumberFormat="1" applyFont="1" applyBorder="1" applyAlignment="1" applyProtection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37" fontId="23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25" activePane="bottomLeft" state="frozen"/>
      <selection pane="bottomLeft" activeCell="I25" sqref="I25"/>
    </sheetView>
  </sheetViews>
  <sheetFormatPr defaultColWidth="11.77734375" defaultRowHeight="15" x14ac:dyDescent="0.2"/>
  <cols>
    <col min="1" max="1" width="16.77734375" style="57" customWidth="1"/>
    <col min="2" max="2" width="13.6640625" style="53" customWidth="1"/>
    <col min="3" max="4" width="13.77734375" style="53" customWidth="1"/>
    <col min="5" max="6" width="12.6640625" style="53" customWidth="1"/>
    <col min="7" max="7" width="12.77734375" style="53" customWidth="1"/>
    <col min="8" max="16384" width="11.77734375" style="53"/>
  </cols>
  <sheetData>
    <row r="1" spans="1:256" ht="0.95" customHeight="1" x14ac:dyDescent="0.25">
      <c r="I1" s="79"/>
    </row>
    <row r="2" spans="1:256" ht="23.25" x14ac:dyDescent="0.35">
      <c r="A2" s="80" t="s">
        <v>69</v>
      </c>
      <c r="B2" s="81"/>
      <c r="D2" s="81"/>
      <c r="F2" s="82" t="s">
        <v>70</v>
      </c>
      <c r="G2" s="83"/>
      <c r="I2" s="79"/>
    </row>
    <row r="3" spans="1:256" ht="15.75" x14ac:dyDescent="0.25">
      <c r="F3" s="53" t="s">
        <v>68</v>
      </c>
      <c r="I3" s="79"/>
    </row>
    <row r="4" spans="1:256" ht="12.95" customHeight="1" thickBot="1" x14ac:dyDescent="0.3">
      <c r="E4" s="79"/>
      <c r="G4" s="79"/>
      <c r="I4" s="79"/>
    </row>
    <row r="5" spans="1:256" ht="21" customHeight="1" thickBot="1" x14ac:dyDescent="0.3">
      <c r="B5" s="84" t="s">
        <v>1</v>
      </c>
      <c r="C5" s="85"/>
      <c r="D5" s="86" t="s">
        <v>2</v>
      </c>
      <c r="E5" s="85"/>
      <c r="F5" s="86" t="s">
        <v>3</v>
      </c>
      <c r="G5" s="85"/>
    </row>
    <row r="6" spans="1:256" ht="16.5" thickBot="1" x14ac:dyDescent="0.25">
      <c r="A6" s="87" t="s">
        <v>4</v>
      </c>
      <c r="B6" s="88" t="s">
        <v>5</v>
      </c>
      <c r="C6" s="88" t="s">
        <v>6</v>
      </c>
      <c r="D6" s="88" t="s">
        <v>5</v>
      </c>
      <c r="E6" s="88" t="s">
        <v>6</v>
      </c>
      <c r="F6" s="88" t="s">
        <v>5</v>
      </c>
      <c r="G6" s="88" t="s">
        <v>6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x14ac:dyDescent="0.2">
      <c r="A7" s="46" t="s">
        <v>7</v>
      </c>
      <c r="B7" s="77">
        <f>780+415+815+815+800+800+800+800+500+500+800+800+800+800+800+800+800+800+800+650+800+800+310+800+800+490</f>
        <v>18875</v>
      </c>
      <c r="C7" s="25">
        <f t="shared" ref="C7:C54" si="0">B7</f>
        <v>18875</v>
      </c>
      <c r="D7" s="78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6" t="s">
        <v>65</v>
      </c>
      <c r="B8" s="77"/>
      <c r="C8" s="25">
        <f t="shared" si="0"/>
        <v>0</v>
      </c>
      <c r="D8" s="78"/>
      <c r="E8" s="25">
        <f t="shared" si="1"/>
        <v>0</v>
      </c>
      <c r="F8" s="25"/>
      <c r="G8" s="25">
        <f t="shared" si="2"/>
        <v>0</v>
      </c>
    </row>
    <row r="9" spans="1:256" x14ac:dyDescent="0.2">
      <c r="A9" s="46" t="s">
        <v>8</v>
      </c>
      <c r="B9" s="77">
        <f>552+590+700+500+800+450+500+750+1050+1050+1100+1100+300+750+1050+1050+1050+1100</f>
        <v>14442</v>
      </c>
      <c r="C9" s="25">
        <f t="shared" si="0"/>
        <v>14442</v>
      </c>
      <c r="D9" s="78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6" t="s">
        <v>9</v>
      </c>
      <c r="B10" s="77"/>
      <c r="C10" s="25">
        <f t="shared" si="0"/>
        <v>0</v>
      </c>
      <c r="D10" s="78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6" t="s">
        <v>10</v>
      </c>
      <c r="B11" s="77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8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6" t="s">
        <v>11</v>
      </c>
      <c r="B12" s="77"/>
      <c r="C12" s="25">
        <f t="shared" si="0"/>
        <v>0</v>
      </c>
      <c r="D12" s="78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6" t="s">
        <v>12</v>
      </c>
      <c r="B13" s="77"/>
      <c r="C13" s="25">
        <f t="shared" si="0"/>
        <v>0</v>
      </c>
      <c r="D13" s="78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6" t="s">
        <v>13</v>
      </c>
      <c r="B14" s="77"/>
      <c r="C14" s="25">
        <f t="shared" si="0"/>
        <v>0</v>
      </c>
      <c r="D14" s="78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6" t="s">
        <v>14</v>
      </c>
      <c r="B15" s="77">
        <f>1110+2220+1110+800+800</f>
        <v>6040</v>
      </c>
      <c r="C15" s="25">
        <f t="shared" si="0"/>
        <v>6040</v>
      </c>
      <c r="D15" s="78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6" t="s">
        <v>15</v>
      </c>
      <c r="B16" s="77"/>
      <c r="C16" s="25">
        <f t="shared" si="0"/>
        <v>0</v>
      </c>
      <c r="D16" s="78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6" t="s">
        <v>16</v>
      </c>
      <c r="B17" s="77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8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6" t="s">
        <v>17</v>
      </c>
      <c r="B18" s="77">
        <f>600+500+580+650+250+250+50+320+50+250+250+8512</f>
        <v>12262</v>
      </c>
      <c r="C18" s="25">
        <f t="shared" si="0"/>
        <v>12262</v>
      </c>
      <c r="D18" s="78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6" t="s">
        <v>18</v>
      </c>
      <c r="B19" s="77">
        <f>256+2000+800+1100+1100+900+400+1100+1350+388+1450+10430</f>
        <v>21274</v>
      </c>
      <c r="C19" s="25">
        <f t="shared" si="0"/>
        <v>21274</v>
      </c>
      <c r="D19" s="78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6" t="s">
        <v>19</v>
      </c>
      <c r="B20" s="77"/>
      <c r="C20" s="25">
        <f t="shared" si="0"/>
        <v>0</v>
      </c>
      <c r="D20" s="78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6" t="s">
        <v>20</v>
      </c>
      <c r="B21" s="77"/>
      <c r="C21" s="25">
        <f t="shared" si="0"/>
        <v>0</v>
      </c>
      <c r="D21" s="78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6" t="s">
        <v>21</v>
      </c>
      <c r="B22" s="77"/>
      <c r="C22" s="25">
        <f t="shared" si="0"/>
        <v>0</v>
      </c>
      <c r="D22" s="78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6" t="s">
        <v>22</v>
      </c>
      <c r="B23" s="77"/>
      <c r="C23" s="25">
        <f t="shared" si="0"/>
        <v>0</v>
      </c>
      <c r="D23" s="78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6" t="s">
        <v>23</v>
      </c>
      <c r="B24" s="77"/>
      <c r="C24" s="25">
        <f t="shared" si="0"/>
        <v>0</v>
      </c>
      <c r="D24" s="78"/>
      <c r="E24" s="25">
        <f t="shared" si="1"/>
        <v>0</v>
      </c>
      <c r="F24" s="25"/>
      <c r="G24" s="25">
        <f t="shared" si="2"/>
        <v>0</v>
      </c>
      <c r="I24" s="53" t="s">
        <v>82</v>
      </c>
    </row>
    <row r="25" spans="1:9" x14ac:dyDescent="0.2">
      <c r="A25" s="46" t="s">
        <v>24</v>
      </c>
      <c r="B25" s="77"/>
      <c r="C25" s="25">
        <f t="shared" si="0"/>
        <v>0</v>
      </c>
      <c r="D25" s="78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6" t="s">
        <v>25</v>
      </c>
      <c r="B26" s="77">
        <f>128909+180+85+109870</f>
        <v>239044</v>
      </c>
      <c r="C26" s="25">
        <f t="shared" si="0"/>
        <v>239044</v>
      </c>
      <c r="D26" s="78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6" t="s">
        <v>26</v>
      </c>
      <c r="B27" s="77">
        <f>38425</f>
        <v>38425</v>
      </c>
      <c r="C27" s="25">
        <f t="shared" si="0"/>
        <v>38425</v>
      </c>
      <c r="D27" s="78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6" t="s">
        <v>27</v>
      </c>
      <c r="B28" s="77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8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6" t="s">
        <v>28</v>
      </c>
      <c r="B29" s="77">
        <f>2200</f>
        <v>2200</v>
      </c>
      <c r="C29" s="25">
        <f t="shared" si="0"/>
        <v>2200</v>
      </c>
      <c r="D29" s="78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6" t="s">
        <v>29</v>
      </c>
      <c r="B30" s="77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8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6" t="s">
        <v>30</v>
      </c>
      <c r="B31" s="77"/>
      <c r="C31" s="25">
        <f t="shared" si="0"/>
        <v>0</v>
      </c>
      <c r="D31" s="78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6" t="s">
        <v>31</v>
      </c>
      <c r="B32" s="77"/>
      <c r="C32" s="25">
        <f t="shared" si="0"/>
        <v>0</v>
      </c>
      <c r="D32" s="78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6" t="s">
        <v>32</v>
      </c>
      <c r="B33" s="77"/>
      <c r="C33" s="25">
        <f t="shared" si="0"/>
        <v>0</v>
      </c>
      <c r="D33" s="78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6" t="s">
        <v>33</v>
      </c>
      <c r="B34" s="77"/>
      <c r="C34" s="25">
        <f t="shared" si="0"/>
        <v>0</v>
      </c>
      <c r="D34" s="78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6" t="s">
        <v>34</v>
      </c>
      <c r="B35" s="77"/>
      <c r="C35" s="25">
        <f t="shared" si="0"/>
        <v>0</v>
      </c>
      <c r="D35" s="78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6" t="s">
        <v>35</v>
      </c>
      <c r="B36" s="77">
        <f>800+800+800+850+650+725+725+800+650+144279</f>
        <v>151079</v>
      </c>
      <c r="C36" s="25">
        <f t="shared" si="0"/>
        <v>151079</v>
      </c>
      <c r="D36" s="78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6" t="s">
        <v>36</v>
      </c>
      <c r="B37" s="77">
        <f>2500+2230+2500+2225+1250+1100+1250+1700+1700+1700+1700+2500+2500+2000+1700+2190+2500+2500+2500+2220+1150+2075+125</f>
        <v>43815</v>
      </c>
      <c r="C37" s="25">
        <f t="shared" si="0"/>
        <v>43815</v>
      </c>
      <c r="D37" s="78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6" t="s">
        <v>37</v>
      </c>
      <c r="B38" s="77">
        <f>5875</f>
        <v>5875</v>
      </c>
      <c r="C38" s="25">
        <f t="shared" si="0"/>
        <v>5875</v>
      </c>
      <c r="D38" s="78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6" t="s">
        <v>38</v>
      </c>
      <c r="B39" s="77">
        <f>4230+3900+4230+750+1898+2417+3750+720+145170</f>
        <v>167065</v>
      </c>
      <c r="C39" s="25">
        <f t="shared" si="0"/>
        <v>167065</v>
      </c>
      <c r="D39" s="78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6" t="s">
        <v>39</v>
      </c>
      <c r="B40" s="77"/>
      <c r="C40" s="25">
        <f t="shared" si="0"/>
        <v>0</v>
      </c>
      <c r="D40" s="78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6" t="s">
        <v>40</v>
      </c>
      <c r="B41" s="77"/>
      <c r="C41" s="25">
        <f t="shared" si="0"/>
        <v>0</v>
      </c>
      <c r="D41" s="78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6" t="s">
        <v>41</v>
      </c>
      <c r="B42" s="77"/>
      <c r="C42" s="25">
        <f t="shared" si="0"/>
        <v>0</v>
      </c>
      <c r="D42" s="78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6" t="s">
        <v>42</v>
      </c>
      <c r="B43" s="77"/>
      <c r="C43" s="25">
        <f t="shared" si="0"/>
        <v>0</v>
      </c>
      <c r="D43" s="78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6" t="s">
        <v>43</v>
      </c>
      <c r="B44" s="90">
        <f>17425+660+300+350+630+630+630+630+630+630+1000+550+550+550+650+62</f>
        <v>25877</v>
      </c>
      <c r="C44" s="25">
        <f t="shared" si="0"/>
        <v>25877</v>
      </c>
      <c r="D44" s="78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6" t="s">
        <v>44</v>
      </c>
      <c r="B45" s="77"/>
      <c r="C45" s="25">
        <f t="shared" si="0"/>
        <v>0</v>
      </c>
      <c r="D45" s="78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6" t="s">
        <v>45</v>
      </c>
      <c r="B46" s="77">
        <f>21064</f>
        <v>21064</v>
      </c>
      <c r="C46" s="25">
        <f t="shared" si="0"/>
        <v>21064</v>
      </c>
      <c r="D46" s="78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6" t="s">
        <v>46</v>
      </c>
      <c r="B47" s="77">
        <f>2168+2225+2152+2150+2159+2200+2096+2176+2171+2148+2199+2183+2146</f>
        <v>28173</v>
      </c>
      <c r="C47" s="25">
        <f t="shared" si="0"/>
        <v>28173</v>
      </c>
      <c r="D47" s="78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6" t="s">
        <v>47</v>
      </c>
      <c r="B48" s="77"/>
      <c r="C48" s="25">
        <f t="shared" si="0"/>
        <v>0</v>
      </c>
      <c r="D48" s="78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6" t="s">
        <v>48</v>
      </c>
      <c r="B49" s="77"/>
      <c r="C49" s="25">
        <f t="shared" si="0"/>
        <v>0</v>
      </c>
      <c r="D49" s="78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6" t="s">
        <v>49</v>
      </c>
      <c r="B50" s="77"/>
      <c r="C50" s="25">
        <f t="shared" si="0"/>
        <v>0</v>
      </c>
      <c r="D50" s="78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6" t="s">
        <v>50</v>
      </c>
      <c r="B51" s="77"/>
      <c r="C51" s="25">
        <f t="shared" si="0"/>
        <v>0</v>
      </c>
      <c r="D51" s="78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6" t="s">
        <v>51</v>
      </c>
      <c r="B52" s="77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8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6" t="s">
        <v>52</v>
      </c>
      <c r="B53" s="77">
        <f>2439+113+1930+1830+2360+1480+890+250+1250+1060+1780+2360+660+1585+775+381+1770+209+2360+1870+1730</f>
        <v>29082</v>
      </c>
      <c r="C53" s="25">
        <f t="shared" si="0"/>
        <v>29082</v>
      </c>
      <c r="D53" s="78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7" t="s">
        <v>53</v>
      </c>
      <c r="B54" s="77">
        <f>260472</f>
        <v>260472</v>
      </c>
      <c r="C54" s="25">
        <f t="shared" si="0"/>
        <v>260472</v>
      </c>
      <c r="D54" s="78">
        <f>360+31+3</f>
        <v>394</v>
      </c>
      <c r="E54" s="25">
        <f t="shared" si="3"/>
        <v>394</v>
      </c>
      <c r="F54" s="25">
        <v>12745</v>
      </c>
      <c r="G54" s="91">
        <f t="shared" si="2"/>
        <v>12745</v>
      </c>
    </row>
    <row r="55" spans="1:256" ht="25.9" customHeight="1" thickTop="1" thickBot="1" x14ac:dyDescent="0.25">
      <c r="A55" s="48" t="s">
        <v>54</v>
      </c>
      <c r="B55" s="49">
        <f>SUM(B7:B54)</f>
        <v>1991918</v>
      </c>
      <c r="C55" s="49">
        <f>SUM(C7:C54)</f>
        <v>1991918</v>
      </c>
      <c r="D55" s="49">
        <f>SUM(D7:D54)</f>
        <v>27420</v>
      </c>
      <c r="E55" s="50">
        <f t="shared" si="3"/>
        <v>27420</v>
      </c>
      <c r="F55" s="94">
        <f>SUM(F7:F54)</f>
        <v>12751</v>
      </c>
      <c r="G55" s="92">
        <f t="shared" si="2"/>
        <v>12751</v>
      </c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ht="18" x14ac:dyDescent="0.25">
      <c r="A56" s="51"/>
      <c r="B56" s="52"/>
      <c r="C56" s="52"/>
      <c r="D56" s="52"/>
      <c r="E56" s="52"/>
    </row>
    <row r="57" spans="1:256" ht="15.75" thickBot="1" x14ac:dyDescent="0.25">
      <c r="A57" s="54" t="s">
        <v>55</v>
      </c>
      <c r="B57" s="52"/>
      <c r="C57" s="55" t="s">
        <v>5</v>
      </c>
      <c r="D57" s="56" t="s">
        <v>6</v>
      </c>
      <c r="E57" s="52"/>
    </row>
    <row r="58" spans="1:256" x14ac:dyDescent="0.2">
      <c r="A58" s="57" t="s">
        <v>56</v>
      </c>
      <c r="B58" s="58"/>
      <c r="C58" s="26"/>
      <c r="D58" s="59">
        <f t="shared" ref="D58:D67" si="4">C58</f>
        <v>0</v>
      </c>
      <c r="E58" s="52"/>
    </row>
    <row r="59" spans="1:256" ht="15.75" x14ac:dyDescent="0.25">
      <c r="A59" s="57" t="s">
        <v>57</v>
      </c>
      <c r="B59" s="26"/>
      <c r="C59" s="26"/>
      <c r="D59" s="59">
        <f t="shared" si="4"/>
        <v>0</v>
      </c>
      <c r="F59" s="79"/>
      <c r="G59" s="79"/>
    </row>
    <row r="60" spans="1:256" ht="15.75" x14ac:dyDescent="0.25">
      <c r="A60" s="57" t="s">
        <v>58</v>
      </c>
      <c r="B60" s="26"/>
      <c r="C60" s="26">
        <f>60+60+80+30</f>
        <v>230</v>
      </c>
      <c r="D60" s="59">
        <f t="shared" si="4"/>
        <v>230</v>
      </c>
      <c r="F60" s="79"/>
      <c r="G60" s="79"/>
    </row>
    <row r="61" spans="1:256" ht="15.75" x14ac:dyDescent="0.25">
      <c r="A61" s="57" t="s">
        <v>59</v>
      </c>
      <c r="B61" s="26"/>
      <c r="C61" s="26"/>
      <c r="D61" s="59">
        <f t="shared" si="4"/>
        <v>0</v>
      </c>
      <c r="F61" s="79"/>
      <c r="G61" s="79"/>
    </row>
    <row r="62" spans="1:256" x14ac:dyDescent="0.2">
      <c r="A62" s="57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9">
        <f>C62</f>
        <v>338342</v>
      </c>
    </row>
    <row r="63" spans="1:256" x14ac:dyDescent="0.2">
      <c r="A63" s="57" t="s">
        <v>66</v>
      </c>
      <c r="B63" s="26"/>
      <c r="C63" s="26">
        <f>170+80+45+100+170+80+16+25+45+170+100+170+20+25+170+170+80+12+40+100+20+80+30+3860</f>
        <v>5778</v>
      </c>
      <c r="D63" s="59">
        <f t="shared" si="4"/>
        <v>5778</v>
      </c>
    </row>
    <row r="64" spans="1:256" x14ac:dyDescent="0.2">
      <c r="A64" s="57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9">
        <f t="shared" si="4"/>
        <v>20447</v>
      </c>
    </row>
    <row r="65" spans="1:4" x14ac:dyDescent="0.2">
      <c r="A65" s="57" t="s">
        <v>61</v>
      </c>
      <c r="C65" s="26"/>
      <c r="D65" s="59">
        <f t="shared" si="4"/>
        <v>0</v>
      </c>
    </row>
    <row r="66" spans="1:4" x14ac:dyDescent="0.2">
      <c r="A66" s="57" t="s">
        <v>62</v>
      </c>
      <c r="C66" s="26">
        <f>150+73+200+210+150+105+105+200+65+180+116+150+136+210+150+150+150+200+12+16+150+136+120+210+150+140+150+116+150+296</f>
        <v>4346</v>
      </c>
      <c r="D66" s="59">
        <f t="shared" si="4"/>
        <v>4346</v>
      </c>
    </row>
    <row r="67" spans="1:4" x14ac:dyDescent="0.2">
      <c r="A67" s="57" t="s">
        <v>63</v>
      </c>
      <c r="C67" s="26">
        <v>1500</v>
      </c>
      <c r="D67" s="59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C57" sqref="C5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79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0"/>
      <c r="C7" s="12">
        <f>September!C7+B7</f>
        <v>49805</v>
      </c>
      <c r="D7" s="68"/>
      <c r="E7" s="12">
        <f>September!E7+D7</f>
        <v>0</v>
      </c>
      <c r="F7" s="69"/>
      <c r="G7" s="12">
        <f>September!G7+F7</f>
        <v>0</v>
      </c>
    </row>
    <row r="8" spans="1:256" x14ac:dyDescent="0.2">
      <c r="A8" s="11" t="s">
        <v>65</v>
      </c>
      <c r="B8" s="70"/>
      <c r="C8" s="12">
        <f>September!C8+B8</f>
        <v>0</v>
      </c>
      <c r="D8" s="68"/>
      <c r="E8" s="12">
        <f>September!E8+D8</f>
        <v>0</v>
      </c>
      <c r="F8" s="69"/>
      <c r="G8" s="12">
        <f>September!G8+F8</f>
        <v>0</v>
      </c>
    </row>
    <row r="9" spans="1:256" x14ac:dyDescent="0.2">
      <c r="A9" s="11" t="s">
        <v>8</v>
      </c>
      <c r="B9" s="70"/>
      <c r="C9" s="12">
        <f>September!C9+B9</f>
        <v>78429</v>
      </c>
      <c r="D9" s="68"/>
      <c r="E9" s="12">
        <f>September!E9+D9</f>
        <v>603</v>
      </c>
      <c r="F9" s="69"/>
      <c r="G9" s="12">
        <f>September!G9+F9</f>
        <v>0</v>
      </c>
    </row>
    <row r="10" spans="1:256" x14ac:dyDescent="0.2">
      <c r="A10" s="11" t="s">
        <v>9</v>
      </c>
      <c r="B10" s="70"/>
      <c r="C10" s="12">
        <f>September!C10+B10</f>
        <v>1</v>
      </c>
      <c r="D10" s="68"/>
      <c r="E10" s="12">
        <f>September!E10+D10</f>
        <v>0</v>
      </c>
      <c r="F10" s="69"/>
      <c r="G10" s="12">
        <f>September!G10+F10</f>
        <v>0</v>
      </c>
    </row>
    <row r="11" spans="1:256" x14ac:dyDescent="0.2">
      <c r="A11" s="11" t="s">
        <v>10</v>
      </c>
      <c r="B11" s="70"/>
      <c r="C11" s="12">
        <f>September!C11+B11</f>
        <v>487750</v>
      </c>
      <c r="D11" s="68"/>
      <c r="E11" s="12">
        <f>September!E11+D11</f>
        <v>410</v>
      </c>
      <c r="F11" s="69"/>
      <c r="G11" s="12">
        <f>September!G11+F11</f>
        <v>0</v>
      </c>
    </row>
    <row r="12" spans="1:256" x14ac:dyDescent="0.2">
      <c r="A12" s="11" t="s">
        <v>11</v>
      </c>
      <c r="B12" s="70"/>
      <c r="C12" s="12">
        <f>September!C12+B12</f>
        <v>0</v>
      </c>
      <c r="D12" s="68"/>
      <c r="E12" s="12">
        <f>September!E12+D12</f>
        <v>0</v>
      </c>
      <c r="F12" s="69"/>
      <c r="G12" s="12">
        <f>September!G12+F12</f>
        <v>0</v>
      </c>
    </row>
    <row r="13" spans="1:256" x14ac:dyDescent="0.2">
      <c r="A13" s="11" t="s">
        <v>12</v>
      </c>
      <c r="B13" s="70"/>
      <c r="C13" s="12">
        <f>September!C13+B13</f>
        <v>0</v>
      </c>
      <c r="D13" s="68"/>
      <c r="E13" s="12">
        <f>September!E13+D13</f>
        <v>0</v>
      </c>
      <c r="F13" s="69"/>
      <c r="G13" s="12">
        <f>September!G13+F13</f>
        <v>0</v>
      </c>
    </row>
    <row r="14" spans="1:256" x14ac:dyDescent="0.2">
      <c r="A14" s="11" t="s">
        <v>13</v>
      </c>
      <c r="B14" s="70"/>
      <c r="C14" s="12">
        <f>September!C14+B14</f>
        <v>0</v>
      </c>
      <c r="D14" s="68"/>
      <c r="E14" s="12">
        <f>September!E14+D14</f>
        <v>0</v>
      </c>
      <c r="F14" s="69"/>
      <c r="G14" s="12">
        <f>September!G14+F14</f>
        <v>0</v>
      </c>
    </row>
    <row r="15" spans="1:256" x14ac:dyDescent="0.2">
      <c r="A15" s="11" t="s">
        <v>14</v>
      </c>
      <c r="B15" s="70"/>
      <c r="C15" s="12">
        <f>September!C15+B15</f>
        <v>23075</v>
      </c>
      <c r="D15" s="68"/>
      <c r="E15" s="12">
        <f>September!E15+D15</f>
        <v>0</v>
      </c>
      <c r="F15" s="69"/>
      <c r="G15" s="12">
        <f>September!G15+F15</f>
        <v>0</v>
      </c>
    </row>
    <row r="16" spans="1:256" x14ac:dyDescent="0.2">
      <c r="A16" s="11" t="s">
        <v>15</v>
      </c>
      <c r="B16" s="70"/>
      <c r="C16" s="12">
        <f>September!C16+B16</f>
        <v>0</v>
      </c>
      <c r="D16" s="68"/>
      <c r="E16" s="12">
        <f>September!E16+D16</f>
        <v>350</v>
      </c>
      <c r="F16" s="69"/>
      <c r="G16" s="12">
        <f>September!G16+F16</f>
        <v>0</v>
      </c>
    </row>
    <row r="17" spans="1:7" x14ac:dyDescent="0.2">
      <c r="A17" s="11" t="s">
        <v>16</v>
      </c>
      <c r="B17" s="70"/>
      <c r="C17" s="12">
        <f>September!C17+B17</f>
        <v>1202253</v>
      </c>
      <c r="D17" s="68"/>
      <c r="E17" s="12">
        <f>September!E17+D17</f>
        <v>22181</v>
      </c>
      <c r="F17" s="69"/>
      <c r="G17" s="12">
        <f>September!G17+F17</f>
        <v>0</v>
      </c>
    </row>
    <row r="18" spans="1:7" x14ac:dyDescent="0.2">
      <c r="A18" s="11" t="s">
        <v>17</v>
      </c>
      <c r="B18" s="70"/>
      <c r="C18" s="12">
        <f>September!C18+B18</f>
        <v>42692</v>
      </c>
      <c r="D18" s="68"/>
      <c r="E18" s="12">
        <f>September!E18+D18</f>
        <v>2760</v>
      </c>
      <c r="F18" s="69"/>
      <c r="G18" s="12">
        <f>September!G18+F18</f>
        <v>0</v>
      </c>
    </row>
    <row r="19" spans="1:7" x14ac:dyDescent="0.2">
      <c r="A19" s="11" t="s">
        <v>18</v>
      </c>
      <c r="B19" s="70"/>
      <c r="C19" s="12">
        <f>September!C19+B19</f>
        <v>99922</v>
      </c>
      <c r="D19" s="68"/>
      <c r="E19" s="12">
        <f>September!E19+D19</f>
        <v>2536</v>
      </c>
      <c r="F19" s="69"/>
      <c r="G19" s="12">
        <f>September!G19+F19</f>
        <v>0</v>
      </c>
    </row>
    <row r="20" spans="1:7" x14ac:dyDescent="0.2">
      <c r="A20" s="11" t="s">
        <v>19</v>
      </c>
      <c r="B20" s="70"/>
      <c r="C20" s="12">
        <f>September!C20+B20</f>
        <v>9</v>
      </c>
      <c r="D20" s="68"/>
      <c r="E20" s="12">
        <f>September!E20+D20</f>
        <v>22</v>
      </c>
      <c r="F20" s="69"/>
      <c r="G20" s="12">
        <f>September!G20+F20</f>
        <v>0</v>
      </c>
    </row>
    <row r="21" spans="1:7" x14ac:dyDescent="0.2">
      <c r="A21" s="11" t="s">
        <v>20</v>
      </c>
      <c r="B21" s="70"/>
      <c r="C21" s="12">
        <f>September!C21+B21</f>
        <v>0</v>
      </c>
      <c r="D21" s="68"/>
      <c r="E21" s="12">
        <f>September!E21+D21</f>
        <v>0</v>
      </c>
      <c r="F21" s="69"/>
      <c r="G21" s="12">
        <f>September!G21+F21</f>
        <v>0</v>
      </c>
    </row>
    <row r="22" spans="1:7" x14ac:dyDescent="0.2">
      <c r="A22" s="11" t="s">
        <v>21</v>
      </c>
      <c r="B22" s="70"/>
      <c r="C22" s="12">
        <f>September!C22+B22</f>
        <v>0</v>
      </c>
      <c r="D22" s="68"/>
      <c r="E22" s="12">
        <f>September!E22+D22</f>
        <v>0</v>
      </c>
      <c r="F22" s="69"/>
      <c r="G22" s="12">
        <f>September!G22+F22</f>
        <v>0</v>
      </c>
    </row>
    <row r="23" spans="1:7" x14ac:dyDescent="0.2">
      <c r="A23" s="11" t="s">
        <v>22</v>
      </c>
      <c r="B23" s="70"/>
      <c r="C23" s="12">
        <f>September!C23+B23</f>
        <v>0</v>
      </c>
      <c r="D23" s="68"/>
      <c r="E23" s="12">
        <f>September!E23+D23</f>
        <v>0</v>
      </c>
      <c r="F23" s="69"/>
      <c r="G23" s="12">
        <f>September!G23+F23</f>
        <v>0</v>
      </c>
    </row>
    <row r="24" spans="1:7" x14ac:dyDescent="0.2">
      <c r="A24" s="11" t="s">
        <v>23</v>
      </c>
      <c r="B24" s="70"/>
      <c r="C24" s="12">
        <f>September!C24+B24</f>
        <v>0</v>
      </c>
      <c r="D24" s="68"/>
      <c r="E24" s="12">
        <f>September!E24+D24</f>
        <v>0</v>
      </c>
      <c r="F24" s="69"/>
      <c r="G24" s="12">
        <f>September!G24+F24</f>
        <v>0</v>
      </c>
    </row>
    <row r="25" spans="1:7" x14ac:dyDescent="0.2">
      <c r="A25" s="11" t="s">
        <v>24</v>
      </c>
      <c r="B25" s="70"/>
      <c r="C25" s="12">
        <f>September!C25+B25</f>
        <v>2162</v>
      </c>
      <c r="D25" s="68"/>
      <c r="E25" s="12">
        <f>September!E25+D25</f>
        <v>5341</v>
      </c>
      <c r="F25" s="69"/>
      <c r="G25" s="12">
        <f>September!G25+F25</f>
        <v>0</v>
      </c>
    </row>
    <row r="26" spans="1:7" x14ac:dyDescent="0.2">
      <c r="A26" s="11" t="s">
        <v>25</v>
      </c>
      <c r="B26" s="70"/>
      <c r="C26" s="12">
        <f>September!C26+B26</f>
        <v>1103592</v>
      </c>
      <c r="D26" s="68"/>
      <c r="E26" s="12">
        <f>September!E26+D26</f>
        <v>9156</v>
      </c>
      <c r="F26" s="69"/>
      <c r="G26" s="12">
        <f>September!G26+F26</f>
        <v>0</v>
      </c>
    </row>
    <row r="27" spans="1:7" x14ac:dyDescent="0.2">
      <c r="A27" s="11" t="s">
        <v>26</v>
      </c>
      <c r="B27" s="70"/>
      <c r="C27" s="12">
        <f>September!C27+B27</f>
        <v>99450</v>
      </c>
      <c r="D27" s="68"/>
      <c r="E27" s="12">
        <f>September!E27+D27</f>
        <v>0</v>
      </c>
      <c r="F27" s="69"/>
      <c r="G27" s="12">
        <f>September!G27+F27</f>
        <v>0</v>
      </c>
    </row>
    <row r="28" spans="1:7" x14ac:dyDescent="0.2">
      <c r="A28" s="11" t="s">
        <v>27</v>
      </c>
      <c r="B28" s="70"/>
      <c r="C28" s="12">
        <f>September!C28+B28</f>
        <v>1301882</v>
      </c>
      <c r="D28" s="68"/>
      <c r="E28" s="12">
        <f>September!E28+D28</f>
        <v>2084</v>
      </c>
      <c r="F28" s="69"/>
      <c r="G28" s="12">
        <f>September!G28+F28</f>
        <v>24</v>
      </c>
    </row>
    <row r="29" spans="1:7" x14ac:dyDescent="0.2">
      <c r="A29" s="11" t="s">
        <v>28</v>
      </c>
      <c r="B29" s="70"/>
      <c r="C29" s="12">
        <f>September!C29+B29</f>
        <v>11600</v>
      </c>
      <c r="D29" s="68"/>
      <c r="E29" s="12">
        <f>September!E29+D29</f>
        <v>0</v>
      </c>
      <c r="F29" s="69"/>
      <c r="G29" s="12">
        <f>September!G29+F29</f>
        <v>0</v>
      </c>
    </row>
    <row r="30" spans="1:7" x14ac:dyDescent="0.2">
      <c r="A30" s="11" t="s">
        <v>29</v>
      </c>
      <c r="B30" s="70"/>
      <c r="C30" s="12">
        <f>September!C30+B30</f>
        <v>531920</v>
      </c>
      <c r="D30" s="68"/>
      <c r="E30" s="12">
        <f>September!E30+D30</f>
        <v>6105</v>
      </c>
      <c r="F30" s="69"/>
      <c r="G30" s="12">
        <f>September!G30+F30</f>
        <v>0</v>
      </c>
    </row>
    <row r="31" spans="1:7" x14ac:dyDescent="0.2">
      <c r="A31" s="11" t="s">
        <v>30</v>
      </c>
      <c r="B31" s="70"/>
      <c r="C31" s="12">
        <f>September!C31+B31</f>
        <v>0</v>
      </c>
      <c r="D31" s="68"/>
      <c r="E31" s="12">
        <f>September!E31+D31</f>
        <v>0</v>
      </c>
      <c r="F31" s="69"/>
      <c r="G31" s="12">
        <f>September!G31+F31</f>
        <v>0</v>
      </c>
    </row>
    <row r="32" spans="1:7" x14ac:dyDescent="0.2">
      <c r="A32" s="11" t="s">
        <v>31</v>
      </c>
      <c r="B32" s="70"/>
      <c r="C32" s="12">
        <f>September!C32+B32</f>
        <v>0</v>
      </c>
      <c r="D32" s="68"/>
      <c r="E32" s="12">
        <f>September!E32+D32</f>
        <v>0</v>
      </c>
      <c r="F32" s="69"/>
      <c r="G32" s="12">
        <f>September!G32+F32</f>
        <v>0</v>
      </c>
    </row>
    <row r="33" spans="1:7" x14ac:dyDescent="0.2">
      <c r="A33" s="11" t="s">
        <v>32</v>
      </c>
      <c r="B33" s="70"/>
      <c r="C33" s="12">
        <f>September!C33+B33</f>
        <v>0</v>
      </c>
      <c r="D33" s="68"/>
      <c r="E33" s="12">
        <f>September!E33+D33</f>
        <v>0</v>
      </c>
      <c r="F33" s="69"/>
      <c r="G33" s="12">
        <f>September!G33+F33</f>
        <v>0</v>
      </c>
    </row>
    <row r="34" spans="1:7" x14ac:dyDescent="0.2">
      <c r="A34" s="11" t="s">
        <v>33</v>
      </c>
      <c r="B34" s="70"/>
      <c r="C34" s="12">
        <f>September!C34+B34</f>
        <v>0</v>
      </c>
      <c r="D34" s="68"/>
      <c r="E34" s="12">
        <f>September!E34+D34</f>
        <v>0</v>
      </c>
      <c r="F34" s="69"/>
      <c r="G34" s="12">
        <f>September!G34+F34</f>
        <v>0</v>
      </c>
    </row>
    <row r="35" spans="1:7" x14ac:dyDescent="0.2">
      <c r="A35" s="11" t="s">
        <v>34</v>
      </c>
      <c r="B35" s="70"/>
      <c r="C35" s="12">
        <f>September!C35+B35</f>
        <v>0</v>
      </c>
      <c r="D35" s="68"/>
      <c r="E35" s="12">
        <f>September!E35+D35</f>
        <v>0</v>
      </c>
      <c r="F35" s="69"/>
      <c r="G35" s="12">
        <f>September!G35+F35</f>
        <v>0</v>
      </c>
    </row>
    <row r="36" spans="1:7" x14ac:dyDescent="0.2">
      <c r="A36" s="11" t="s">
        <v>35</v>
      </c>
      <c r="B36" s="70"/>
      <c r="C36" s="12">
        <f>September!C36+B36</f>
        <v>538496</v>
      </c>
      <c r="D36" s="68"/>
      <c r="E36" s="12">
        <f>September!E36+D36</f>
        <v>0</v>
      </c>
      <c r="F36" s="69"/>
      <c r="G36" s="12">
        <f>September!G36+F36</f>
        <v>0</v>
      </c>
    </row>
    <row r="37" spans="1:7" x14ac:dyDescent="0.2">
      <c r="A37" s="11" t="s">
        <v>36</v>
      </c>
      <c r="B37" s="70"/>
      <c r="C37" s="12">
        <f>September!C37+B37</f>
        <v>105579</v>
      </c>
      <c r="D37" s="68"/>
      <c r="E37" s="12">
        <f>September!E37+D37</f>
        <v>4506</v>
      </c>
      <c r="F37" s="69"/>
      <c r="G37" s="12">
        <f>September!G37+F37</f>
        <v>0</v>
      </c>
    </row>
    <row r="38" spans="1:7" x14ac:dyDescent="0.2">
      <c r="A38" s="11" t="s">
        <v>37</v>
      </c>
      <c r="B38" s="70"/>
      <c r="C38" s="12">
        <f>September!C38+B38</f>
        <v>25393</v>
      </c>
      <c r="D38" s="68"/>
      <c r="E38" s="12">
        <f>September!E38+D38</f>
        <v>236</v>
      </c>
      <c r="F38" s="69"/>
      <c r="G38" s="12">
        <f>September!G38+F38</f>
        <v>0</v>
      </c>
    </row>
    <row r="39" spans="1:7" x14ac:dyDescent="0.2">
      <c r="A39" s="11" t="s">
        <v>38</v>
      </c>
      <c r="B39" s="70"/>
      <c r="C39" s="12">
        <f>September!C39+B39</f>
        <v>738002</v>
      </c>
      <c r="D39" s="68"/>
      <c r="E39" s="12">
        <f>September!E39+D39</f>
        <v>4</v>
      </c>
      <c r="F39" s="69"/>
      <c r="G39" s="12">
        <f>September!G39+F39</f>
        <v>0</v>
      </c>
    </row>
    <row r="40" spans="1:7" x14ac:dyDescent="0.2">
      <c r="A40" s="11" t="s">
        <v>39</v>
      </c>
      <c r="B40" s="70"/>
      <c r="C40" s="12">
        <f>September!C40+B40</f>
        <v>0</v>
      </c>
      <c r="D40" s="68"/>
      <c r="E40" s="12">
        <f>September!E40+D40</f>
        <v>0</v>
      </c>
      <c r="F40" s="69"/>
      <c r="G40" s="12">
        <f>September!G40+F40</f>
        <v>0</v>
      </c>
    </row>
    <row r="41" spans="1:7" x14ac:dyDescent="0.2">
      <c r="A41" s="11" t="s">
        <v>40</v>
      </c>
      <c r="B41" s="70"/>
      <c r="C41" s="12">
        <f>September!C41+B41</f>
        <v>2000</v>
      </c>
      <c r="D41" s="68"/>
      <c r="E41" s="12">
        <f>September!E41+D41</f>
        <v>18</v>
      </c>
      <c r="F41" s="69"/>
      <c r="G41" s="12">
        <f>September!G41+F41</f>
        <v>0</v>
      </c>
    </row>
    <row r="42" spans="1:7" x14ac:dyDescent="0.2">
      <c r="A42" s="11" t="s">
        <v>41</v>
      </c>
      <c r="B42" s="70"/>
      <c r="C42" s="12">
        <f>September!C42+B42</f>
        <v>0</v>
      </c>
      <c r="D42" s="68"/>
      <c r="E42" s="12">
        <f>September!E42+D42</f>
        <v>0</v>
      </c>
      <c r="F42" s="69"/>
      <c r="G42" s="12">
        <f>September!G42+F42</f>
        <v>0</v>
      </c>
    </row>
    <row r="43" spans="1:7" x14ac:dyDescent="0.2">
      <c r="A43" s="11" t="s">
        <v>42</v>
      </c>
      <c r="B43" s="70"/>
      <c r="C43" s="12">
        <f>September!C43+B43</f>
        <v>0</v>
      </c>
      <c r="D43" s="68"/>
      <c r="E43" s="12">
        <f>September!E43+D43</f>
        <v>0</v>
      </c>
      <c r="F43" s="69"/>
      <c r="G43" s="12">
        <f>September!G43+F43</f>
        <v>0</v>
      </c>
    </row>
    <row r="44" spans="1:7" x14ac:dyDescent="0.2">
      <c r="A44" s="11" t="s">
        <v>43</v>
      </c>
      <c r="B44" s="70"/>
      <c r="C44" s="12">
        <f>September!C44+B44</f>
        <v>136026</v>
      </c>
      <c r="D44" s="68"/>
      <c r="E44" s="12">
        <f>September!E44+D44</f>
        <v>1380</v>
      </c>
      <c r="F44" s="69"/>
      <c r="G44" s="12">
        <f>September!G44+F44</f>
        <v>0</v>
      </c>
    </row>
    <row r="45" spans="1:7" x14ac:dyDescent="0.2">
      <c r="A45" s="11" t="s">
        <v>44</v>
      </c>
      <c r="B45" s="70"/>
      <c r="C45" s="12">
        <f>September!C45+B45</f>
        <v>0</v>
      </c>
      <c r="D45" s="68"/>
      <c r="E45" s="12">
        <f>September!E45+D45</f>
        <v>0</v>
      </c>
      <c r="F45" s="69"/>
      <c r="G45" s="12">
        <f>September!G45+F45</f>
        <v>0</v>
      </c>
    </row>
    <row r="46" spans="1:7" x14ac:dyDescent="0.2">
      <c r="A46" s="11" t="s">
        <v>45</v>
      </c>
      <c r="B46" s="70"/>
      <c r="C46" s="12">
        <f>September!C46+B46</f>
        <v>58938</v>
      </c>
      <c r="D46" s="68"/>
      <c r="E46" s="12">
        <f>September!E46+D46</f>
        <v>95</v>
      </c>
      <c r="F46" s="69"/>
      <c r="G46" s="12">
        <f>September!G46+F46</f>
        <v>0</v>
      </c>
    </row>
    <row r="47" spans="1:7" x14ac:dyDescent="0.2">
      <c r="A47" s="11" t="s">
        <v>46</v>
      </c>
      <c r="B47" s="70"/>
      <c r="C47" s="12">
        <f>September!C47+B47</f>
        <v>101063</v>
      </c>
      <c r="D47" s="68"/>
      <c r="E47" s="12">
        <f>September!E47+D47</f>
        <v>0</v>
      </c>
      <c r="F47" s="69"/>
      <c r="G47" s="12">
        <f>September!G47+F47</f>
        <v>0</v>
      </c>
    </row>
    <row r="48" spans="1:7" x14ac:dyDescent="0.2">
      <c r="A48" s="11" t="s">
        <v>47</v>
      </c>
      <c r="B48" s="70"/>
      <c r="C48" s="12">
        <f>September!C48+B48</f>
        <v>0</v>
      </c>
      <c r="D48" s="68"/>
      <c r="E48" s="12">
        <f>September!E48+D48</f>
        <v>0</v>
      </c>
      <c r="F48" s="69"/>
      <c r="G48" s="12">
        <f>September!G48+F48</f>
        <v>0</v>
      </c>
    </row>
    <row r="49" spans="1:256" x14ac:dyDescent="0.2">
      <c r="A49" s="11" t="s">
        <v>48</v>
      </c>
      <c r="B49" s="70"/>
      <c r="C49" s="12">
        <f>September!C49+B49</f>
        <v>0</v>
      </c>
      <c r="D49" s="68"/>
      <c r="E49" s="12">
        <f>September!E49+D49</f>
        <v>0</v>
      </c>
      <c r="F49" s="69"/>
      <c r="G49" s="12">
        <f>September!G49+F49</f>
        <v>0</v>
      </c>
    </row>
    <row r="50" spans="1:256" x14ac:dyDescent="0.2">
      <c r="A50" s="11" t="s">
        <v>49</v>
      </c>
      <c r="B50" s="70"/>
      <c r="C50" s="12">
        <f>September!C50+B50</f>
        <v>0</v>
      </c>
      <c r="D50" s="68"/>
      <c r="E50" s="12">
        <f>September!E50+D50</f>
        <v>0</v>
      </c>
      <c r="F50" s="69"/>
      <c r="G50" s="12">
        <f>September!G50+F50</f>
        <v>0</v>
      </c>
    </row>
    <row r="51" spans="1:256" x14ac:dyDescent="0.2">
      <c r="A51" s="11" t="s">
        <v>50</v>
      </c>
      <c r="B51" s="70"/>
      <c r="C51" s="12">
        <f>September!C51+B51</f>
        <v>0</v>
      </c>
      <c r="D51" s="68"/>
      <c r="E51" s="12">
        <f>September!E51+D51</f>
        <v>0</v>
      </c>
      <c r="F51" s="69"/>
      <c r="G51" s="12">
        <f>September!G51+F51</f>
        <v>0</v>
      </c>
    </row>
    <row r="52" spans="1:256" x14ac:dyDescent="0.2">
      <c r="A52" s="11" t="s">
        <v>51</v>
      </c>
      <c r="B52" s="70"/>
      <c r="C52" s="12">
        <f>September!C52+B52</f>
        <v>83973</v>
      </c>
      <c r="D52" s="68"/>
      <c r="E52" s="12">
        <f>September!E52+D52</f>
        <v>1888</v>
      </c>
      <c r="F52" s="69"/>
      <c r="G52" s="12">
        <f>September!G52+F52</f>
        <v>0</v>
      </c>
    </row>
    <row r="53" spans="1:256" x14ac:dyDescent="0.2">
      <c r="A53" s="11" t="s">
        <v>52</v>
      </c>
      <c r="B53" s="70"/>
      <c r="C53" s="12">
        <f>September!C53+B53</f>
        <v>105912</v>
      </c>
      <c r="D53" s="68"/>
      <c r="E53" s="12">
        <f>September!E53+D53</f>
        <v>1820</v>
      </c>
      <c r="F53" s="69"/>
      <c r="G53" s="12">
        <f>September!G53+F53</f>
        <v>0</v>
      </c>
    </row>
    <row r="54" spans="1:256" ht="15.75" thickBot="1" x14ac:dyDescent="0.25">
      <c r="A54" s="13" t="s">
        <v>53</v>
      </c>
      <c r="B54" s="70"/>
      <c r="C54" s="12">
        <f>September!C54+B54</f>
        <v>1054111</v>
      </c>
      <c r="D54" s="68"/>
      <c r="E54" s="12">
        <f>September!E54+D54</f>
        <v>3312</v>
      </c>
      <c r="F54" s="69"/>
      <c r="G54" s="12">
        <f>September!G54+F54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7984035</v>
      </c>
      <c r="D55" s="15">
        <f>SUM(D7:D54)</f>
        <v>0</v>
      </c>
      <c r="E55" s="15">
        <f>September!E55+D55</f>
        <v>64807</v>
      </c>
      <c r="F55" s="15">
        <f>SUM(F7:F54)</f>
        <v>0</v>
      </c>
      <c r="G55" s="15">
        <f>September!G55+F55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20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0</v>
      </c>
    </row>
    <row r="60" spans="1:256" x14ac:dyDescent="0.2">
      <c r="A60" s="1" t="s">
        <v>58</v>
      </c>
      <c r="B60" s="23"/>
      <c r="C60" s="23"/>
      <c r="D60" s="24">
        <f>September!D60+C60</f>
        <v>680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467350</v>
      </c>
    </row>
    <row r="63" spans="1:256" x14ac:dyDescent="0.2">
      <c r="A63" s="1" t="s">
        <v>66</v>
      </c>
      <c r="B63" s="23"/>
      <c r="C63" s="23"/>
      <c r="D63" s="24">
        <f>September!D63+C63</f>
        <v>25127</v>
      </c>
    </row>
    <row r="64" spans="1:256" x14ac:dyDescent="0.2">
      <c r="A64" s="1" t="s">
        <v>64</v>
      </c>
      <c r="B64" s="23"/>
      <c r="C64" s="23"/>
      <c r="D64" s="24">
        <f>September!D64+C64</f>
        <v>69548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11286</v>
      </c>
    </row>
    <row r="67" spans="1:4" x14ac:dyDescent="0.2">
      <c r="A67" s="1" t="s">
        <v>63</v>
      </c>
      <c r="C67" s="23"/>
      <c r="D67" s="24">
        <f>September!D67+C67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80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3"/>
      <c r="C7" s="12">
        <f>October!C7+B7</f>
        <v>49805</v>
      </c>
      <c r="D7" s="67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3"/>
      <c r="C8" s="12">
        <f>October!C8+B8</f>
        <v>0</v>
      </c>
      <c r="D8" s="67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3"/>
      <c r="C9" s="12">
        <f>October!C9+B9</f>
        <v>78429</v>
      </c>
      <c r="D9" s="67"/>
      <c r="E9" s="12">
        <f>October!E9+D9</f>
        <v>603</v>
      </c>
      <c r="F9" s="12"/>
      <c r="G9" s="12">
        <f>October!G9+F9</f>
        <v>0</v>
      </c>
    </row>
    <row r="10" spans="1:256" x14ac:dyDescent="0.2">
      <c r="A10" s="11" t="s">
        <v>9</v>
      </c>
      <c r="B10" s="73"/>
      <c r="C10" s="12">
        <f>October!C10+B10</f>
        <v>1</v>
      </c>
      <c r="D10" s="67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11" t="s">
        <v>10</v>
      </c>
      <c r="B11" s="73"/>
      <c r="C11" s="12">
        <f>October!C11+B11</f>
        <v>487750</v>
      </c>
      <c r="D11" s="67"/>
      <c r="E11" s="12">
        <f>October!E11+D11</f>
        <v>410</v>
      </c>
      <c r="F11" s="12"/>
      <c r="G11" s="12">
        <f>October!G11+F11</f>
        <v>0</v>
      </c>
    </row>
    <row r="12" spans="1:256" x14ac:dyDescent="0.2">
      <c r="A12" s="11" t="s">
        <v>11</v>
      </c>
      <c r="B12" s="73"/>
      <c r="C12" s="12">
        <f>October!C12+B12</f>
        <v>0</v>
      </c>
      <c r="D12" s="67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3"/>
      <c r="C13" s="12">
        <f>October!C13+B13</f>
        <v>0</v>
      </c>
      <c r="D13" s="67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13</v>
      </c>
      <c r="B14" s="73"/>
      <c r="C14" s="12">
        <f>October!C14+B14</f>
        <v>0</v>
      </c>
      <c r="D14" s="67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3"/>
      <c r="C15" s="12">
        <f>October!C15+B15</f>
        <v>23075</v>
      </c>
      <c r="D15" s="67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3"/>
      <c r="C16" s="12">
        <f>October!C16+B16</f>
        <v>0</v>
      </c>
      <c r="D16" s="67"/>
      <c r="E16" s="12">
        <f>October!E16+D16</f>
        <v>350</v>
      </c>
      <c r="F16" s="12"/>
      <c r="G16" s="12">
        <f>October!G16+F16</f>
        <v>0</v>
      </c>
    </row>
    <row r="17" spans="1:7" x14ac:dyDescent="0.2">
      <c r="A17" s="11" t="s">
        <v>16</v>
      </c>
      <c r="B17" s="73"/>
      <c r="C17" s="12">
        <f>October!C17+B17</f>
        <v>1202253</v>
      </c>
      <c r="D17" s="67"/>
      <c r="E17" s="12">
        <f>October!E17+D17</f>
        <v>22181</v>
      </c>
      <c r="F17" s="12"/>
      <c r="G17" s="12">
        <f>October!G17+F17</f>
        <v>0</v>
      </c>
    </row>
    <row r="18" spans="1:7" x14ac:dyDescent="0.2">
      <c r="A18" s="11" t="s">
        <v>17</v>
      </c>
      <c r="B18" s="73"/>
      <c r="C18" s="12">
        <f>October!C18+B18</f>
        <v>42692</v>
      </c>
      <c r="D18" s="67"/>
      <c r="E18" s="12">
        <f>October!E18+D18</f>
        <v>2760</v>
      </c>
      <c r="F18" s="12"/>
      <c r="G18" s="12">
        <f>October!G18+F18</f>
        <v>0</v>
      </c>
    </row>
    <row r="19" spans="1:7" x14ac:dyDescent="0.2">
      <c r="A19" s="11" t="s">
        <v>18</v>
      </c>
      <c r="B19" s="73"/>
      <c r="C19" s="12">
        <f>October!C19+B19</f>
        <v>99922</v>
      </c>
      <c r="D19" s="67"/>
      <c r="E19" s="12">
        <f>October!E19+D19</f>
        <v>2536</v>
      </c>
      <c r="F19" s="12"/>
      <c r="G19" s="12">
        <f>October!G19+F19</f>
        <v>0</v>
      </c>
    </row>
    <row r="20" spans="1:7" x14ac:dyDescent="0.2">
      <c r="A20" s="11" t="s">
        <v>19</v>
      </c>
      <c r="B20" s="73"/>
      <c r="C20" s="12">
        <f>October!C20+B20</f>
        <v>9</v>
      </c>
      <c r="D20" s="67"/>
      <c r="E20" s="12">
        <f>October!E20+D20</f>
        <v>22</v>
      </c>
      <c r="F20" s="12"/>
      <c r="G20" s="12">
        <f>October!G20+F20</f>
        <v>0</v>
      </c>
    </row>
    <row r="21" spans="1:7" x14ac:dyDescent="0.2">
      <c r="A21" s="11" t="s">
        <v>20</v>
      </c>
      <c r="B21" s="73"/>
      <c r="C21" s="12">
        <f>October!C21+B21</f>
        <v>0</v>
      </c>
      <c r="D21" s="67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3"/>
      <c r="C22" s="12">
        <f>October!C22+B22</f>
        <v>0</v>
      </c>
      <c r="D22" s="67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3"/>
      <c r="C23" s="12">
        <f>October!C23+B23</f>
        <v>0</v>
      </c>
      <c r="D23" s="67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23</v>
      </c>
      <c r="B24" s="73"/>
      <c r="C24" s="12">
        <f>October!C24+B24</f>
        <v>0</v>
      </c>
      <c r="D24" s="67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3"/>
      <c r="C25" s="12">
        <f>October!C25+B25</f>
        <v>2162</v>
      </c>
      <c r="D25" s="67"/>
      <c r="E25" s="12">
        <f>October!E25+D25</f>
        <v>5341</v>
      </c>
      <c r="F25" s="12"/>
      <c r="G25" s="12">
        <f>October!G25+F25</f>
        <v>0</v>
      </c>
    </row>
    <row r="26" spans="1:7" x14ac:dyDescent="0.2">
      <c r="A26" s="11" t="s">
        <v>25</v>
      </c>
      <c r="B26" s="73"/>
      <c r="C26" s="12">
        <f>October!C26+B26</f>
        <v>1103592</v>
      </c>
      <c r="D26" s="67"/>
      <c r="E26" s="12">
        <f>October!E26+D26</f>
        <v>9156</v>
      </c>
      <c r="F26" s="12"/>
      <c r="G26" s="12">
        <f>October!G26+F26</f>
        <v>0</v>
      </c>
    </row>
    <row r="27" spans="1:7" x14ac:dyDescent="0.2">
      <c r="A27" s="11" t="s">
        <v>26</v>
      </c>
      <c r="B27" s="73"/>
      <c r="C27" s="12">
        <f>October!C27+B27</f>
        <v>99450</v>
      </c>
      <c r="D27" s="67"/>
      <c r="E27" s="12">
        <f>October!E27+D27</f>
        <v>0</v>
      </c>
      <c r="F27" s="12"/>
      <c r="G27" s="12">
        <f>October!G27+F27</f>
        <v>0</v>
      </c>
    </row>
    <row r="28" spans="1:7" x14ac:dyDescent="0.2">
      <c r="A28" s="11" t="s">
        <v>27</v>
      </c>
      <c r="B28" s="73"/>
      <c r="C28" s="12">
        <f>October!C28+B28</f>
        <v>1301882</v>
      </c>
      <c r="D28" s="67"/>
      <c r="E28" s="12">
        <f>October!E28+D28</f>
        <v>2084</v>
      </c>
      <c r="F28" s="12"/>
      <c r="G28" s="12">
        <f>October!G28+F28</f>
        <v>24</v>
      </c>
    </row>
    <row r="29" spans="1:7" x14ac:dyDescent="0.2">
      <c r="A29" s="11" t="s">
        <v>28</v>
      </c>
      <c r="B29" s="73"/>
      <c r="C29" s="12">
        <f>October!C29+B29</f>
        <v>11600</v>
      </c>
      <c r="D29" s="67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3"/>
      <c r="C30" s="12">
        <f>October!C30+B30</f>
        <v>531920</v>
      </c>
      <c r="D30" s="67"/>
      <c r="E30" s="12">
        <f>October!E30+D30</f>
        <v>6105</v>
      </c>
      <c r="F30" s="12"/>
      <c r="G30" s="12">
        <f>October!G30+F30</f>
        <v>0</v>
      </c>
    </row>
    <row r="31" spans="1:7" x14ac:dyDescent="0.2">
      <c r="A31" s="11" t="s">
        <v>30</v>
      </c>
      <c r="B31" s="73"/>
      <c r="C31" s="12">
        <f>October!C31+B31</f>
        <v>0</v>
      </c>
      <c r="D31" s="67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3"/>
      <c r="C32" s="12">
        <f>October!C32+B32</f>
        <v>0</v>
      </c>
      <c r="D32" s="67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3"/>
      <c r="C33" s="12">
        <f>October!C33+B33</f>
        <v>0</v>
      </c>
      <c r="D33" s="67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3"/>
      <c r="C34" s="12">
        <f>October!C34+B34</f>
        <v>0</v>
      </c>
      <c r="D34" s="67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3"/>
      <c r="C35" s="12">
        <f>October!C35+B35</f>
        <v>0</v>
      </c>
      <c r="D35" s="67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3"/>
      <c r="C36" s="12">
        <f>October!C36+B36</f>
        <v>538496</v>
      </c>
      <c r="D36" s="67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3"/>
      <c r="C37" s="12">
        <f>October!C37+B37</f>
        <v>105579</v>
      </c>
      <c r="D37" s="67"/>
      <c r="E37" s="12">
        <f>October!E37+D37</f>
        <v>4506</v>
      </c>
      <c r="F37" s="12"/>
      <c r="G37" s="12">
        <f>October!G37+F37</f>
        <v>0</v>
      </c>
    </row>
    <row r="38" spans="1:7" x14ac:dyDescent="0.2">
      <c r="A38" s="11" t="s">
        <v>37</v>
      </c>
      <c r="B38" s="73"/>
      <c r="C38" s="12">
        <f>October!C38+B38</f>
        <v>25393</v>
      </c>
      <c r="D38" s="67"/>
      <c r="E38" s="12">
        <f>October!E38+D38</f>
        <v>236</v>
      </c>
      <c r="F38" s="12"/>
      <c r="G38" s="12">
        <f>October!G38+F38</f>
        <v>0</v>
      </c>
    </row>
    <row r="39" spans="1:7" x14ac:dyDescent="0.2">
      <c r="A39" s="11" t="s">
        <v>38</v>
      </c>
      <c r="B39" s="73"/>
      <c r="C39" s="12">
        <f>October!C39+B39</f>
        <v>738002</v>
      </c>
      <c r="D39" s="67"/>
      <c r="E39" s="12">
        <f>October!E39+D39</f>
        <v>4</v>
      </c>
      <c r="F39" s="12"/>
      <c r="G39" s="12">
        <f>October!G39+F39</f>
        <v>0</v>
      </c>
    </row>
    <row r="40" spans="1:7" x14ac:dyDescent="0.2">
      <c r="A40" s="11" t="s">
        <v>39</v>
      </c>
      <c r="B40" s="73"/>
      <c r="C40" s="12">
        <f>October!C40+B40</f>
        <v>0</v>
      </c>
      <c r="D40" s="67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3"/>
      <c r="C41" s="12">
        <f>October!C41+B41</f>
        <v>2000</v>
      </c>
      <c r="D41" s="67"/>
      <c r="E41" s="12">
        <f>October!E41+D41</f>
        <v>18</v>
      </c>
      <c r="F41" s="12"/>
      <c r="G41" s="12">
        <f>October!G41+F41</f>
        <v>0</v>
      </c>
    </row>
    <row r="42" spans="1:7" x14ac:dyDescent="0.2">
      <c r="A42" s="11" t="s">
        <v>41</v>
      </c>
      <c r="B42" s="73"/>
      <c r="C42" s="12">
        <f>October!C42+B42</f>
        <v>0</v>
      </c>
      <c r="D42" s="67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3"/>
      <c r="C43" s="12">
        <f>October!C43+B43</f>
        <v>0</v>
      </c>
      <c r="D43" s="67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3"/>
      <c r="C44" s="12">
        <f>October!C44+B44</f>
        <v>136026</v>
      </c>
      <c r="D44" s="67"/>
      <c r="E44" s="12">
        <f>October!E44+D44</f>
        <v>1380</v>
      </c>
      <c r="F44" s="12"/>
      <c r="G44" s="12">
        <f>October!G44+F44</f>
        <v>0</v>
      </c>
    </row>
    <row r="45" spans="1:7" x14ac:dyDescent="0.2">
      <c r="A45" s="11" t="s">
        <v>44</v>
      </c>
      <c r="B45" s="74"/>
      <c r="C45" s="12">
        <f>October!C45+B45</f>
        <v>0</v>
      </c>
      <c r="D45" s="67"/>
      <c r="E45" s="12">
        <f>October!E45+D45</f>
        <v>0</v>
      </c>
      <c r="F45" s="12"/>
      <c r="G45" s="12">
        <f>October!G45+F45</f>
        <v>0</v>
      </c>
    </row>
    <row r="46" spans="1:7" x14ac:dyDescent="0.2">
      <c r="A46" s="11" t="s">
        <v>45</v>
      </c>
      <c r="B46" s="73"/>
      <c r="C46" s="12">
        <f>October!C46+B46</f>
        <v>58938</v>
      </c>
      <c r="D46" s="67"/>
      <c r="E46" s="12">
        <f>October!E46+D46</f>
        <v>95</v>
      </c>
      <c r="F46" s="12"/>
      <c r="G46" s="12">
        <f>October!G46+F46</f>
        <v>0</v>
      </c>
    </row>
    <row r="47" spans="1:7" x14ac:dyDescent="0.2">
      <c r="A47" s="11" t="s">
        <v>46</v>
      </c>
      <c r="B47" s="73"/>
      <c r="C47" s="12">
        <f>October!C47+B47</f>
        <v>101063</v>
      </c>
      <c r="D47" s="67"/>
      <c r="E47" s="12">
        <f>October!E47+D47</f>
        <v>0</v>
      </c>
      <c r="F47" s="12"/>
      <c r="G47" s="12">
        <f>October!G47+F47</f>
        <v>0</v>
      </c>
    </row>
    <row r="48" spans="1:7" x14ac:dyDescent="0.2">
      <c r="A48" s="11" t="s">
        <v>47</v>
      </c>
      <c r="B48" s="73"/>
      <c r="C48" s="12">
        <f>October!C48+B48</f>
        <v>0</v>
      </c>
      <c r="D48" s="67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3"/>
      <c r="C49" s="12">
        <f>October!C49+B49</f>
        <v>0</v>
      </c>
      <c r="D49" s="67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3"/>
      <c r="C50" s="12">
        <f>October!C50+B50</f>
        <v>0</v>
      </c>
      <c r="D50" s="67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3"/>
      <c r="C51" s="12">
        <f>October!C51+B51</f>
        <v>0</v>
      </c>
      <c r="D51" s="67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3"/>
      <c r="C52" s="12">
        <f>October!C52+B52</f>
        <v>83973</v>
      </c>
      <c r="D52" s="67"/>
      <c r="E52" s="12">
        <f>October!E52+D52</f>
        <v>1888</v>
      </c>
      <c r="F52" s="12"/>
      <c r="G52" s="12">
        <f>October!G52+F52</f>
        <v>0</v>
      </c>
    </row>
    <row r="53" spans="1:256" x14ac:dyDescent="0.2">
      <c r="A53" s="11" t="s">
        <v>52</v>
      </c>
      <c r="B53" s="73"/>
      <c r="C53" s="12">
        <f>October!C53+B53</f>
        <v>105912</v>
      </c>
      <c r="D53" s="67"/>
      <c r="E53" s="12">
        <f>October!E53+D53</f>
        <v>1820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3"/>
      <c r="C54" s="12">
        <f>October!C54+B54</f>
        <v>1054111</v>
      </c>
      <c r="D54" s="12"/>
      <c r="E54" s="12">
        <f>October!E54+D54</f>
        <v>3312</v>
      </c>
      <c r="F54" s="12"/>
      <c r="G54" s="12">
        <f>October!G54+F54</f>
        <v>46763</v>
      </c>
    </row>
    <row r="55" spans="1:256" ht="25.9" customHeight="1" thickTop="1" thickBot="1" x14ac:dyDescent="0.25">
      <c r="A55" s="14" t="s">
        <v>54</v>
      </c>
      <c r="B55" s="75">
        <f>SUM(B7:B54)</f>
        <v>0</v>
      </c>
      <c r="C55" s="15">
        <f>October!C55+B55</f>
        <v>7984035</v>
      </c>
      <c r="D55" s="15">
        <f>SUM(D7:D54)</f>
        <v>0</v>
      </c>
      <c r="E55" s="15">
        <f>October!E55+D55</f>
        <v>64807</v>
      </c>
      <c r="F55" s="15">
        <f>SUM(F7:F54)</f>
        <v>0</v>
      </c>
      <c r="G55" s="15">
        <f>October!G55+F55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20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0</v>
      </c>
    </row>
    <row r="60" spans="1:256" x14ac:dyDescent="0.2">
      <c r="A60" s="1" t="s">
        <v>58</v>
      </c>
      <c r="B60" s="23"/>
      <c r="C60" s="23"/>
      <c r="D60" s="24">
        <f>October!D60+C60</f>
        <v>680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467350</v>
      </c>
    </row>
    <row r="63" spans="1:256" x14ac:dyDescent="0.2">
      <c r="A63" s="1" t="s">
        <v>66</v>
      </c>
      <c r="B63" s="23"/>
      <c r="C63" s="23"/>
      <c r="D63" s="24">
        <f>October!D63+C63</f>
        <v>25127</v>
      </c>
    </row>
    <row r="64" spans="1:256" x14ac:dyDescent="0.2">
      <c r="A64" s="1" t="s">
        <v>64</v>
      </c>
      <c r="B64" s="23"/>
      <c r="C64" s="23"/>
      <c r="D64" s="24">
        <f>October!D64+C64</f>
        <v>69548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11286</v>
      </c>
    </row>
    <row r="67" spans="1:4" x14ac:dyDescent="0.2">
      <c r="A67" s="1" t="s">
        <v>63</v>
      </c>
      <c r="C67" s="23"/>
      <c r="D67" s="24">
        <f>October!D67+C67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0" activePane="bottomLeft" state="frozen"/>
      <selection pane="bottomLeft" activeCell="F4" sqref="F4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81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November!C7+B7</f>
        <v>49805</v>
      </c>
      <c r="D7" s="12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2"/>
      <c r="C8" s="12">
        <f>November!C8+B8</f>
        <v>0</v>
      </c>
      <c r="D8" s="12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2"/>
      <c r="C9" s="12">
        <f>November!C9+B9</f>
        <v>78429</v>
      </c>
      <c r="D9" s="12"/>
      <c r="E9" s="12">
        <f>November!E9+D9</f>
        <v>603</v>
      </c>
      <c r="F9" s="12"/>
      <c r="G9" s="12">
        <f>November!G9+F9</f>
        <v>0</v>
      </c>
    </row>
    <row r="10" spans="1:256" x14ac:dyDescent="0.2">
      <c r="A10" s="11" t="s">
        <v>9</v>
      </c>
      <c r="B10" s="12"/>
      <c r="C10" s="12">
        <f>November!C10+B10</f>
        <v>1</v>
      </c>
      <c r="D10" s="12"/>
      <c r="E10" s="12">
        <f>November!E10+D10</f>
        <v>0</v>
      </c>
      <c r="F10" s="12"/>
      <c r="G10" s="12">
        <f>November!G10+F10</f>
        <v>0</v>
      </c>
    </row>
    <row r="11" spans="1:256" x14ac:dyDescent="0.2">
      <c r="A11" s="11" t="s">
        <v>10</v>
      </c>
      <c r="B11" s="12"/>
      <c r="C11" s="12">
        <f>November!C11+B11</f>
        <v>487750</v>
      </c>
      <c r="D11" s="12"/>
      <c r="E11" s="12">
        <f>November!E11+D11</f>
        <v>410</v>
      </c>
      <c r="F11" s="12"/>
      <c r="G11" s="12">
        <f>November!G11+F11</f>
        <v>0</v>
      </c>
    </row>
    <row r="12" spans="1:256" x14ac:dyDescent="0.2">
      <c r="A12" s="11" t="s">
        <v>11</v>
      </c>
      <c r="B12" s="12"/>
      <c r="C12" s="12">
        <f>November!C12+B12</f>
        <v>0</v>
      </c>
      <c r="D12" s="12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2"/>
      <c r="C13" s="12">
        <f>November!C13+B13</f>
        <v>0</v>
      </c>
      <c r="D13" s="12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13</v>
      </c>
      <c r="B14" s="12"/>
      <c r="C14" s="12">
        <f>November!C14+B14</f>
        <v>0</v>
      </c>
      <c r="D14" s="12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2"/>
      <c r="C15" s="12">
        <f>November!C15+B15</f>
        <v>23075</v>
      </c>
      <c r="D15" s="12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2"/>
      <c r="C16" s="12">
        <f>November!C16+B16</f>
        <v>0</v>
      </c>
      <c r="D16" s="12"/>
      <c r="E16" s="12">
        <f>November!E16+D16</f>
        <v>350</v>
      </c>
      <c r="F16" s="12"/>
      <c r="G16" s="12">
        <f>November!G16+F16</f>
        <v>0</v>
      </c>
    </row>
    <row r="17" spans="1:7" x14ac:dyDescent="0.2">
      <c r="A17" s="11" t="s">
        <v>16</v>
      </c>
      <c r="B17" s="12"/>
      <c r="C17" s="12">
        <f>November!C17+B17</f>
        <v>1202253</v>
      </c>
      <c r="D17" s="12"/>
      <c r="E17" s="12">
        <f>November!E17+D17</f>
        <v>22181</v>
      </c>
      <c r="F17" s="12"/>
      <c r="G17" s="12">
        <f>November!G17+F17</f>
        <v>0</v>
      </c>
    </row>
    <row r="18" spans="1:7" x14ac:dyDescent="0.2">
      <c r="A18" s="11" t="s">
        <v>17</v>
      </c>
      <c r="B18" s="12"/>
      <c r="C18" s="12">
        <f>November!C18+B18</f>
        <v>42692</v>
      </c>
      <c r="D18" s="12"/>
      <c r="E18" s="12">
        <f>November!E18+D18</f>
        <v>2760</v>
      </c>
      <c r="F18" s="12"/>
      <c r="G18" s="12">
        <f>November!G18+F18</f>
        <v>0</v>
      </c>
    </row>
    <row r="19" spans="1:7" x14ac:dyDescent="0.2">
      <c r="A19" s="11" t="s">
        <v>18</v>
      </c>
      <c r="B19" s="12"/>
      <c r="C19" s="12">
        <f>November!C19+B19</f>
        <v>99922</v>
      </c>
      <c r="D19" s="12"/>
      <c r="E19" s="12">
        <f>November!E19+D19</f>
        <v>2536</v>
      </c>
      <c r="F19" s="12"/>
      <c r="G19" s="12">
        <f>November!G19+F19</f>
        <v>0</v>
      </c>
    </row>
    <row r="20" spans="1:7" x14ac:dyDescent="0.2">
      <c r="A20" s="11" t="s">
        <v>19</v>
      </c>
      <c r="B20" s="12"/>
      <c r="C20" s="12">
        <f>November!C20+B20</f>
        <v>9</v>
      </c>
      <c r="D20" s="12"/>
      <c r="E20" s="12">
        <f>November!E20+D20</f>
        <v>22</v>
      </c>
      <c r="F20" s="12"/>
      <c r="G20" s="12">
        <f>November!G20+F20</f>
        <v>0</v>
      </c>
    </row>
    <row r="21" spans="1:7" x14ac:dyDescent="0.2">
      <c r="A21" s="11" t="s">
        <v>20</v>
      </c>
      <c r="B21" s="12"/>
      <c r="C21" s="12">
        <f>November!C21+B21</f>
        <v>0</v>
      </c>
      <c r="D21" s="12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2"/>
      <c r="C22" s="12">
        <f>November!C22+B22</f>
        <v>0</v>
      </c>
      <c r="D22" s="12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2"/>
      <c r="C23" s="12">
        <f>November!C23+B23</f>
        <v>0</v>
      </c>
      <c r="D23" s="12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23</v>
      </c>
      <c r="B24" s="12"/>
      <c r="C24" s="12">
        <f>November!C24+B24</f>
        <v>0</v>
      </c>
      <c r="D24" s="12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2"/>
      <c r="C25" s="12">
        <f>November!C25+B25</f>
        <v>2162</v>
      </c>
      <c r="D25" s="12"/>
      <c r="E25" s="12">
        <f>November!E25+D25</f>
        <v>5341</v>
      </c>
      <c r="F25" s="12"/>
      <c r="G25" s="12">
        <f>November!G25+F25</f>
        <v>0</v>
      </c>
    </row>
    <row r="26" spans="1:7" x14ac:dyDescent="0.2">
      <c r="A26" s="11" t="s">
        <v>25</v>
      </c>
      <c r="B26" s="12"/>
      <c r="C26" s="12">
        <f>November!C26+B26</f>
        <v>1103592</v>
      </c>
      <c r="D26" s="12"/>
      <c r="E26" s="12">
        <f>November!E26+D26</f>
        <v>9156</v>
      </c>
      <c r="F26" s="12"/>
      <c r="G26" s="12">
        <f>November!G26+F26</f>
        <v>0</v>
      </c>
    </row>
    <row r="27" spans="1:7" x14ac:dyDescent="0.2">
      <c r="A27" s="11" t="s">
        <v>26</v>
      </c>
      <c r="B27" s="12"/>
      <c r="C27" s="12">
        <f>November!C27+B27</f>
        <v>99450</v>
      </c>
      <c r="D27" s="12"/>
      <c r="E27" s="12">
        <f>November!E27+D27</f>
        <v>0</v>
      </c>
      <c r="F27" s="12"/>
      <c r="G27" s="12">
        <f>November!G27+F27</f>
        <v>0</v>
      </c>
    </row>
    <row r="28" spans="1:7" x14ac:dyDescent="0.2">
      <c r="A28" s="11" t="s">
        <v>27</v>
      </c>
      <c r="B28" s="12"/>
      <c r="C28" s="12">
        <f>November!C28+B28</f>
        <v>1301882</v>
      </c>
      <c r="D28" s="12"/>
      <c r="E28" s="12">
        <f>November!E28+D28</f>
        <v>2084</v>
      </c>
      <c r="F28" s="12"/>
      <c r="G28" s="12">
        <f>November!G28+F28</f>
        <v>24</v>
      </c>
    </row>
    <row r="29" spans="1:7" x14ac:dyDescent="0.2">
      <c r="A29" s="11" t="s">
        <v>28</v>
      </c>
      <c r="B29" s="12"/>
      <c r="C29" s="12">
        <f>November!C29+B29</f>
        <v>11600</v>
      </c>
      <c r="D29" s="12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2"/>
      <c r="C30" s="12">
        <f>November!C30+B30</f>
        <v>531920</v>
      </c>
      <c r="D30" s="12"/>
      <c r="E30" s="12">
        <f>November!E30+D30</f>
        <v>6105</v>
      </c>
      <c r="F30" s="12"/>
      <c r="G30" s="12">
        <f>November!G30+F30</f>
        <v>0</v>
      </c>
    </row>
    <row r="31" spans="1:7" x14ac:dyDescent="0.2">
      <c r="A31" s="11" t="s">
        <v>30</v>
      </c>
      <c r="B31" s="12"/>
      <c r="C31" s="12">
        <f>November!C31+B31</f>
        <v>0</v>
      </c>
      <c r="D31" s="12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2"/>
      <c r="C32" s="12">
        <f>November!C32+B32</f>
        <v>0</v>
      </c>
      <c r="D32" s="12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2"/>
      <c r="C33" s="12">
        <f>November!C33+B33</f>
        <v>0</v>
      </c>
      <c r="D33" s="12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2"/>
      <c r="C34" s="12">
        <f>November!C34+B34</f>
        <v>0</v>
      </c>
      <c r="D34" s="12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2"/>
      <c r="C35" s="12">
        <f>November!C35+B35</f>
        <v>0</v>
      </c>
      <c r="D35" s="12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2"/>
      <c r="C36" s="12">
        <f>November!C36+B36</f>
        <v>538496</v>
      </c>
      <c r="D36" s="12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2"/>
      <c r="C37" s="12">
        <f>November!C37+B37</f>
        <v>105579</v>
      </c>
      <c r="D37" s="12"/>
      <c r="E37" s="12">
        <f>November!E37+D37</f>
        <v>4506</v>
      </c>
      <c r="F37" s="12"/>
      <c r="G37" s="12">
        <f>November!G37+F37</f>
        <v>0</v>
      </c>
    </row>
    <row r="38" spans="1:7" x14ac:dyDescent="0.2">
      <c r="A38" s="11" t="s">
        <v>37</v>
      </c>
      <c r="B38" s="12"/>
      <c r="C38" s="12">
        <f>November!C38+B38</f>
        <v>25393</v>
      </c>
      <c r="D38" s="12"/>
      <c r="E38" s="12">
        <f>November!E38+D38</f>
        <v>236</v>
      </c>
      <c r="F38" s="12"/>
      <c r="G38" s="12">
        <f>November!G38+F38</f>
        <v>0</v>
      </c>
    </row>
    <row r="39" spans="1:7" x14ac:dyDescent="0.2">
      <c r="A39" s="11" t="s">
        <v>38</v>
      </c>
      <c r="B39" s="12"/>
      <c r="C39" s="12">
        <f>November!C39+B39</f>
        <v>738002</v>
      </c>
      <c r="D39" s="12"/>
      <c r="E39" s="12">
        <f>November!E39+D39</f>
        <v>4</v>
      </c>
      <c r="F39" s="12"/>
      <c r="G39" s="12">
        <f>November!G39+F39</f>
        <v>0</v>
      </c>
    </row>
    <row r="40" spans="1:7" x14ac:dyDescent="0.2">
      <c r="A40" s="11" t="s">
        <v>39</v>
      </c>
      <c r="B40" s="12"/>
      <c r="C40" s="12">
        <f>November!C40+B40</f>
        <v>0</v>
      </c>
      <c r="D40" s="12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2"/>
      <c r="C41" s="12">
        <f>November!C41+B41</f>
        <v>2000</v>
      </c>
      <c r="D41" s="12"/>
      <c r="E41" s="12">
        <f>November!E41+D41</f>
        <v>18</v>
      </c>
      <c r="F41" s="12"/>
      <c r="G41" s="12">
        <f>November!G41+F41</f>
        <v>0</v>
      </c>
    </row>
    <row r="42" spans="1:7" x14ac:dyDescent="0.2">
      <c r="A42" s="11" t="s">
        <v>41</v>
      </c>
      <c r="B42" s="12"/>
      <c r="C42" s="12">
        <f>November!C42+B42</f>
        <v>0</v>
      </c>
      <c r="D42" s="12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2"/>
      <c r="C43" s="12">
        <f>November!C43+B43</f>
        <v>0</v>
      </c>
      <c r="D43" s="12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2"/>
      <c r="C44" s="12">
        <f>November!C44+B44</f>
        <v>136026</v>
      </c>
      <c r="D44" s="12"/>
      <c r="E44" s="12">
        <f>November!E44+D44</f>
        <v>1380</v>
      </c>
      <c r="F44" s="12"/>
      <c r="G44" s="12">
        <f>November!G44+F44</f>
        <v>0</v>
      </c>
    </row>
    <row r="45" spans="1:7" x14ac:dyDescent="0.2">
      <c r="A45" s="11" t="s">
        <v>44</v>
      </c>
      <c r="B45" s="12"/>
      <c r="C45" s="12">
        <f>November!C45+B45</f>
        <v>0</v>
      </c>
      <c r="D45" s="12"/>
      <c r="E45" s="12">
        <f>November!E45+D45</f>
        <v>0</v>
      </c>
      <c r="F45" s="12"/>
      <c r="G45" s="12">
        <f>November!G45+F45</f>
        <v>0</v>
      </c>
    </row>
    <row r="46" spans="1:7" x14ac:dyDescent="0.2">
      <c r="A46" s="11" t="s">
        <v>45</v>
      </c>
      <c r="B46" s="12"/>
      <c r="C46" s="12">
        <f>November!C46+B46</f>
        <v>58938</v>
      </c>
      <c r="D46" s="12"/>
      <c r="E46" s="12">
        <f>November!E46+D46</f>
        <v>95</v>
      </c>
      <c r="F46" s="12"/>
      <c r="G46" s="12">
        <f>November!G46+F46</f>
        <v>0</v>
      </c>
    </row>
    <row r="47" spans="1:7" x14ac:dyDescent="0.2">
      <c r="A47" s="11" t="s">
        <v>46</v>
      </c>
      <c r="B47" s="12"/>
      <c r="C47" s="12">
        <f>November!C47+B47</f>
        <v>101063</v>
      </c>
      <c r="D47" s="12"/>
      <c r="E47" s="12">
        <f>November!E47+D47</f>
        <v>0</v>
      </c>
      <c r="F47" s="12"/>
      <c r="G47" s="12">
        <f>November!G47+F47</f>
        <v>0</v>
      </c>
    </row>
    <row r="48" spans="1:7" x14ac:dyDescent="0.2">
      <c r="A48" s="11" t="s">
        <v>47</v>
      </c>
      <c r="B48" s="12"/>
      <c r="C48" s="12">
        <f>November!C48+B48</f>
        <v>0</v>
      </c>
      <c r="D48" s="12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2"/>
      <c r="C49" s="12">
        <f>November!C49+B49</f>
        <v>0</v>
      </c>
      <c r="D49" s="12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2"/>
      <c r="C50" s="12">
        <f>November!C50+B50</f>
        <v>0</v>
      </c>
      <c r="D50" s="12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2"/>
      <c r="C51" s="12">
        <f>November!C51+B51</f>
        <v>0</v>
      </c>
      <c r="D51" s="12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2"/>
      <c r="C52" s="12">
        <f>November!C52+B52</f>
        <v>83973</v>
      </c>
      <c r="D52" s="12"/>
      <c r="E52" s="12">
        <f>November!E52+D52</f>
        <v>1888</v>
      </c>
      <c r="F52" s="12"/>
      <c r="G52" s="12">
        <f>November!G52+F52</f>
        <v>0</v>
      </c>
    </row>
    <row r="53" spans="1:256" x14ac:dyDescent="0.2">
      <c r="A53" s="11" t="s">
        <v>52</v>
      </c>
      <c r="B53" s="12"/>
      <c r="C53" s="12">
        <f>November!C53+B53</f>
        <v>105912</v>
      </c>
      <c r="D53" s="12"/>
      <c r="E53" s="12">
        <f>November!E53+D53</f>
        <v>1820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2"/>
      <c r="C54" s="12">
        <f>November!C54+B54</f>
        <v>1054111</v>
      </c>
      <c r="D54" s="12"/>
      <c r="E54" s="12">
        <f>November!E54+D54</f>
        <v>3312</v>
      </c>
      <c r="F54" s="12"/>
      <c r="G54" s="12">
        <f>November!G54+F54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7984035</v>
      </c>
      <c r="D55" s="15">
        <f>SUM(D7:D54)</f>
        <v>0</v>
      </c>
      <c r="E55" s="15">
        <f>November!E55+D55</f>
        <v>64807</v>
      </c>
      <c r="F55" s="15">
        <f>SUM(F7:F54)</f>
        <v>0</v>
      </c>
      <c r="G55" s="15">
        <f>November!G55+F55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20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0</v>
      </c>
    </row>
    <row r="60" spans="1:256" x14ac:dyDescent="0.2">
      <c r="A60" s="1" t="s">
        <v>58</v>
      </c>
      <c r="B60" s="23"/>
      <c r="C60" s="23"/>
      <c r="D60" s="24">
        <f>November!D60+C60</f>
        <v>680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467350</v>
      </c>
    </row>
    <row r="63" spans="1:256" x14ac:dyDescent="0.2">
      <c r="A63" s="1" t="s">
        <v>66</v>
      </c>
      <c r="B63" s="23"/>
      <c r="C63" s="23"/>
      <c r="D63" s="24">
        <f>November!D63+C63</f>
        <v>25127</v>
      </c>
    </row>
    <row r="64" spans="1:256" x14ac:dyDescent="0.2">
      <c r="A64" s="1" t="s">
        <v>64</v>
      </c>
      <c r="B64" s="23"/>
      <c r="C64" s="23"/>
      <c r="D64" s="24">
        <f>November!D64+C64</f>
        <v>69548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11286</v>
      </c>
    </row>
    <row r="67" spans="1:4" x14ac:dyDescent="0.2">
      <c r="A67" s="1" t="s">
        <v>63</v>
      </c>
      <c r="C67" s="23"/>
      <c r="D67" s="24">
        <f>November!D67+C67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6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7" customWidth="1"/>
    <col min="2" max="4" width="13.6640625" style="53" customWidth="1"/>
    <col min="5" max="7" width="12.6640625" style="53" customWidth="1"/>
    <col min="8" max="16384" width="11.77734375" style="53"/>
  </cols>
  <sheetData>
    <row r="1" spans="1:256" ht="0.95" customHeight="1" x14ac:dyDescent="0.25">
      <c r="I1" s="79"/>
    </row>
    <row r="2" spans="1:256" ht="23.25" x14ac:dyDescent="0.35">
      <c r="A2" s="80" t="s">
        <v>71</v>
      </c>
      <c r="B2" s="81"/>
      <c r="D2" s="81"/>
      <c r="F2" s="53" t="s">
        <v>72</v>
      </c>
      <c r="G2" s="43"/>
      <c r="I2" s="79"/>
    </row>
    <row r="3" spans="1:256" ht="12.95" customHeight="1" x14ac:dyDescent="0.25">
      <c r="F3" s="53" t="s">
        <v>68</v>
      </c>
      <c r="I3" s="79"/>
    </row>
    <row r="4" spans="1:256" ht="12.95" customHeight="1" thickBot="1" x14ac:dyDescent="0.3">
      <c r="E4" s="79"/>
      <c r="G4" s="79"/>
      <c r="I4" s="79"/>
    </row>
    <row r="5" spans="1:256" ht="21" customHeight="1" thickBot="1" x14ac:dyDescent="0.3">
      <c r="B5" s="84" t="s">
        <v>1</v>
      </c>
      <c r="C5" s="85"/>
      <c r="D5" s="86" t="s">
        <v>2</v>
      </c>
      <c r="E5" s="85"/>
      <c r="F5" s="86" t="s">
        <v>3</v>
      </c>
      <c r="G5" s="85"/>
    </row>
    <row r="6" spans="1:256" ht="16.5" thickBot="1" x14ac:dyDescent="0.25">
      <c r="A6" s="87" t="s">
        <v>4</v>
      </c>
      <c r="B6" s="88" t="s">
        <v>5</v>
      </c>
      <c r="C6" s="88" t="s">
        <v>6</v>
      </c>
      <c r="D6" s="88" t="s">
        <v>5</v>
      </c>
      <c r="E6" s="88" t="s">
        <v>6</v>
      </c>
      <c r="F6" s="88" t="s">
        <v>5</v>
      </c>
      <c r="G6" s="88" t="s">
        <v>6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x14ac:dyDescent="0.2">
      <c r="A7" s="46" t="s">
        <v>7</v>
      </c>
      <c r="B7" s="25">
        <f>1000+500+500+1000+850+850+425+850+850+870+870+870+870+870</f>
        <v>11175</v>
      </c>
      <c r="C7" s="25">
        <f>January!C7+B7</f>
        <v>30050</v>
      </c>
      <c r="D7" s="25"/>
      <c r="E7" s="25">
        <f>January!E7+D7</f>
        <v>0</v>
      </c>
      <c r="F7" s="25"/>
      <c r="G7" s="25">
        <f>January!G7+F7</f>
        <v>0</v>
      </c>
    </row>
    <row r="8" spans="1:256" x14ac:dyDescent="0.2">
      <c r="A8" s="46" t="s">
        <v>65</v>
      </c>
      <c r="B8" s="25"/>
      <c r="C8" s="25">
        <f>January!C8+B8</f>
        <v>0</v>
      </c>
      <c r="D8" s="25"/>
      <c r="E8" s="25">
        <f>January!E8+D8</f>
        <v>0</v>
      </c>
      <c r="F8" s="25"/>
      <c r="G8" s="25">
        <f>January!G8+F8</f>
        <v>0</v>
      </c>
    </row>
    <row r="9" spans="1:256" x14ac:dyDescent="0.2">
      <c r="A9" s="46" t="s">
        <v>8</v>
      </c>
      <c r="B9" s="25">
        <f>470+1630+1760</f>
        <v>3860</v>
      </c>
      <c r="C9" s="25">
        <f>January!C9+B9</f>
        <v>18302</v>
      </c>
      <c r="D9" s="25"/>
      <c r="E9" s="25">
        <f>January!E9+D9</f>
        <v>600</v>
      </c>
      <c r="F9" s="25"/>
      <c r="G9" s="25">
        <f>January!G9+F9</f>
        <v>0</v>
      </c>
    </row>
    <row r="10" spans="1:256" x14ac:dyDescent="0.2">
      <c r="A10" s="46" t="s">
        <v>9</v>
      </c>
      <c r="B10" s="25"/>
      <c r="C10" s="25">
        <f>January!C10+B10</f>
        <v>0</v>
      </c>
      <c r="D10" s="2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6" t="s">
        <v>10</v>
      </c>
      <c r="B11" s="25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25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6" t="s">
        <v>11</v>
      </c>
      <c r="B12" s="25"/>
      <c r="C12" s="25">
        <f>January!C12+B12</f>
        <v>0</v>
      </c>
      <c r="D12" s="2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6" t="s">
        <v>12</v>
      </c>
      <c r="B13" s="25"/>
      <c r="C13" s="25">
        <f>January!C13+B13</f>
        <v>0</v>
      </c>
      <c r="D13" s="2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6" t="s">
        <v>13</v>
      </c>
      <c r="B14" s="25"/>
      <c r="C14" s="25">
        <f>January!C14+B14</f>
        <v>0</v>
      </c>
      <c r="D14" s="2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6" t="s">
        <v>14</v>
      </c>
      <c r="B15" s="25">
        <f>2220+1120+2120+800</f>
        <v>6260</v>
      </c>
      <c r="C15" s="25">
        <f>January!C15+B15</f>
        <v>12300</v>
      </c>
      <c r="D15" s="2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6" t="s">
        <v>15</v>
      </c>
      <c r="B16" s="25"/>
      <c r="C16" s="25">
        <f>January!C16+B16</f>
        <v>0</v>
      </c>
      <c r="D16" s="25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6" t="s">
        <v>16</v>
      </c>
      <c r="B17" s="25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25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6" t="s">
        <v>17</v>
      </c>
      <c r="B18" s="25">
        <f>550+500+600+600+570+15690</f>
        <v>18510</v>
      </c>
      <c r="C18" s="25">
        <f>January!C18+B18</f>
        <v>30772</v>
      </c>
      <c r="D18" s="25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6" t="s">
        <v>18</v>
      </c>
      <c r="B19" s="25">
        <f>500+1000+1670+500+500+450+1200+1100+1000+1975+2000+457+10420</f>
        <v>22772</v>
      </c>
      <c r="C19" s="25">
        <f>January!C19+B19</f>
        <v>44046</v>
      </c>
      <c r="D19" s="25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6" t="s">
        <v>19</v>
      </c>
      <c r="B20" s="25"/>
      <c r="C20" s="25">
        <f>January!C20+B20</f>
        <v>0</v>
      </c>
      <c r="D20" s="25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6" t="s">
        <v>20</v>
      </c>
      <c r="B21" s="25"/>
      <c r="C21" s="25">
        <f>January!C21+B21</f>
        <v>0</v>
      </c>
      <c r="D21" s="2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6" t="s">
        <v>21</v>
      </c>
      <c r="B22" s="25"/>
      <c r="C22" s="25">
        <f>January!C22+B22</f>
        <v>0</v>
      </c>
      <c r="D22" s="2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6" t="s">
        <v>22</v>
      </c>
      <c r="B23" s="25"/>
      <c r="C23" s="25">
        <f>January!C23+B23</f>
        <v>0</v>
      </c>
      <c r="D23" s="2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6" t="s">
        <v>23</v>
      </c>
      <c r="B24" s="25"/>
      <c r="C24" s="25">
        <f>January!C24+B24</f>
        <v>0</v>
      </c>
      <c r="D24" s="2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6" t="s">
        <v>24</v>
      </c>
      <c r="B25" s="25">
        <f>730</f>
        <v>730</v>
      </c>
      <c r="C25" s="25">
        <f>January!C25+B25</f>
        <v>730</v>
      </c>
      <c r="D25" s="25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6" t="s">
        <v>25</v>
      </c>
      <c r="B26" s="25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25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6" t="s">
        <v>26</v>
      </c>
      <c r="B27" s="25"/>
      <c r="C27" s="25">
        <f>January!C27+B27</f>
        <v>38425</v>
      </c>
      <c r="D27" s="2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6" t="s">
        <v>27</v>
      </c>
      <c r="B28" s="25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25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6" t="s">
        <v>28</v>
      </c>
      <c r="B29" s="25">
        <f>2200</f>
        <v>2200</v>
      </c>
      <c r="C29" s="25">
        <f>January!C29+B29</f>
        <v>4400</v>
      </c>
      <c r="D29" s="2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6" t="s">
        <v>29</v>
      </c>
      <c r="B30" s="25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25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6" t="s">
        <v>30</v>
      </c>
      <c r="B31" s="25"/>
      <c r="C31" s="25">
        <f>January!C31+B31</f>
        <v>0</v>
      </c>
      <c r="D31" s="2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6" t="s">
        <v>31</v>
      </c>
      <c r="B32" s="25"/>
      <c r="C32" s="25">
        <f>January!C32+B32</f>
        <v>0</v>
      </c>
      <c r="D32" s="2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6" t="s">
        <v>32</v>
      </c>
      <c r="B33" s="25"/>
      <c r="C33" s="25">
        <f>January!C33+B33</f>
        <v>0</v>
      </c>
      <c r="D33" s="2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6" t="s">
        <v>33</v>
      </c>
      <c r="B34" s="25"/>
      <c r="C34" s="25">
        <f>January!C34+B34</f>
        <v>0</v>
      </c>
      <c r="D34" s="2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6" t="s">
        <v>34</v>
      </c>
      <c r="B35" s="25"/>
      <c r="C35" s="25">
        <f>January!C35+B35</f>
        <v>0</v>
      </c>
      <c r="D35" s="2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6" t="s">
        <v>35</v>
      </c>
      <c r="B36" s="25">
        <f>850+1800+700+800+750+1600+750+118500</f>
        <v>125750</v>
      </c>
      <c r="C36" s="25">
        <f>January!C36+B36</f>
        <v>276829</v>
      </c>
      <c r="D36" s="2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6" t="s">
        <v>36</v>
      </c>
      <c r="B37" s="25">
        <f>2500+2500+80+2200+1250+925+1275</f>
        <v>10730</v>
      </c>
      <c r="C37" s="25">
        <f>January!C37+B37</f>
        <v>54545</v>
      </c>
      <c r="D37" s="25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6" t="s">
        <v>37</v>
      </c>
      <c r="B38" s="25">
        <f>6068</f>
        <v>6068</v>
      </c>
      <c r="C38" s="25">
        <f>January!C38+B38</f>
        <v>11943</v>
      </c>
      <c r="D38" s="25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6" t="s">
        <v>38</v>
      </c>
      <c r="B39" s="25">
        <v>149545</v>
      </c>
      <c r="C39" s="25">
        <f>January!C39+B39</f>
        <v>316610</v>
      </c>
      <c r="D39" s="2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6" t="s">
        <v>39</v>
      </c>
      <c r="B40" s="25"/>
      <c r="C40" s="25">
        <f>January!C40+B40</f>
        <v>0</v>
      </c>
      <c r="D40" s="2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6" t="s">
        <v>40</v>
      </c>
      <c r="B41" s="25">
        <v>2000</v>
      </c>
      <c r="C41" s="25">
        <f>January!C41+B41</f>
        <v>2000</v>
      </c>
      <c r="D41" s="2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6" t="s">
        <v>41</v>
      </c>
      <c r="B42" s="25"/>
      <c r="C42" s="25">
        <f>January!C42+B42</f>
        <v>0</v>
      </c>
      <c r="D42" s="2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6" t="s">
        <v>42</v>
      </c>
      <c r="B43" s="25"/>
      <c r="C43" s="25">
        <f>January!C43+B43</f>
        <v>0</v>
      </c>
      <c r="D43" s="2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6" t="s">
        <v>43</v>
      </c>
      <c r="B44" s="25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25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6" t="s">
        <v>44</v>
      </c>
      <c r="B45" s="25"/>
      <c r="C45" s="25">
        <f>January!C45+B45</f>
        <v>0</v>
      </c>
      <c r="D45" s="2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6" t="s">
        <v>45</v>
      </c>
      <c r="B46" s="25">
        <v>15156</v>
      </c>
      <c r="C46" s="25">
        <f>January!C46+B46</f>
        <v>36220</v>
      </c>
      <c r="D46" s="2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6" t="s">
        <v>46</v>
      </c>
      <c r="B47" s="25">
        <f>2224+2222+2154+2215+2198+2216+2228+2208+2228+2259+2220+2227</f>
        <v>26599</v>
      </c>
      <c r="C47" s="25">
        <f>January!C47+B47</f>
        <v>54772</v>
      </c>
      <c r="D47" s="2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6" t="s">
        <v>47</v>
      </c>
      <c r="B48" s="25"/>
      <c r="C48" s="25">
        <f>January!C48+B48</f>
        <v>0</v>
      </c>
      <c r="D48" s="2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6" t="s">
        <v>48</v>
      </c>
      <c r="B49" s="25"/>
      <c r="C49" s="25">
        <f>January!C49+B49</f>
        <v>0</v>
      </c>
      <c r="D49" s="2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6" t="s">
        <v>49</v>
      </c>
      <c r="B50" s="25"/>
      <c r="C50" s="25">
        <f>January!C50+B50</f>
        <v>0</v>
      </c>
      <c r="D50" s="2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6" t="s">
        <v>50</v>
      </c>
      <c r="B51" s="25"/>
      <c r="C51" s="25">
        <f>January!C51+B51</f>
        <v>0</v>
      </c>
      <c r="D51" s="2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6" t="s">
        <v>51</v>
      </c>
      <c r="B52" s="25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25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6" t="s">
        <v>52</v>
      </c>
      <c r="B53" s="25">
        <f>1785+1770+1290+1770+2418+370+650+1810+1810+2417+2360+2360+1690+2040</f>
        <v>24540</v>
      </c>
      <c r="C53" s="25">
        <f>January!C53+B53</f>
        <v>53622</v>
      </c>
      <c r="D53" s="25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7" t="s">
        <v>53</v>
      </c>
      <c r="B54" s="25">
        <v>261442</v>
      </c>
      <c r="C54" s="25">
        <f>January!C54+B54</f>
        <v>521914</v>
      </c>
      <c r="D54" s="25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5" t="s">
        <v>54</v>
      </c>
      <c r="B55" s="62">
        <f>SUM(B7:B54)</f>
        <v>1762297</v>
      </c>
      <c r="C55" s="62">
        <f>January!C55+B55</f>
        <v>3754215</v>
      </c>
      <c r="D55" s="62">
        <f>SUM(D7:D54)</f>
        <v>13014</v>
      </c>
      <c r="E55" s="62">
        <f>January!E55+D55</f>
        <v>40434</v>
      </c>
      <c r="F55" s="62">
        <f>SUM(F7:F54)</f>
        <v>11163</v>
      </c>
      <c r="G55" s="62">
        <f>January!G55+F55</f>
        <v>23914</v>
      </c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ht="18" x14ac:dyDescent="0.25">
      <c r="A56" s="96"/>
      <c r="B56" s="52"/>
      <c r="C56" s="52"/>
      <c r="D56" s="52"/>
      <c r="E56" s="52"/>
    </row>
    <row r="57" spans="1:256" ht="16.5" thickBot="1" x14ac:dyDescent="0.3">
      <c r="A57" s="97" t="s">
        <v>55</v>
      </c>
      <c r="B57" s="52"/>
      <c r="C57" s="63" t="s">
        <v>5</v>
      </c>
      <c r="D57" s="64" t="s">
        <v>6</v>
      </c>
      <c r="E57" s="52"/>
    </row>
    <row r="58" spans="1:256" x14ac:dyDescent="0.2">
      <c r="A58" s="57" t="s">
        <v>56</v>
      </c>
      <c r="B58" s="58"/>
      <c r="C58" s="26"/>
      <c r="D58" s="59">
        <f>January!D58+C58</f>
        <v>0</v>
      </c>
      <c r="E58" s="52"/>
    </row>
    <row r="59" spans="1:256" x14ac:dyDescent="0.2">
      <c r="A59" s="57" t="s">
        <v>57</v>
      </c>
      <c r="B59" s="26"/>
      <c r="C59" s="26"/>
      <c r="D59" s="59">
        <f>January!D59+C59</f>
        <v>0</v>
      </c>
    </row>
    <row r="60" spans="1:256" x14ac:dyDescent="0.2">
      <c r="A60" s="57" t="s">
        <v>58</v>
      </c>
      <c r="B60" s="26"/>
      <c r="C60" s="26">
        <f>70+80</f>
        <v>150</v>
      </c>
      <c r="D60" s="59">
        <f>January!D60+C60</f>
        <v>380</v>
      </c>
    </row>
    <row r="61" spans="1:256" x14ac:dyDescent="0.2">
      <c r="A61" s="57" t="s">
        <v>59</v>
      </c>
      <c r="B61" s="26"/>
      <c r="C61" s="26"/>
      <c r="D61" s="59">
        <f>January!D61+C61</f>
        <v>0</v>
      </c>
    </row>
    <row r="62" spans="1:256" x14ac:dyDescent="0.2">
      <c r="A62" s="57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9">
        <f>January!D62+C62</f>
        <v>393698</v>
      </c>
    </row>
    <row r="63" spans="1:256" x14ac:dyDescent="0.2">
      <c r="A63" s="57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9">
        <f>January!D63+C63</f>
        <v>12611</v>
      </c>
    </row>
    <row r="64" spans="1:256" x14ac:dyDescent="0.2">
      <c r="A64" s="57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9">
        <f>January!D64+C64</f>
        <v>42716</v>
      </c>
    </row>
    <row r="65" spans="1:4" x14ac:dyDescent="0.2">
      <c r="A65" s="57" t="s">
        <v>61</v>
      </c>
      <c r="C65" s="26"/>
      <c r="D65" s="59">
        <f>January!D65+C65</f>
        <v>0</v>
      </c>
    </row>
    <row r="66" spans="1:4" x14ac:dyDescent="0.2">
      <c r="A66" s="57" t="s">
        <v>62</v>
      </c>
      <c r="C66" s="26">
        <f>26+24+20+20+30+20+150+150+128+150+65+180+80+180+136+200+205+150+116+180+210+180+525</f>
        <v>3125</v>
      </c>
      <c r="D66" s="59">
        <f>January!D66+C66</f>
        <v>7471</v>
      </c>
    </row>
    <row r="67" spans="1:4" x14ac:dyDescent="0.2">
      <c r="A67" s="57" t="s">
        <v>63</v>
      </c>
      <c r="C67" s="26">
        <v>500</v>
      </c>
      <c r="D67" s="59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52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73</v>
      </c>
      <c r="G2" s="43"/>
      <c r="I2" s="2"/>
    </row>
    <row r="3" spans="1:256" ht="15.75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25">
        <f>850+850+850+850+850+850+425+850+850+850+850</f>
        <v>8925</v>
      </c>
      <c r="C7" s="25">
        <f>February!C7+B7</f>
        <v>38975</v>
      </c>
      <c r="D7" s="2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25"/>
      <c r="C8" s="25">
        <f>February!C8+B8</f>
        <v>0</v>
      </c>
      <c r="D8" s="2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25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25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25"/>
      <c r="C10" s="25">
        <f>February!C10+B10</f>
        <v>0</v>
      </c>
      <c r="D10" s="2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25">
        <v>19628</v>
      </c>
      <c r="C11" s="25">
        <f>February!C11+B11</f>
        <v>248632</v>
      </c>
      <c r="D11" s="25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25"/>
      <c r="C12" s="25">
        <f>February!C12+B12</f>
        <v>0</v>
      </c>
      <c r="D12" s="2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25"/>
      <c r="C13" s="25">
        <f>February!C13+B13</f>
        <v>0</v>
      </c>
      <c r="D13" s="2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25"/>
      <c r="C14" s="25">
        <f>February!C14+B14</f>
        <v>0</v>
      </c>
      <c r="D14" s="2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25">
        <f>2225+2400</f>
        <v>4625</v>
      </c>
      <c r="C15" s="25">
        <f>February!C15+B15</f>
        <v>16925</v>
      </c>
      <c r="D15" s="2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25"/>
      <c r="C16" s="25">
        <f>February!C16+B16</f>
        <v>0</v>
      </c>
      <c r="D16" s="25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25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25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25">
        <f>500+5095</f>
        <v>5595</v>
      </c>
      <c r="C18" s="25">
        <f>February!C18+B18</f>
        <v>36367</v>
      </c>
      <c r="D18" s="25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25">
        <f>1500+1250+251+1250+1250+1250+1500+2000+1500+1500+500+1650+1650+1050+1600+1100+500+850+800+3585</f>
        <v>26536</v>
      </c>
      <c r="C19" s="25">
        <f>February!C19+B19</f>
        <v>70582</v>
      </c>
      <c r="D19" s="25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25">
        <v>9</v>
      </c>
      <c r="C20" s="25">
        <f>February!C20+B20</f>
        <v>9</v>
      </c>
      <c r="D20" s="25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25"/>
      <c r="C21" s="25">
        <f>February!C21+B21</f>
        <v>0</v>
      </c>
      <c r="D21" s="2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25"/>
      <c r="C22" s="25">
        <f>February!C22+B22</f>
        <v>0</v>
      </c>
      <c r="D22" s="2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25"/>
      <c r="C23" s="25">
        <f>February!C23+B23</f>
        <v>0</v>
      </c>
      <c r="D23" s="2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25"/>
      <c r="C24" s="25">
        <f>February!C24+B24</f>
        <v>0</v>
      </c>
      <c r="D24" s="2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25">
        <f>462+900</f>
        <v>1362</v>
      </c>
      <c r="C25" s="25">
        <f>February!C25+B25</f>
        <v>2092</v>
      </c>
      <c r="D25" s="25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25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25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25">
        <v>30775</v>
      </c>
      <c r="C27" s="25">
        <f>February!C27+B27</f>
        <v>69200</v>
      </c>
      <c r="D27" s="2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25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25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25">
        <v>2200</v>
      </c>
      <c r="C29" s="25">
        <f>February!C29+B29</f>
        <v>6600</v>
      </c>
      <c r="D29" s="2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25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25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25"/>
      <c r="C31" s="25">
        <f>February!C31+B31</f>
        <v>0</v>
      </c>
      <c r="D31" s="2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25"/>
      <c r="C32" s="25">
        <f>February!C32+B32</f>
        <v>0</v>
      </c>
      <c r="D32" s="2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25"/>
      <c r="C33" s="25">
        <f>February!C33+B33</f>
        <v>0</v>
      </c>
      <c r="D33" s="2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25"/>
      <c r="C34" s="25">
        <f>February!C34+B34</f>
        <v>0</v>
      </c>
      <c r="D34" s="2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25"/>
      <c r="C35" s="25">
        <f>February!C35+B35</f>
        <v>0</v>
      </c>
      <c r="D35" s="2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25">
        <f>650+1300+825+700+124465</f>
        <v>127940</v>
      </c>
      <c r="C36" s="25">
        <f>February!C36+B36</f>
        <v>404769</v>
      </c>
      <c r="D36" s="2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25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25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25">
        <v>9603</v>
      </c>
      <c r="C38" s="25">
        <f>February!C38+B38</f>
        <v>21546</v>
      </c>
      <c r="D38" s="25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25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2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25"/>
      <c r="C40" s="25">
        <f>February!C40+B40</f>
        <v>0</v>
      </c>
      <c r="D40" s="2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25"/>
      <c r="C41" s="25">
        <f>February!C41+B41</f>
        <v>2000</v>
      </c>
      <c r="D41" s="2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25"/>
      <c r="C42" s="25">
        <f>February!C42+B42</f>
        <v>0</v>
      </c>
      <c r="D42" s="2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25"/>
      <c r="C43" s="25">
        <f>February!C43+B43</f>
        <v>0</v>
      </c>
      <c r="D43" s="2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25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25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25"/>
      <c r="C45" s="25">
        <f>February!C45+B45</f>
        <v>0</v>
      </c>
      <c r="D45" s="2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25">
        <v>5139</v>
      </c>
      <c r="C46" s="25">
        <f>February!C46+B46</f>
        <v>41359</v>
      </c>
      <c r="D46" s="2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25">
        <v>18402</v>
      </c>
      <c r="C47" s="25">
        <f>February!C47+B47</f>
        <v>73174</v>
      </c>
      <c r="D47" s="2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25"/>
      <c r="C48" s="25">
        <f>February!C48+B48</f>
        <v>0</v>
      </c>
      <c r="D48" s="2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25"/>
      <c r="C49" s="25">
        <f>February!C49+B49</f>
        <v>0</v>
      </c>
      <c r="D49" s="2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25"/>
      <c r="C50" s="25">
        <f>February!C50+B50</f>
        <v>0</v>
      </c>
      <c r="D50" s="2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25"/>
      <c r="C51" s="25">
        <f>February!C51+B51</f>
        <v>0</v>
      </c>
      <c r="D51" s="2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25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25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25">
        <f>1250+2500+2040+2040+2360+1818+892+2360+1790+2050+1300+1250</f>
        <v>21650</v>
      </c>
      <c r="C53" s="25">
        <f>February!C53+B53</f>
        <v>75272</v>
      </c>
      <c r="D53" s="25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25">
        <v>278283</v>
      </c>
      <c r="C54" s="25">
        <f>February!C54+B54</f>
        <v>800197</v>
      </c>
      <c r="D54" s="25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62">
        <f>SUM(B7:B54)</f>
        <v>1839888</v>
      </c>
      <c r="C55" s="62">
        <f>February!C55+B55</f>
        <v>5594103</v>
      </c>
      <c r="D55" s="62">
        <f>SUM(D7:D54)</f>
        <v>9443</v>
      </c>
      <c r="E55" s="62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2"/>
      <c r="C56" s="52"/>
      <c r="D56" s="52"/>
      <c r="E56" s="52"/>
    </row>
    <row r="57" spans="1:256" ht="16.5" thickBot="1" x14ac:dyDescent="0.3">
      <c r="A57" s="19" t="s">
        <v>55</v>
      </c>
      <c r="B57" s="52"/>
      <c r="C57" s="63" t="s">
        <v>5</v>
      </c>
      <c r="D57" s="64" t="s">
        <v>6</v>
      </c>
      <c r="E57" s="52"/>
    </row>
    <row r="58" spans="1:256" x14ac:dyDescent="0.2">
      <c r="A58" s="1" t="s">
        <v>56</v>
      </c>
      <c r="B58" s="58"/>
      <c r="C58" s="26">
        <v>20</v>
      </c>
      <c r="D58" s="59">
        <f>February!D58+C58</f>
        <v>20</v>
      </c>
      <c r="E58" s="52"/>
    </row>
    <row r="59" spans="1:256" x14ac:dyDescent="0.2">
      <c r="A59" s="1" t="s">
        <v>57</v>
      </c>
      <c r="B59" s="26"/>
      <c r="C59" s="26"/>
      <c r="D59" s="59">
        <f>February!D59+C59</f>
        <v>0</v>
      </c>
      <c r="E59" s="53"/>
    </row>
    <row r="60" spans="1:256" x14ac:dyDescent="0.2">
      <c r="A60" s="1" t="s">
        <v>58</v>
      </c>
      <c r="B60" s="26"/>
      <c r="C60" s="26">
        <v>60</v>
      </c>
      <c r="D60" s="59">
        <f>February!D60+C60</f>
        <v>440</v>
      </c>
      <c r="E60" s="53"/>
    </row>
    <row r="61" spans="1:256" ht="15.75" x14ac:dyDescent="0.25">
      <c r="A61" s="1" t="s">
        <v>59</v>
      </c>
      <c r="B61" s="26"/>
      <c r="C61" s="61"/>
      <c r="D61" s="59">
        <f>February!D61+C61</f>
        <v>0</v>
      </c>
      <c r="E61" s="53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9">
        <f>February!D62+C62</f>
        <v>443023</v>
      </c>
      <c r="E62" s="53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9">
        <f>February!D63+C63</f>
        <v>17519</v>
      </c>
      <c r="E63" s="53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9">
        <f>February!D64+C64</f>
        <v>59431</v>
      </c>
      <c r="E64" s="53"/>
    </row>
    <row r="65" spans="1:5" x14ac:dyDescent="0.2">
      <c r="A65" s="1" t="s">
        <v>61</v>
      </c>
      <c r="B65" s="53"/>
      <c r="C65" s="26"/>
      <c r="D65" s="59">
        <f>February!D65+C65</f>
        <v>0</v>
      </c>
      <c r="E65" s="53"/>
    </row>
    <row r="66" spans="1:5" x14ac:dyDescent="0.2">
      <c r="A66" s="1" t="s">
        <v>62</v>
      </c>
      <c r="B66" s="53"/>
      <c r="C66" s="26">
        <f>140+150+100+70+180+73+180+180+150+150+220+180+180+165</f>
        <v>2118</v>
      </c>
      <c r="D66" s="59">
        <f>February!D66+C66</f>
        <v>9589</v>
      </c>
      <c r="E66" s="53"/>
    </row>
    <row r="67" spans="1:5" x14ac:dyDescent="0.2">
      <c r="A67" s="1" t="s">
        <v>63</v>
      </c>
      <c r="B67" s="53"/>
      <c r="C67" s="26">
        <v>500</v>
      </c>
      <c r="D67" s="59">
        <f>February!D67+C67</f>
        <v>2500</v>
      </c>
      <c r="E67" s="53"/>
    </row>
    <row r="68" spans="1:5" x14ac:dyDescent="0.2">
      <c r="B68" s="53"/>
      <c r="C68" s="53"/>
      <c r="D68" s="53"/>
      <c r="E68" s="53"/>
    </row>
    <row r="69" spans="1:5" x14ac:dyDescent="0.2">
      <c r="B69" s="53"/>
      <c r="C69" s="53"/>
      <c r="D69" s="53"/>
      <c r="E69" s="5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75" zoomScaleNormal="75" workbookViewId="0">
      <pane ySplit="6" topLeftCell="A26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s="45" t="s">
        <v>74</v>
      </c>
      <c r="G2" s="43"/>
      <c r="I2" s="2"/>
    </row>
    <row r="3" spans="1:256" ht="15.75" customHeight="1" x14ac:dyDescent="0.25">
      <c r="F3" t="s">
        <v>68</v>
      </c>
      <c r="I3" s="2"/>
    </row>
    <row r="4" spans="1:256" ht="15" customHeight="1" thickBot="1" x14ac:dyDescent="0.3">
      <c r="E4" s="2"/>
      <c r="G4" s="41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>
        <f>900+900+850+280+875+875+875+875+875+875+875+875+762+138</f>
        <v>10830</v>
      </c>
      <c r="C7" s="12">
        <f>March!C7+B7</f>
        <v>49805</v>
      </c>
      <c r="D7" s="12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2"/>
      <c r="C8" s="12">
        <f>March!C8+B8</f>
        <v>0</v>
      </c>
      <c r="D8" s="12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2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12">
        <f>1</f>
        <v>1</v>
      </c>
      <c r="E9" s="12">
        <f>March!E9+D9</f>
        <v>603</v>
      </c>
      <c r="F9" s="12"/>
      <c r="G9" s="12">
        <f>March!G9+F9</f>
        <v>0</v>
      </c>
    </row>
    <row r="10" spans="1:256" x14ac:dyDescent="0.2">
      <c r="A10" s="11" t="s">
        <v>9</v>
      </c>
      <c r="B10" s="12">
        <f>1</f>
        <v>1</v>
      </c>
      <c r="C10" s="12">
        <f>March!C10+B10</f>
        <v>1</v>
      </c>
      <c r="D10" s="12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40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12">
        <v>407</v>
      </c>
      <c r="E11" s="12">
        <f>March!E11+D11</f>
        <v>410</v>
      </c>
      <c r="F11" s="12"/>
      <c r="G11" s="12">
        <f>March!G11+F11</f>
        <v>0</v>
      </c>
    </row>
    <row r="12" spans="1:256" x14ac:dyDescent="0.2">
      <c r="A12" s="11" t="s">
        <v>11</v>
      </c>
      <c r="B12" s="12"/>
      <c r="C12" s="12">
        <f>March!C12+B12</f>
        <v>0</v>
      </c>
      <c r="D12" s="12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2"/>
      <c r="C13" s="12">
        <f>March!C13+B13</f>
        <v>0</v>
      </c>
      <c r="D13" s="12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2"/>
      <c r="C14" s="12">
        <f>March!C14+B14</f>
        <v>0</v>
      </c>
      <c r="D14" s="12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2">
        <f>2250+1150+1150+1600</f>
        <v>6150</v>
      </c>
      <c r="C15" s="12">
        <f>March!C15+B15</f>
        <v>23075</v>
      </c>
      <c r="D15" s="12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2"/>
      <c r="C16" s="12">
        <f>March!C16+B16</f>
        <v>0</v>
      </c>
      <c r="D16" s="12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40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40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 x14ac:dyDescent="0.2">
      <c r="A18" s="11" t="s">
        <v>17</v>
      </c>
      <c r="B18" s="40">
        <f>550+4+5771</f>
        <v>6325</v>
      </c>
      <c r="C18" s="12">
        <f>March!C18+B18</f>
        <v>42692</v>
      </c>
      <c r="D18" s="40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 x14ac:dyDescent="0.2">
      <c r="A19" s="11" t="s">
        <v>18</v>
      </c>
      <c r="B19" s="40">
        <f>238+249+1300+1500+260+360+1500+10+25+1600+1600+160+45+500+900+755+800+2000+232+450+1085+666+860+1300+1514+6+9425</f>
        <v>29340</v>
      </c>
      <c r="C19" s="12">
        <f>March!C19+B19</f>
        <v>99922</v>
      </c>
      <c r="D19" s="40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 x14ac:dyDescent="0.2">
      <c r="A20" s="11" t="s">
        <v>19</v>
      </c>
      <c r="B20" s="12"/>
      <c r="C20" s="12">
        <f>March!C20+B20</f>
        <v>9</v>
      </c>
      <c r="D20" s="40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12"/>
      <c r="C21" s="12">
        <f>March!C21+B21</f>
        <v>0</v>
      </c>
      <c r="D21" s="12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2"/>
      <c r="C22" s="12">
        <f>March!C22+B22</f>
        <v>0</v>
      </c>
      <c r="D22" s="12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2"/>
      <c r="C23" s="12">
        <f>March!C23+B23</f>
        <v>0</v>
      </c>
      <c r="D23" s="12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2"/>
      <c r="C24" s="12">
        <f>March!C24+B24</f>
        <v>0</v>
      </c>
      <c r="D24" s="12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2">
        <v>70</v>
      </c>
      <c r="C25" s="12">
        <f>March!C25+B25</f>
        <v>2162</v>
      </c>
      <c r="D25" s="12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 x14ac:dyDescent="0.2">
      <c r="A26" s="11" t="s">
        <v>25</v>
      </c>
      <c r="B26" s="40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40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 x14ac:dyDescent="0.2">
      <c r="A27" s="11" t="s">
        <v>26</v>
      </c>
      <c r="B27" s="12">
        <v>30250</v>
      </c>
      <c r="C27" s="12">
        <f>March!C27+B27</f>
        <v>99450</v>
      </c>
      <c r="D27" s="12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40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12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 x14ac:dyDescent="0.2">
      <c r="A29" s="11" t="s">
        <v>28</v>
      </c>
      <c r="B29" s="12">
        <f>1300+1300+1300+1100</f>
        <v>5000</v>
      </c>
      <c r="C29" s="12">
        <f>March!C29+B29</f>
        <v>11600</v>
      </c>
      <c r="D29" s="12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2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12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 x14ac:dyDescent="0.2">
      <c r="A31" s="11" t="s">
        <v>30</v>
      </c>
      <c r="B31" s="12"/>
      <c r="C31" s="12">
        <f>March!C31+B31</f>
        <v>0</v>
      </c>
      <c r="D31" s="12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2"/>
      <c r="C32" s="12">
        <f>March!C32+B32</f>
        <v>0</v>
      </c>
      <c r="D32" s="12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2"/>
      <c r="C33" s="12">
        <f>March!C33+B33</f>
        <v>0</v>
      </c>
      <c r="D33" s="12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2"/>
      <c r="C34" s="12">
        <f>March!C34+B34</f>
        <v>0</v>
      </c>
      <c r="D34" s="12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2"/>
      <c r="C35" s="12">
        <f>March!C35+B35</f>
        <v>0</v>
      </c>
      <c r="D35" s="12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40">
        <f>800+700+800+1600+600+129227</f>
        <v>133727</v>
      </c>
      <c r="C36" s="12">
        <f>March!C36+B36</f>
        <v>538496</v>
      </c>
      <c r="D36" s="12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2">
        <f>2500+2400+2500+200</f>
        <v>7600</v>
      </c>
      <c r="C37" s="12">
        <f>March!C37+B37</f>
        <v>105579</v>
      </c>
      <c r="D37" s="12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 x14ac:dyDescent="0.2">
      <c r="A38" s="11" t="s">
        <v>37</v>
      </c>
      <c r="B38" s="40">
        <v>3847</v>
      </c>
      <c r="C38" s="12">
        <f>March!C38+B38</f>
        <v>25393</v>
      </c>
      <c r="D38" s="12">
        <v>234</v>
      </c>
      <c r="E38" s="12">
        <f>March!E38+D38</f>
        <v>236</v>
      </c>
      <c r="F38" s="12"/>
      <c r="G38" s="12">
        <f>March!G38+F38</f>
        <v>0</v>
      </c>
    </row>
    <row r="39" spans="1:7" x14ac:dyDescent="0.2">
      <c r="A39" s="11" t="s">
        <v>38</v>
      </c>
      <c r="B39" s="40">
        <f>330+1925+415+2180+420+350+400+230+420+400+200+465+1720+825+1715+710+1355+2180+1880+280+171863</f>
        <v>190263</v>
      </c>
      <c r="C39" s="12">
        <f>March!C39+B39</f>
        <v>738002</v>
      </c>
      <c r="D39" s="12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2"/>
      <c r="C40" s="12">
        <f>March!C40+B40</f>
        <v>0</v>
      </c>
      <c r="D40" s="12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2"/>
      <c r="C41" s="12">
        <f>March!C41+B41</f>
        <v>2000</v>
      </c>
      <c r="D41" s="12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 x14ac:dyDescent="0.2">
      <c r="A42" s="11" t="s">
        <v>41</v>
      </c>
      <c r="B42" s="12"/>
      <c r="C42" s="12">
        <f>March!C42+B42</f>
        <v>0</v>
      </c>
      <c r="D42" s="12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2"/>
      <c r="C43" s="12">
        <f>March!C43+B43</f>
        <v>0</v>
      </c>
      <c r="D43" s="12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40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40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 x14ac:dyDescent="0.2">
      <c r="A45" s="11" t="s">
        <v>44</v>
      </c>
      <c r="B45" s="12"/>
      <c r="C45" s="12">
        <f>March!C45+B45</f>
        <v>0</v>
      </c>
      <c r="D45" s="40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40">
        <v>17579</v>
      </c>
      <c r="C46" s="12">
        <f>March!C46+B46</f>
        <v>58938</v>
      </c>
      <c r="D46" s="12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 x14ac:dyDescent="0.2">
      <c r="A47" s="11" t="s">
        <v>46</v>
      </c>
      <c r="B47" s="40">
        <v>27889</v>
      </c>
      <c r="C47" s="12">
        <f>March!C47+B47</f>
        <v>101063</v>
      </c>
      <c r="D47" s="12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2"/>
      <c r="C48" s="12">
        <f>March!C48+B48</f>
        <v>0</v>
      </c>
      <c r="D48" s="12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2"/>
      <c r="C49" s="12">
        <f>March!C49+B49</f>
        <v>0</v>
      </c>
      <c r="D49" s="12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2"/>
      <c r="C50" s="12">
        <f>March!C50+B50</f>
        <v>0</v>
      </c>
      <c r="D50" s="12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2"/>
      <c r="C51" s="12">
        <f>March!C51+B51</f>
        <v>0</v>
      </c>
      <c r="D51" s="12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40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12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 x14ac:dyDescent="0.2">
      <c r="A53" s="11" t="s">
        <v>52</v>
      </c>
      <c r="B53" s="40">
        <f>568+1792+2360+1930+1930+1795+2050+1218+1142+1750+2360+1250+1250+1250+2400+1755+2070+1770</f>
        <v>30640</v>
      </c>
      <c r="C53" s="12">
        <f>March!C53+B53</f>
        <v>105912</v>
      </c>
      <c r="D53" s="12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2">
        <v>253914</v>
      </c>
      <c r="C54" s="12">
        <f>March!C54+B54</f>
        <v>1054111</v>
      </c>
      <c r="D54" s="12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2">
        <f>20247+4080</f>
        <v>24327</v>
      </c>
      <c r="D62" s="24">
        <f>March!D62+C62</f>
        <v>467350</v>
      </c>
    </row>
    <row r="63" spans="1:256" x14ac:dyDescent="0.2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 x14ac:dyDescent="0.2">
      <c r="A64" s="1" t="s">
        <v>64</v>
      </c>
      <c r="B64" s="23"/>
      <c r="C64" s="42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 x14ac:dyDescent="0.2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B2" sqref="B2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75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2"/>
      <c r="C7" s="12">
        <f>April!C7+B7</f>
        <v>49805</v>
      </c>
      <c r="D7" s="12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27"/>
      <c r="C8" s="27">
        <f>April!C8+B8</f>
        <v>0</v>
      </c>
      <c r="D8" s="27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27"/>
      <c r="C9" s="27">
        <f>April!C9+B9</f>
        <v>78429</v>
      </c>
      <c r="D9" s="27"/>
      <c r="E9" s="27">
        <f>April!E9+D9</f>
        <v>603</v>
      </c>
      <c r="F9" s="27"/>
      <c r="G9" s="27">
        <f>April!G9+F9</f>
        <v>0</v>
      </c>
    </row>
    <row r="10" spans="1:256" x14ac:dyDescent="0.2">
      <c r="A10" s="11" t="s">
        <v>9</v>
      </c>
      <c r="B10" s="27"/>
      <c r="C10" s="27">
        <f>April!C10+B10</f>
        <v>1</v>
      </c>
      <c r="D10" s="27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27"/>
      <c r="C11" s="27">
        <f>April!C11+B11</f>
        <v>487750</v>
      </c>
      <c r="D11" s="27"/>
      <c r="E11" s="27">
        <f>April!E11+D11</f>
        <v>410</v>
      </c>
      <c r="F11" s="27"/>
      <c r="G11" s="27">
        <f>April!G11+F11</f>
        <v>0</v>
      </c>
    </row>
    <row r="12" spans="1:256" x14ac:dyDescent="0.2">
      <c r="A12" s="11" t="s">
        <v>11</v>
      </c>
      <c r="B12" s="27"/>
      <c r="C12" s="27">
        <f>April!C12+B12</f>
        <v>0</v>
      </c>
      <c r="D12" s="27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27"/>
      <c r="C13" s="27">
        <f>April!C13+B13</f>
        <v>0</v>
      </c>
      <c r="D13" s="27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27"/>
      <c r="C14" s="27">
        <f>April!C14+B14</f>
        <v>0</v>
      </c>
      <c r="D14" s="27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27"/>
      <c r="C15" s="27">
        <f>April!C15+B15</f>
        <v>23075</v>
      </c>
      <c r="D15" s="27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27"/>
      <c r="C16" s="27">
        <f>April!C16+B16</f>
        <v>0</v>
      </c>
      <c r="D16" s="27"/>
      <c r="E16" s="27">
        <f>April!E16+D16</f>
        <v>350</v>
      </c>
      <c r="F16" s="27"/>
      <c r="G16" s="27">
        <f>April!G16+F16</f>
        <v>0</v>
      </c>
    </row>
    <row r="17" spans="1:7" x14ac:dyDescent="0.2">
      <c r="A17" s="11" t="s">
        <v>16</v>
      </c>
      <c r="B17" s="27"/>
      <c r="C17" s="27">
        <f>April!C17+B17</f>
        <v>1202253</v>
      </c>
      <c r="D17" s="27"/>
      <c r="E17" s="27">
        <f>April!E17+D17</f>
        <v>22181</v>
      </c>
      <c r="F17" s="27"/>
      <c r="G17" s="27">
        <f>April!G17+F17</f>
        <v>0</v>
      </c>
    </row>
    <row r="18" spans="1:7" x14ac:dyDescent="0.2">
      <c r="A18" s="11" t="s">
        <v>17</v>
      </c>
      <c r="B18" s="27"/>
      <c r="C18" s="27">
        <f>April!C18+B18</f>
        <v>42692</v>
      </c>
      <c r="D18" s="27"/>
      <c r="E18" s="27">
        <f>April!E18+D18</f>
        <v>2760</v>
      </c>
      <c r="F18" s="27"/>
      <c r="G18" s="27">
        <f>April!G18+F18</f>
        <v>0</v>
      </c>
    </row>
    <row r="19" spans="1:7" x14ac:dyDescent="0.2">
      <c r="A19" s="11" t="s">
        <v>18</v>
      </c>
      <c r="B19" s="27"/>
      <c r="C19" s="27">
        <f>April!C19+B19</f>
        <v>99922</v>
      </c>
      <c r="D19" s="27"/>
      <c r="E19" s="27">
        <f>April!E19+D19</f>
        <v>2536</v>
      </c>
      <c r="F19" s="27"/>
      <c r="G19" s="27">
        <f>April!G19+F19</f>
        <v>0</v>
      </c>
    </row>
    <row r="20" spans="1:7" x14ac:dyDescent="0.2">
      <c r="A20" s="11" t="s">
        <v>19</v>
      </c>
      <c r="B20" s="27"/>
      <c r="C20" s="27">
        <f>April!C20+B20</f>
        <v>9</v>
      </c>
      <c r="D20" s="27"/>
      <c r="E20" s="27">
        <f>April!E20+D20</f>
        <v>22</v>
      </c>
      <c r="F20" s="27"/>
      <c r="G20" s="27">
        <f>April!G20+F20</f>
        <v>0</v>
      </c>
    </row>
    <row r="21" spans="1:7" x14ac:dyDescent="0.2">
      <c r="A21" s="11" t="s">
        <v>20</v>
      </c>
      <c r="B21" s="27"/>
      <c r="C21" s="27">
        <f>April!C21+B21</f>
        <v>0</v>
      </c>
      <c r="D21" s="27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27"/>
      <c r="C22" s="27">
        <f>April!C22+B22</f>
        <v>0</v>
      </c>
      <c r="D22" s="27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27"/>
      <c r="C23" s="27">
        <f>April!C23+B23</f>
        <v>0</v>
      </c>
      <c r="D23" s="27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27"/>
      <c r="C24" s="27">
        <f>April!C24+B24</f>
        <v>0</v>
      </c>
      <c r="D24" s="27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27"/>
      <c r="C25" s="27">
        <f>April!C25+B25</f>
        <v>2162</v>
      </c>
      <c r="D25" s="27"/>
      <c r="E25" s="27">
        <f>April!E25+D25</f>
        <v>5341</v>
      </c>
      <c r="F25" s="27"/>
      <c r="G25" s="27">
        <f>April!G25+F25</f>
        <v>0</v>
      </c>
    </row>
    <row r="26" spans="1:7" x14ac:dyDescent="0.2">
      <c r="A26" s="11" t="s">
        <v>25</v>
      </c>
      <c r="B26" s="27"/>
      <c r="C26" s="27">
        <f>April!C26+B26</f>
        <v>1103592</v>
      </c>
      <c r="D26" s="27"/>
      <c r="E26" s="27">
        <f>April!E26+D26</f>
        <v>9156</v>
      </c>
      <c r="F26" s="27"/>
      <c r="G26" s="27">
        <f>April!G26+F26</f>
        <v>0</v>
      </c>
    </row>
    <row r="27" spans="1:7" x14ac:dyDescent="0.2">
      <c r="A27" s="11" t="s">
        <v>26</v>
      </c>
      <c r="B27" s="27"/>
      <c r="C27" s="27">
        <f>April!C27+B27</f>
        <v>99450</v>
      </c>
      <c r="D27" s="27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27"/>
      <c r="C28" s="27">
        <f>April!C28+B28</f>
        <v>1301882</v>
      </c>
      <c r="D28" s="27"/>
      <c r="E28" s="27">
        <f>April!E28+D28</f>
        <v>2084</v>
      </c>
      <c r="F28" s="27"/>
      <c r="G28" s="27">
        <f>April!G28+F28</f>
        <v>24</v>
      </c>
    </row>
    <row r="29" spans="1:7" x14ac:dyDescent="0.2">
      <c r="A29" s="11" t="s">
        <v>28</v>
      </c>
      <c r="B29" s="27"/>
      <c r="C29" s="27">
        <f>April!C29+B29</f>
        <v>11600</v>
      </c>
      <c r="D29" s="27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27"/>
      <c r="C30" s="27">
        <f>April!C30+B30</f>
        <v>531920</v>
      </c>
      <c r="D30" s="27"/>
      <c r="E30" s="27">
        <f>April!E30+D30</f>
        <v>6105</v>
      </c>
      <c r="F30" s="27"/>
      <c r="G30" s="27">
        <f>April!G30+F30</f>
        <v>0</v>
      </c>
    </row>
    <row r="31" spans="1:7" x14ac:dyDescent="0.2">
      <c r="A31" s="11" t="s">
        <v>30</v>
      </c>
      <c r="B31" s="27"/>
      <c r="C31" s="27">
        <f>April!C31+B31</f>
        <v>0</v>
      </c>
      <c r="D31" s="27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27"/>
      <c r="C32" s="27">
        <f>April!C32+B32</f>
        <v>0</v>
      </c>
      <c r="D32" s="27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27"/>
      <c r="C33" s="27">
        <f>April!C33+B33</f>
        <v>0</v>
      </c>
      <c r="D33" s="27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27"/>
      <c r="C34" s="27">
        <f>April!C34+B34</f>
        <v>0</v>
      </c>
      <c r="D34" s="27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27"/>
      <c r="C35" s="27">
        <f>April!C35+B35</f>
        <v>0</v>
      </c>
      <c r="D35" s="27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27"/>
      <c r="C36" s="27">
        <f>April!C36+B36</f>
        <v>538496</v>
      </c>
      <c r="D36" s="27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27"/>
      <c r="C37" s="27">
        <f>April!C37+B37</f>
        <v>105579</v>
      </c>
      <c r="D37" s="27"/>
      <c r="E37" s="27">
        <f>April!E37+D37</f>
        <v>4506</v>
      </c>
      <c r="F37" s="27"/>
      <c r="G37" s="27">
        <f>April!G37+F37</f>
        <v>0</v>
      </c>
    </row>
    <row r="38" spans="1:7" x14ac:dyDescent="0.2">
      <c r="A38" s="11" t="s">
        <v>37</v>
      </c>
      <c r="B38" s="27"/>
      <c r="C38" s="27">
        <f>April!C38+B38</f>
        <v>25393</v>
      </c>
      <c r="D38" s="27"/>
      <c r="E38" s="27">
        <f>April!E38+D38</f>
        <v>236</v>
      </c>
      <c r="F38" s="27"/>
      <c r="G38" s="27">
        <f>April!G38+F38</f>
        <v>0</v>
      </c>
    </row>
    <row r="39" spans="1:7" x14ac:dyDescent="0.2">
      <c r="A39" s="11" t="s">
        <v>38</v>
      </c>
      <c r="B39" s="27"/>
      <c r="C39" s="27">
        <f>April!C39+B39</f>
        <v>738002</v>
      </c>
      <c r="D39" s="27"/>
      <c r="E39" s="27">
        <f>April!E39+D39</f>
        <v>4</v>
      </c>
      <c r="F39" s="27"/>
      <c r="G39" s="27">
        <f>April!G39+F39</f>
        <v>0</v>
      </c>
    </row>
    <row r="40" spans="1:7" x14ac:dyDescent="0.2">
      <c r="A40" s="11" t="s">
        <v>39</v>
      </c>
      <c r="B40" s="27"/>
      <c r="C40" s="27">
        <f>April!C40+B40</f>
        <v>0</v>
      </c>
      <c r="D40" s="27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27"/>
      <c r="C41" s="27">
        <f>April!C41+B41</f>
        <v>2000</v>
      </c>
      <c r="D41" s="27"/>
      <c r="E41" s="27">
        <f>April!E41+D41</f>
        <v>18</v>
      </c>
      <c r="F41" s="27"/>
      <c r="G41" s="27">
        <f>April!G41+F41</f>
        <v>0</v>
      </c>
    </row>
    <row r="42" spans="1:7" x14ac:dyDescent="0.2">
      <c r="A42" s="11" t="s">
        <v>41</v>
      </c>
      <c r="B42" s="27"/>
      <c r="C42" s="27">
        <f>April!C42+B42</f>
        <v>0</v>
      </c>
      <c r="D42" s="27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27"/>
      <c r="C43" s="27">
        <f>April!C43+B43</f>
        <v>0</v>
      </c>
      <c r="D43" s="27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27"/>
      <c r="C44" s="27">
        <f>April!C44+B44</f>
        <v>136026</v>
      </c>
      <c r="D44" s="27"/>
      <c r="E44" s="27">
        <f>April!E44+D44</f>
        <v>1380</v>
      </c>
      <c r="F44" s="27"/>
      <c r="G44" s="27">
        <f>April!G44+F44</f>
        <v>0</v>
      </c>
    </row>
    <row r="45" spans="1:7" x14ac:dyDescent="0.2">
      <c r="A45" s="11" t="s">
        <v>44</v>
      </c>
      <c r="B45" s="27"/>
      <c r="C45" s="27">
        <f>April!C45+B45</f>
        <v>0</v>
      </c>
      <c r="D45" s="27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27"/>
      <c r="C46" s="27">
        <f>April!C46+B46</f>
        <v>58938</v>
      </c>
      <c r="D46" s="27"/>
      <c r="E46" s="27">
        <f>April!E46+D46</f>
        <v>95</v>
      </c>
      <c r="F46" s="27"/>
      <c r="G46" s="27">
        <f>April!G46+F46</f>
        <v>0</v>
      </c>
    </row>
    <row r="47" spans="1:7" x14ac:dyDescent="0.2">
      <c r="A47" s="11" t="s">
        <v>46</v>
      </c>
      <c r="B47" s="27"/>
      <c r="C47" s="27">
        <f>April!C47+B47</f>
        <v>101063</v>
      </c>
      <c r="D47" s="27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27"/>
      <c r="C48" s="27">
        <f>April!C48+B48</f>
        <v>0</v>
      </c>
      <c r="D48" s="27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27"/>
      <c r="C49" s="27">
        <f>April!C49+B49</f>
        <v>0</v>
      </c>
      <c r="D49" s="27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27"/>
      <c r="C50" s="27">
        <f>April!C50+B50</f>
        <v>0</v>
      </c>
      <c r="D50" s="27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27"/>
      <c r="C51" s="27">
        <f>April!C51+B51</f>
        <v>0</v>
      </c>
      <c r="D51" s="27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27"/>
      <c r="C52" s="27">
        <f>April!C52+B52</f>
        <v>83973</v>
      </c>
      <c r="D52" s="27"/>
      <c r="E52" s="27">
        <f>April!E52+D52</f>
        <v>1888</v>
      </c>
      <c r="F52" s="27"/>
      <c r="G52" s="27">
        <f>April!G52+F52</f>
        <v>0</v>
      </c>
    </row>
    <row r="53" spans="1:256" x14ac:dyDescent="0.2">
      <c r="A53" s="11" t="s">
        <v>52</v>
      </c>
      <c r="B53" s="27"/>
      <c r="C53" s="27">
        <f>April!C53+B53</f>
        <v>105912</v>
      </c>
      <c r="D53" s="27"/>
      <c r="E53" s="27">
        <f>April!E53+D53</f>
        <v>1820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27"/>
      <c r="C54" s="27">
        <f>April!C54+B54</f>
        <v>1054111</v>
      </c>
      <c r="D54" s="27"/>
      <c r="E54" s="27">
        <f>April!E54+D54</f>
        <v>3312</v>
      </c>
      <c r="F54" s="27"/>
      <c r="G54" s="27">
        <f>April!G54+F54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April!C55+B55</f>
        <v>7984035</v>
      </c>
      <c r="D55" s="15">
        <f>SUM(D7:D54)</f>
        <v>0</v>
      </c>
      <c r="E55" s="15">
        <f>April!E55+D55</f>
        <v>64807</v>
      </c>
      <c r="F55" s="15">
        <f>SUM(F7:F54)</f>
        <v>0</v>
      </c>
      <c r="G55" s="15">
        <f>April!G55+F55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/>
      <c r="D58" s="36">
        <f>April!D58+C58</f>
        <v>20</v>
      </c>
      <c r="E58" s="31"/>
      <c r="F58" s="32"/>
      <c r="G58" s="32"/>
    </row>
    <row r="59" spans="1:256" x14ac:dyDescent="0.2">
      <c r="A59" s="1" t="s">
        <v>57</v>
      </c>
      <c r="B59" s="35"/>
      <c r="C59" s="35"/>
      <c r="D59" s="36">
        <f>April!D59+C59</f>
        <v>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/>
      <c r="D62" s="36">
        <f>April!D62+C62</f>
        <v>467350</v>
      </c>
      <c r="E62" s="32"/>
      <c r="F62" s="32"/>
      <c r="G62" s="32"/>
    </row>
    <row r="63" spans="1:256" x14ac:dyDescent="0.2">
      <c r="A63" s="1" t="s">
        <v>66</v>
      </c>
      <c r="B63" s="35"/>
      <c r="C63" s="35"/>
      <c r="D63" s="36">
        <f>April!D63+C63</f>
        <v>25127</v>
      </c>
      <c r="E63" s="32"/>
      <c r="F63" s="32"/>
      <c r="G63" s="32"/>
    </row>
    <row r="64" spans="1:256" x14ac:dyDescent="0.2">
      <c r="A64" s="1" t="s">
        <v>64</v>
      </c>
      <c r="B64" s="35"/>
      <c r="C64" s="35"/>
      <c r="D64" s="36">
        <f>April!D64+C64</f>
        <v>69548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 x14ac:dyDescent="0.2">
      <c r="A67" s="1" t="s">
        <v>63</v>
      </c>
      <c r="B67" s="32"/>
      <c r="C67" s="35"/>
      <c r="D67" s="36">
        <f>April!D67+C67</f>
        <v>3500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7" activePane="bottomLeft" state="frozen"/>
      <selection pane="bottomLeft" activeCell="C58" sqref="C58: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76"/>
      <c r="C2" s="32"/>
      <c r="D2" s="76"/>
      <c r="E2" s="32"/>
      <c r="F2" t="s">
        <v>76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44"/>
      <c r="C7" s="12">
        <f>May!C7+B7</f>
        <v>49805</v>
      </c>
      <c r="D7" s="12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2"/>
      <c r="C8" s="12">
        <f>May!C8+B8</f>
        <v>0</v>
      </c>
      <c r="D8" s="12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60"/>
      <c r="C9" s="12">
        <f>May!C9+B9</f>
        <v>78429</v>
      </c>
      <c r="D9" s="60"/>
      <c r="E9" s="12">
        <f>May!E9+D9</f>
        <v>603</v>
      </c>
      <c r="F9" s="12"/>
      <c r="G9" s="12">
        <f>May!G9+F9</f>
        <v>0</v>
      </c>
    </row>
    <row r="10" spans="1:256" x14ac:dyDescent="0.2">
      <c r="A10" s="11" t="s">
        <v>9</v>
      </c>
      <c r="B10" s="12"/>
      <c r="C10" s="12">
        <f>May!C10+B10</f>
        <v>1</v>
      </c>
      <c r="D10" s="12"/>
      <c r="E10" s="12">
        <f>May!E10+D10</f>
        <v>0</v>
      </c>
      <c r="F10" s="12"/>
      <c r="G10" s="12">
        <f>May!G10+F10</f>
        <v>0</v>
      </c>
    </row>
    <row r="11" spans="1:256" x14ac:dyDescent="0.2">
      <c r="A11" s="11" t="s">
        <v>10</v>
      </c>
      <c r="B11" s="25"/>
      <c r="C11" s="12">
        <f>May!C11+B11</f>
        <v>487750</v>
      </c>
      <c r="D11" s="12"/>
      <c r="E11" s="12">
        <f>May!E11+D11</f>
        <v>410</v>
      </c>
      <c r="F11" s="12"/>
      <c r="G11" s="12">
        <f>May!G11+F11</f>
        <v>0</v>
      </c>
    </row>
    <row r="12" spans="1:256" x14ac:dyDescent="0.2">
      <c r="A12" s="11" t="s">
        <v>11</v>
      </c>
      <c r="B12" s="25"/>
      <c r="C12" s="12">
        <f>May!C12+B12</f>
        <v>0</v>
      </c>
      <c r="D12" s="12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25"/>
      <c r="C13" s="12">
        <f>May!C13+B13</f>
        <v>0</v>
      </c>
      <c r="D13" s="12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13</v>
      </c>
      <c r="B14" s="25"/>
      <c r="C14" s="12">
        <f>May!C14+B14</f>
        <v>0</v>
      </c>
      <c r="D14" s="12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25"/>
      <c r="C15" s="12">
        <f>May!C15+B15</f>
        <v>23075</v>
      </c>
      <c r="D15" s="12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25"/>
      <c r="C16" s="12">
        <f>May!C16+B16</f>
        <v>0</v>
      </c>
      <c r="D16" s="12"/>
      <c r="E16" s="12">
        <f>May!E16+D16</f>
        <v>350</v>
      </c>
      <c r="F16" s="12"/>
      <c r="G16" s="12">
        <f>May!G16+F16</f>
        <v>0</v>
      </c>
    </row>
    <row r="17" spans="1:7" x14ac:dyDescent="0.2">
      <c r="A17" s="11" t="s">
        <v>16</v>
      </c>
      <c r="B17" s="25"/>
      <c r="C17" s="12">
        <f>May!C17+B17</f>
        <v>1202253</v>
      </c>
      <c r="D17" s="12"/>
      <c r="E17" s="12">
        <f>May!E17+D17</f>
        <v>22181</v>
      </c>
      <c r="F17" s="12"/>
      <c r="G17" s="12">
        <f>May!G17+F17</f>
        <v>0</v>
      </c>
    </row>
    <row r="18" spans="1:7" x14ac:dyDescent="0.2">
      <c r="A18" s="11" t="s">
        <v>17</v>
      </c>
      <c r="B18" s="12"/>
      <c r="C18" s="12">
        <f>May!C18+B18</f>
        <v>42692</v>
      </c>
      <c r="D18" s="12"/>
      <c r="E18" s="12">
        <f>May!E18+D18</f>
        <v>2760</v>
      </c>
      <c r="F18" s="12"/>
      <c r="G18" s="12">
        <f>May!G18+F18</f>
        <v>0</v>
      </c>
    </row>
    <row r="19" spans="1:7" x14ac:dyDescent="0.2">
      <c r="A19" s="11" t="s">
        <v>18</v>
      </c>
      <c r="B19" s="12"/>
      <c r="C19" s="12">
        <f>May!C19+B19</f>
        <v>99922</v>
      </c>
      <c r="D19" s="12"/>
      <c r="E19" s="12">
        <f>May!E19+D19</f>
        <v>2536</v>
      </c>
      <c r="F19" s="12"/>
      <c r="G19" s="12">
        <f>May!G19+F19</f>
        <v>0</v>
      </c>
    </row>
    <row r="20" spans="1:7" x14ac:dyDescent="0.2">
      <c r="A20" s="11" t="s">
        <v>19</v>
      </c>
      <c r="B20" s="12"/>
      <c r="C20" s="12">
        <f>May!C20+B20</f>
        <v>9</v>
      </c>
      <c r="D20" s="12"/>
      <c r="E20" s="12">
        <f>May!E20+D20</f>
        <v>22</v>
      </c>
      <c r="F20" s="12"/>
      <c r="G20" s="12">
        <f>May!G20+F20</f>
        <v>0</v>
      </c>
    </row>
    <row r="21" spans="1:7" x14ac:dyDescent="0.2">
      <c r="A21" s="11" t="s">
        <v>20</v>
      </c>
      <c r="B21" s="12"/>
      <c r="C21" s="12">
        <f>May!C21+B21</f>
        <v>0</v>
      </c>
      <c r="D21" s="12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2"/>
      <c r="C22" s="12">
        <f>May!C22+B22</f>
        <v>0</v>
      </c>
      <c r="D22" s="12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2"/>
      <c r="C23" s="12">
        <f>May!C23+B23</f>
        <v>0</v>
      </c>
      <c r="D23" s="12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2"/>
      <c r="C24" s="12">
        <f>May!C24+B24</f>
        <v>0</v>
      </c>
      <c r="D24" s="12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2"/>
      <c r="C25" s="12">
        <f>May!C25+B25</f>
        <v>2162</v>
      </c>
      <c r="D25" s="12"/>
      <c r="E25" s="12">
        <f>May!E25+D25</f>
        <v>5341</v>
      </c>
      <c r="F25" s="12"/>
      <c r="G25" s="12">
        <f>May!G25+F25</f>
        <v>0</v>
      </c>
    </row>
    <row r="26" spans="1:7" x14ac:dyDescent="0.2">
      <c r="A26" s="11" t="s">
        <v>25</v>
      </c>
      <c r="B26" s="12"/>
      <c r="C26" s="12">
        <f>May!C26+B26</f>
        <v>1103592</v>
      </c>
      <c r="D26" s="12"/>
      <c r="E26" s="12">
        <f>May!E26+D26</f>
        <v>9156</v>
      </c>
      <c r="F26" s="12"/>
      <c r="G26" s="12">
        <f>May!G26+F26</f>
        <v>0</v>
      </c>
    </row>
    <row r="27" spans="1:7" x14ac:dyDescent="0.2">
      <c r="A27" s="11" t="s">
        <v>26</v>
      </c>
      <c r="B27" s="12"/>
      <c r="C27" s="12">
        <f>May!C27+B27</f>
        <v>99450</v>
      </c>
      <c r="D27" s="12"/>
      <c r="E27" s="12">
        <f>May!E27+D27</f>
        <v>0</v>
      </c>
      <c r="F27" s="12"/>
      <c r="G27" s="12">
        <f>May!G27+F27</f>
        <v>0</v>
      </c>
    </row>
    <row r="28" spans="1:7" x14ac:dyDescent="0.2">
      <c r="A28" s="11" t="s">
        <v>27</v>
      </c>
      <c r="B28" s="25"/>
      <c r="C28" s="12">
        <f>May!C28+B28</f>
        <v>1301882</v>
      </c>
      <c r="D28" s="12"/>
      <c r="E28" s="12">
        <f>May!E28+D28</f>
        <v>2084</v>
      </c>
      <c r="F28" s="12"/>
      <c r="G28" s="12">
        <f>May!G28+F28</f>
        <v>24</v>
      </c>
    </row>
    <row r="29" spans="1:7" x14ac:dyDescent="0.2">
      <c r="A29" s="11" t="s">
        <v>28</v>
      </c>
      <c r="B29" s="12"/>
      <c r="C29" s="12">
        <f>May!C29+B29</f>
        <v>11600</v>
      </c>
      <c r="D29" s="12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2"/>
      <c r="C30" s="12">
        <f>May!C30+B30</f>
        <v>531920</v>
      </c>
      <c r="D30" s="25"/>
      <c r="E30" s="12">
        <f>May!E30+D30</f>
        <v>6105</v>
      </c>
      <c r="F30" s="12"/>
      <c r="G30" s="12">
        <f>May!G30+F30</f>
        <v>0</v>
      </c>
    </row>
    <row r="31" spans="1:7" x14ac:dyDescent="0.2">
      <c r="A31" s="11" t="s">
        <v>30</v>
      </c>
      <c r="B31" s="12"/>
      <c r="C31" s="12">
        <f>May!C31+B31</f>
        <v>0</v>
      </c>
      <c r="D31" s="12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2"/>
      <c r="C32" s="12">
        <f>May!C32+B32</f>
        <v>0</v>
      </c>
      <c r="D32" s="12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2"/>
      <c r="C33" s="12">
        <f>May!C33+B33</f>
        <v>0</v>
      </c>
      <c r="D33" s="12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2"/>
      <c r="C34" s="12">
        <f>May!C34+B34</f>
        <v>0</v>
      </c>
      <c r="D34" s="12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2"/>
      <c r="C35" s="12">
        <f>May!C35+B35</f>
        <v>0</v>
      </c>
      <c r="D35" s="12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2"/>
      <c r="C36" s="12">
        <f>May!C36+B36</f>
        <v>538496</v>
      </c>
      <c r="D36" s="12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2"/>
      <c r="C37" s="12">
        <f>May!C37+B37</f>
        <v>105579</v>
      </c>
      <c r="D37" s="12"/>
      <c r="E37" s="12">
        <f>May!E37+D37</f>
        <v>4506</v>
      </c>
      <c r="F37" s="12"/>
      <c r="G37" s="12">
        <f>May!G37+F37</f>
        <v>0</v>
      </c>
    </row>
    <row r="38" spans="1:7" x14ac:dyDescent="0.2">
      <c r="A38" s="11" t="s">
        <v>37</v>
      </c>
      <c r="B38" s="12"/>
      <c r="C38" s="12">
        <f>May!C38+B38</f>
        <v>25393</v>
      </c>
      <c r="D38" s="12"/>
      <c r="E38" s="12">
        <f>May!E38+D38</f>
        <v>236</v>
      </c>
      <c r="F38" s="12"/>
      <c r="G38" s="12">
        <f>May!G38+F38</f>
        <v>0</v>
      </c>
    </row>
    <row r="39" spans="1:7" x14ac:dyDescent="0.2">
      <c r="A39" s="11" t="s">
        <v>38</v>
      </c>
      <c r="B39" s="12"/>
      <c r="C39" s="12">
        <f>May!C39+B39</f>
        <v>738002</v>
      </c>
      <c r="D39" s="12"/>
      <c r="E39" s="12">
        <f>May!E39+D39</f>
        <v>4</v>
      </c>
      <c r="F39" s="12"/>
      <c r="G39" s="12">
        <f>May!G39+F39</f>
        <v>0</v>
      </c>
    </row>
    <row r="40" spans="1:7" x14ac:dyDescent="0.2">
      <c r="A40" s="11" t="s">
        <v>39</v>
      </c>
      <c r="B40" s="12"/>
      <c r="C40" s="12">
        <f>May!C40+B40</f>
        <v>0</v>
      </c>
      <c r="D40" s="12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2"/>
      <c r="C41" s="12">
        <f>May!C41+B41</f>
        <v>2000</v>
      </c>
      <c r="D41" s="12"/>
      <c r="E41" s="12">
        <f>May!E41+D41</f>
        <v>18</v>
      </c>
      <c r="F41" s="12"/>
      <c r="G41" s="12">
        <f>May!G41+F41</f>
        <v>0</v>
      </c>
    </row>
    <row r="42" spans="1:7" x14ac:dyDescent="0.2">
      <c r="A42" s="11" t="s">
        <v>41</v>
      </c>
      <c r="B42" s="12"/>
      <c r="C42" s="12">
        <f>May!C42+B42</f>
        <v>0</v>
      </c>
      <c r="D42" s="12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2"/>
      <c r="C43" s="12">
        <f>May!C43+B43</f>
        <v>0</v>
      </c>
      <c r="D43" s="12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25"/>
      <c r="C44" s="12">
        <f>May!C44+B44</f>
        <v>136026</v>
      </c>
      <c r="D44" s="12"/>
      <c r="E44" s="12">
        <f>May!E44+D44</f>
        <v>1380</v>
      </c>
      <c r="F44" s="12"/>
      <c r="G44" s="12">
        <f>May!G44+F44</f>
        <v>0</v>
      </c>
    </row>
    <row r="45" spans="1:7" x14ac:dyDescent="0.2">
      <c r="A45" s="11" t="s">
        <v>44</v>
      </c>
      <c r="B45" s="12"/>
      <c r="C45" s="12">
        <f>May!C45+B45</f>
        <v>0</v>
      </c>
      <c r="D45" s="12"/>
      <c r="E45" s="12">
        <f>May!E45+D45</f>
        <v>0</v>
      </c>
      <c r="F45" s="12"/>
      <c r="G45" s="12">
        <f>May!G45+F45</f>
        <v>0</v>
      </c>
    </row>
    <row r="46" spans="1:7" x14ac:dyDescent="0.2">
      <c r="A46" s="11" t="s">
        <v>45</v>
      </c>
      <c r="B46" s="12"/>
      <c r="C46" s="12">
        <f>May!C46+B46</f>
        <v>58938</v>
      </c>
      <c r="D46" s="12"/>
      <c r="E46" s="12">
        <f>May!E46+D46</f>
        <v>95</v>
      </c>
      <c r="F46" s="12"/>
      <c r="G46" s="12">
        <f>May!G46+F46</f>
        <v>0</v>
      </c>
    </row>
    <row r="47" spans="1:7" x14ac:dyDescent="0.2">
      <c r="A47" s="11" t="s">
        <v>46</v>
      </c>
      <c r="B47" s="12"/>
      <c r="C47" s="12">
        <f>May!C47+B47</f>
        <v>101063</v>
      </c>
      <c r="D47" s="12"/>
      <c r="E47" s="12">
        <f>May!E47+D47</f>
        <v>0</v>
      </c>
      <c r="F47" s="12"/>
      <c r="G47" s="12">
        <f>May!G47+F47</f>
        <v>0</v>
      </c>
    </row>
    <row r="48" spans="1:7" x14ac:dyDescent="0.2">
      <c r="A48" s="11" t="s">
        <v>47</v>
      </c>
      <c r="B48" s="12"/>
      <c r="C48" s="12">
        <f>May!C48+B48</f>
        <v>0</v>
      </c>
      <c r="D48" s="12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2"/>
      <c r="C49" s="12">
        <f>May!C49+B49</f>
        <v>0</v>
      </c>
      <c r="D49" s="12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2"/>
      <c r="C50" s="12">
        <f>May!C50+B50</f>
        <v>0</v>
      </c>
      <c r="D50" s="12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2"/>
      <c r="C51" s="12">
        <f>May!C51+B51</f>
        <v>0</v>
      </c>
      <c r="D51" s="12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2"/>
      <c r="C52" s="12">
        <f>May!C52+B52</f>
        <v>83973</v>
      </c>
      <c r="D52" s="12"/>
      <c r="E52" s="12">
        <f>May!E52+D52</f>
        <v>1888</v>
      </c>
      <c r="F52" s="12"/>
      <c r="G52" s="12">
        <f>May!G52+F52</f>
        <v>0</v>
      </c>
    </row>
    <row r="53" spans="1:256" x14ac:dyDescent="0.2">
      <c r="A53" s="11" t="s">
        <v>52</v>
      </c>
      <c r="B53" s="12"/>
      <c r="C53" s="12">
        <f>May!C53+B53</f>
        <v>105912</v>
      </c>
      <c r="D53" s="12"/>
      <c r="E53" s="12">
        <f>May!E53+D53</f>
        <v>1820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2"/>
      <c r="C54" s="12">
        <f>May!C54+B54</f>
        <v>1054111</v>
      </c>
      <c r="D54" s="12"/>
      <c r="E54" s="12">
        <f>May!E54+D54</f>
        <v>3312</v>
      </c>
      <c r="F54" s="12"/>
      <c r="G54" s="12">
        <f>May!G54+F54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May!C55+B55</f>
        <v>7984035</v>
      </c>
      <c r="D55" s="15">
        <f>SUM(D7:D54)</f>
        <v>0</v>
      </c>
      <c r="E55" s="15">
        <f>May!E55+D55</f>
        <v>64807</v>
      </c>
      <c r="F55" s="15">
        <f>SUM(F7:F54)</f>
        <v>0</v>
      </c>
      <c r="G55" s="15">
        <f>May!G55+F55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May!D58+C58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0</v>
      </c>
    </row>
    <row r="60" spans="1:256" x14ac:dyDescent="0.2">
      <c r="A60" s="1" t="s">
        <v>58</v>
      </c>
      <c r="B60" s="23"/>
      <c r="C60" s="23"/>
      <c r="D60" s="24">
        <f>May!D60+C60</f>
        <v>680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/>
      <c r="D62" s="24">
        <f>May!D62+C62</f>
        <v>467350</v>
      </c>
    </row>
    <row r="63" spans="1:256" x14ac:dyDescent="0.2">
      <c r="A63" s="1" t="s">
        <v>66</v>
      </c>
      <c r="B63" s="23"/>
      <c r="C63" s="23"/>
      <c r="D63" s="24">
        <f>May!D63+C63</f>
        <v>25127</v>
      </c>
    </row>
    <row r="64" spans="1:256" x14ac:dyDescent="0.2">
      <c r="A64" s="1" t="s">
        <v>64</v>
      </c>
      <c r="B64" s="23"/>
      <c r="C64" s="23"/>
      <c r="D64" s="24">
        <f>May!D64+C64</f>
        <v>69548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/>
      <c r="D66" s="24">
        <f>May!D66+C66</f>
        <v>11286</v>
      </c>
    </row>
    <row r="67" spans="1:4" x14ac:dyDescent="0.2">
      <c r="A67" s="1" t="s">
        <v>63</v>
      </c>
      <c r="C67" s="23"/>
      <c r="D67" s="24">
        <f>May!D67+C67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77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6"/>
      <c r="C7" s="27">
        <f>June!C7+B7</f>
        <v>49805</v>
      </c>
      <c r="D7" s="65"/>
      <c r="E7" s="27">
        <f>June!E7+D7</f>
        <v>0</v>
      </c>
      <c r="F7" s="65"/>
      <c r="G7" s="27">
        <f>June!G7+F7</f>
        <v>0</v>
      </c>
    </row>
    <row r="8" spans="1:256" x14ac:dyDescent="0.2">
      <c r="A8" s="29" t="s">
        <v>65</v>
      </c>
      <c r="B8" s="66"/>
      <c r="C8" s="27">
        <f>June!C8+B8</f>
        <v>0</v>
      </c>
      <c r="D8" s="65"/>
      <c r="E8" s="27">
        <f>June!E8+D8</f>
        <v>0</v>
      </c>
      <c r="F8" s="65"/>
      <c r="G8" s="27">
        <f>June!G8+F8</f>
        <v>0</v>
      </c>
    </row>
    <row r="9" spans="1:256" x14ac:dyDescent="0.2">
      <c r="A9" s="29" t="s">
        <v>8</v>
      </c>
      <c r="B9" s="66"/>
      <c r="C9" s="27">
        <f>June!C9+B9</f>
        <v>78429</v>
      </c>
      <c r="D9" s="65"/>
      <c r="E9" s="27">
        <f>June!E9+D9</f>
        <v>603</v>
      </c>
      <c r="F9" s="65"/>
      <c r="G9" s="27">
        <f>June!G9+F9</f>
        <v>0</v>
      </c>
    </row>
    <row r="10" spans="1:256" x14ac:dyDescent="0.2">
      <c r="A10" s="29" t="s">
        <v>9</v>
      </c>
      <c r="B10" s="66"/>
      <c r="C10" s="27">
        <f>June!C10+B10</f>
        <v>1</v>
      </c>
      <c r="D10" s="65"/>
      <c r="E10" s="27">
        <f>June!E10+D10</f>
        <v>0</v>
      </c>
      <c r="F10" s="65"/>
      <c r="G10" s="27">
        <f>June!G10+F10</f>
        <v>0</v>
      </c>
    </row>
    <row r="11" spans="1:256" x14ac:dyDescent="0.2">
      <c r="A11" s="29" t="s">
        <v>10</v>
      </c>
      <c r="B11" s="66"/>
      <c r="C11" s="27">
        <f>June!C11+B11</f>
        <v>487750</v>
      </c>
      <c r="D11" s="65"/>
      <c r="E11" s="27">
        <f>June!E11+D11</f>
        <v>410</v>
      </c>
      <c r="F11" s="65"/>
      <c r="G11" s="27">
        <f>June!G11+F11</f>
        <v>0</v>
      </c>
    </row>
    <row r="12" spans="1:256" x14ac:dyDescent="0.2">
      <c r="A12" s="29" t="s">
        <v>11</v>
      </c>
      <c r="B12" s="66"/>
      <c r="C12" s="27">
        <f>June!C12+B12</f>
        <v>0</v>
      </c>
      <c r="D12" s="65"/>
      <c r="E12" s="27">
        <f>June!E12+D12</f>
        <v>0</v>
      </c>
      <c r="F12" s="65"/>
      <c r="G12" s="27">
        <f>June!G12+F12</f>
        <v>0</v>
      </c>
    </row>
    <row r="13" spans="1:256" x14ac:dyDescent="0.2">
      <c r="A13" s="29" t="s">
        <v>12</v>
      </c>
      <c r="B13" s="66"/>
      <c r="C13" s="27">
        <f>June!C13+B13</f>
        <v>0</v>
      </c>
      <c r="D13" s="65"/>
      <c r="E13" s="27">
        <f>June!E13+D13</f>
        <v>0</v>
      </c>
      <c r="F13" s="65"/>
      <c r="G13" s="27">
        <f>June!G13+F13</f>
        <v>0</v>
      </c>
    </row>
    <row r="14" spans="1:256" x14ac:dyDescent="0.2">
      <c r="A14" s="29" t="s">
        <v>13</v>
      </c>
      <c r="B14" s="66"/>
      <c r="C14" s="27">
        <f>June!C14+B14</f>
        <v>0</v>
      </c>
      <c r="D14" s="65"/>
      <c r="E14" s="27">
        <f>June!E14+D14</f>
        <v>0</v>
      </c>
      <c r="F14" s="65"/>
      <c r="G14" s="27">
        <f>June!G14+F14</f>
        <v>0</v>
      </c>
    </row>
    <row r="15" spans="1:256" x14ac:dyDescent="0.2">
      <c r="A15" s="29" t="s">
        <v>14</v>
      </c>
      <c r="B15" s="66"/>
      <c r="C15" s="27">
        <f>June!C15+B15</f>
        <v>23075</v>
      </c>
      <c r="D15" s="65"/>
      <c r="E15" s="27">
        <f>June!E15+D15</f>
        <v>0</v>
      </c>
      <c r="F15" s="65"/>
      <c r="G15" s="27">
        <f>June!G15+F15</f>
        <v>0</v>
      </c>
    </row>
    <row r="16" spans="1:256" x14ac:dyDescent="0.2">
      <c r="A16" s="29" t="s">
        <v>15</v>
      </c>
      <c r="B16" s="66"/>
      <c r="C16" s="27">
        <f>June!C16+B16</f>
        <v>0</v>
      </c>
      <c r="D16" s="65"/>
      <c r="E16" s="27">
        <f>June!E16+D16</f>
        <v>350</v>
      </c>
      <c r="F16" s="65"/>
      <c r="G16" s="27">
        <f>June!G16+F16</f>
        <v>0</v>
      </c>
    </row>
    <row r="17" spans="1:7" x14ac:dyDescent="0.2">
      <c r="A17" s="29" t="s">
        <v>16</v>
      </c>
      <c r="B17" s="66"/>
      <c r="C17" s="27">
        <f>June!C17+B17</f>
        <v>1202253</v>
      </c>
      <c r="D17" s="65"/>
      <c r="E17" s="27">
        <f>June!E17+D17</f>
        <v>22181</v>
      </c>
      <c r="F17" s="65"/>
      <c r="G17" s="27">
        <f>June!G17+F17</f>
        <v>0</v>
      </c>
    </row>
    <row r="18" spans="1:7" x14ac:dyDescent="0.2">
      <c r="A18" s="29" t="s">
        <v>17</v>
      </c>
      <c r="B18" s="66"/>
      <c r="C18" s="27">
        <f>June!C18+B18</f>
        <v>42692</v>
      </c>
      <c r="D18" s="65"/>
      <c r="E18" s="27">
        <f>June!E18+D18</f>
        <v>2760</v>
      </c>
      <c r="F18" s="65"/>
      <c r="G18" s="27">
        <f>June!G18+F18</f>
        <v>0</v>
      </c>
    </row>
    <row r="19" spans="1:7" x14ac:dyDescent="0.2">
      <c r="A19" s="29" t="s">
        <v>18</v>
      </c>
      <c r="B19" s="66"/>
      <c r="C19" s="27">
        <f>June!C19+B19</f>
        <v>99922</v>
      </c>
      <c r="D19" s="65"/>
      <c r="E19" s="27">
        <f>June!E19+D19</f>
        <v>2536</v>
      </c>
      <c r="F19" s="65"/>
      <c r="G19" s="27">
        <f>June!G19+F19</f>
        <v>0</v>
      </c>
    </row>
    <row r="20" spans="1:7" x14ac:dyDescent="0.2">
      <c r="A20" s="29" t="s">
        <v>19</v>
      </c>
      <c r="B20" s="66"/>
      <c r="C20" s="27">
        <f>June!C20+B20</f>
        <v>9</v>
      </c>
      <c r="D20" s="65"/>
      <c r="E20" s="27">
        <f>June!E20+D20</f>
        <v>22</v>
      </c>
      <c r="F20" s="65"/>
      <c r="G20" s="27">
        <f>June!G20+F20</f>
        <v>0</v>
      </c>
    </row>
    <row r="21" spans="1:7" x14ac:dyDescent="0.2">
      <c r="A21" s="29" t="s">
        <v>20</v>
      </c>
      <c r="B21" s="66"/>
      <c r="C21" s="27">
        <f>June!C21+B21</f>
        <v>0</v>
      </c>
      <c r="D21" s="65"/>
      <c r="E21" s="27">
        <f>June!E21+D21</f>
        <v>0</v>
      </c>
      <c r="F21" s="65"/>
      <c r="G21" s="27">
        <f>June!G21+F21</f>
        <v>0</v>
      </c>
    </row>
    <row r="22" spans="1:7" x14ac:dyDescent="0.2">
      <c r="A22" s="29" t="s">
        <v>21</v>
      </c>
      <c r="B22" s="66"/>
      <c r="C22" s="27">
        <f>June!C22+B22</f>
        <v>0</v>
      </c>
      <c r="D22" s="65"/>
      <c r="E22" s="27">
        <f>June!E22+D22</f>
        <v>0</v>
      </c>
      <c r="F22" s="65"/>
      <c r="G22" s="27">
        <f>June!G22+F22</f>
        <v>0</v>
      </c>
    </row>
    <row r="23" spans="1:7" x14ac:dyDescent="0.2">
      <c r="A23" s="29" t="s">
        <v>22</v>
      </c>
      <c r="B23" s="66"/>
      <c r="C23" s="27">
        <f>June!C23+B23</f>
        <v>0</v>
      </c>
      <c r="D23" s="65"/>
      <c r="E23" s="27">
        <f>June!E23+D23</f>
        <v>0</v>
      </c>
      <c r="F23" s="65"/>
      <c r="G23" s="27">
        <f>June!G23+F23</f>
        <v>0</v>
      </c>
    </row>
    <row r="24" spans="1:7" x14ac:dyDescent="0.2">
      <c r="A24" s="29" t="s">
        <v>23</v>
      </c>
      <c r="B24" s="66"/>
      <c r="C24" s="27">
        <f>June!C24+B24</f>
        <v>0</v>
      </c>
      <c r="D24" s="65"/>
      <c r="E24" s="27">
        <f>June!E24+D24</f>
        <v>0</v>
      </c>
      <c r="F24" s="65"/>
      <c r="G24" s="27">
        <f>June!G24+F24</f>
        <v>0</v>
      </c>
    </row>
    <row r="25" spans="1:7" x14ac:dyDescent="0.2">
      <c r="A25" s="29" t="s">
        <v>24</v>
      </c>
      <c r="B25" s="66"/>
      <c r="C25" s="27">
        <f>June!C25+B25</f>
        <v>2162</v>
      </c>
      <c r="D25" s="65"/>
      <c r="E25" s="27">
        <f>June!E25+D25</f>
        <v>5341</v>
      </c>
      <c r="F25" s="65"/>
      <c r="G25" s="27">
        <f>June!G25+F25</f>
        <v>0</v>
      </c>
    </row>
    <row r="26" spans="1:7" x14ac:dyDescent="0.2">
      <c r="A26" s="29" t="s">
        <v>25</v>
      </c>
      <c r="B26" s="66"/>
      <c r="C26" s="27">
        <f>June!C26+B26</f>
        <v>1103592</v>
      </c>
      <c r="D26" s="65"/>
      <c r="E26" s="27">
        <f>June!E26+D26</f>
        <v>9156</v>
      </c>
      <c r="F26" s="65"/>
      <c r="G26" s="27">
        <f>June!G26+F26</f>
        <v>0</v>
      </c>
    </row>
    <row r="27" spans="1:7" x14ac:dyDescent="0.2">
      <c r="A27" s="29" t="s">
        <v>26</v>
      </c>
      <c r="B27" s="66"/>
      <c r="C27" s="27">
        <f>June!C27+B27</f>
        <v>99450</v>
      </c>
      <c r="D27" s="65"/>
      <c r="E27" s="27">
        <f>June!E27+D27</f>
        <v>0</v>
      </c>
      <c r="F27" s="65"/>
      <c r="G27" s="27">
        <f>June!G27+F27</f>
        <v>0</v>
      </c>
    </row>
    <row r="28" spans="1:7" x14ac:dyDescent="0.2">
      <c r="A28" s="29" t="s">
        <v>27</v>
      </c>
      <c r="B28" s="66"/>
      <c r="C28" s="27">
        <f>June!C28+B28</f>
        <v>1301882</v>
      </c>
      <c r="D28" s="65"/>
      <c r="E28" s="27">
        <f>June!E28+D28</f>
        <v>2084</v>
      </c>
      <c r="F28" s="65"/>
      <c r="G28" s="27">
        <f>June!G28+F28</f>
        <v>24</v>
      </c>
    </row>
    <row r="29" spans="1:7" x14ac:dyDescent="0.2">
      <c r="A29" s="29" t="s">
        <v>28</v>
      </c>
      <c r="B29" s="66"/>
      <c r="C29" s="27">
        <f>June!C29+B29</f>
        <v>11600</v>
      </c>
      <c r="D29" s="65"/>
      <c r="E29" s="27">
        <f>June!E29+D29</f>
        <v>0</v>
      </c>
      <c r="F29" s="65"/>
      <c r="G29" s="27">
        <f>June!G29+F29</f>
        <v>0</v>
      </c>
    </row>
    <row r="30" spans="1:7" x14ac:dyDescent="0.2">
      <c r="A30" s="29" t="s">
        <v>29</v>
      </c>
      <c r="B30" s="66"/>
      <c r="C30" s="27">
        <f>June!C30+B30</f>
        <v>531920</v>
      </c>
      <c r="D30" s="65"/>
      <c r="E30" s="27">
        <f>June!E30+D30</f>
        <v>6105</v>
      </c>
      <c r="F30" s="65"/>
      <c r="G30" s="27">
        <f>June!G30+F30</f>
        <v>0</v>
      </c>
    </row>
    <row r="31" spans="1:7" x14ac:dyDescent="0.2">
      <c r="A31" s="29" t="s">
        <v>30</v>
      </c>
      <c r="B31" s="66"/>
      <c r="C31" s="27">
        <f>June!C31+B31</f>
        <v>0</v>
      </c>
      <c r="D31" s="65"/>
      <c r="E31" s="27">
        <f>June!E31+D31</f>
        <v>0</v>
      </c>
      <c r="F31" s="65"/>
      <c r="G31" s="27">
        <f>June!G31+F31</f>
        <v>0</v>
      </c>
    </row>
    <row r="32" spans="1:7" x14ac:dyDescent="0.2">
      <c r="A32" s="29" t="s">
        <v>31</v>
      </c>
      <c r="B32" s="66"/>
      <c r="C32" s="27">
        <f>June!C32+B32</f>
        <v>0</v>
      </c>
      <c r="D32" s="65"/>
      <c r="E32" s="27">
        <f>June!E32+D32</f>
        <v>0</v>
      </c>
      <c r="F32" s="65"/>
      <c r="G32" s="27">
        <f>June!G32+F32</f>
        <v>0</v>
      </c>
    </row>
    <row r="33" spans="1:7" x14ac:dyDescent="0.2">
      <c r="A33" s="29" t="s">
        <v>32</v>
      </c>
      <c r="B33" s="66"/>
      <c r="C33" s="27">
        <f>June!C33+B33</f>
        <v>0</v>
      </c>
      <c r="D33" s="65"/>
      <c r="E33" s="27">
        <f>June!E33+D33</f>
        <v>0</v>
      </c>
      <c r="F33" s="65"/>
      <c r="G33" s="27">
        <f>June!G33+F33</f>
        <v>0</v>
      </c>
    </row>
    <row r="34" spans="1:7" x14ac:dyDescent="0.2">
      <c r="A34" s="29" t="s">
        <v>33</v>
      </c>
      <c r="B34" s="66"/>
      <c r="C34" s="27">
        <f>June!C34+B34</f>
        <v>0</v>
      </c>
      <c r="D34" s="65"/>
      <c r="E34" s="27">
        <f>June!E34+D34</f>
        <v>0</v>
      </c>
      <c r="F34" s="65"/>
      <c r="G34" s="27">
        <f>June!G34+F34</f>
        <v>0</v>
      </c>
    </row>
    <row r="35" spans="1:7" x14ac:dyDescent="0.2">
      <c r="A35" s="29" t="s">
        <v>34</v>
      </c>
      <c r="B35" s="66"/>
      <c r="C35" s="27">
        <f>June!C35+B35</f>
        <v>0</v>
      </c>
      <c r="D35" s="65"/>
      <c r="E35" s="27">
        <f>June!E35+D35</f>
        <v>0</v>
      </c>
      <c r="F35" s="65"/>
      <c r="G35" s="27">
        <f>June!G35+F35</f>
        <v>0</v>
      </c>
    </row>
    <row r="36" spans="1:7" x14ac:dyDescent="0.2">
      <c r="A36" s="29" t="s">
        <v>35</v>
      </c>
      <c r="B36" s="66"/>
      <c r="C36" s="27">
        <f>June!C36+B36</f>
        <v>538496</v>
      </c>
      <c r="D36" s="65"/>
      <c r="E36" s="27">
        <f>June!E36+D36</f>
        <v>0</v>
      </c>
      <c r="F36" s="65"/>
      <c r="G36" s="27">
        <f>June!G36+F36</f>
        <v>0</v>
      </c>
    </row>
    <row r="37" spans="1:7" x14ac:dyDescent="0.2">
      <c r="A37" s="29" t="s">
        <v>36</v>
      </c>
      <c r="B37" s="66"/>
      <c r="C37" s="27">
        <f>June!C37+B37</f>
        <v>105579</v>
      </c>
      <c r="D37" s="65"/>
      <c r="E37" s="27">
        <f>June!E37+D37</f>
        <v>4506</v>
      </c>
      <c r="F37" s="65"/>
      <c r="G37" s="27">
        <f>June!G37+F37</f>
        <v>0</v>
      </c>
    </row>
    <row r="38" spans="1:7" x14ac:dyDescent="0.2">
      <c r="A38" s="29" t="s">
        <v>37</v>
      </c>
      <c r="B38" s="66"/>
      <c r="C38" s="27">
        <f>June!C38+B38</f>
        <v>25393</v>
      </c>
      <c r="D38" s="65"/>
      <c r="E38" s="27">
        <f>June!E38+D38</f>
        <v>236</v>
      </c>
      <c r="F38" s="65"/>
      <c r="G38" s="27">
        <f>June!G38+F38</f>
        <v>0</v>
      </c>
    </row>
    <row r="39" spans="1:7" x14ac:dyDescent="0.2">
      <c r="A39" s="29" t="s">
        <v>38</v>
      </c>
      <c r="B39" s="66"/>
      <c r="C39" s="27">
        <f>June!C39+B39</f>
        <v>738002</v>
      </c>
      <c r="D39" s="65"/>
      <c r="E39" s="27">
        <f>June!E39+D39</f>
        <v>4</v>
      </c>
      <c r="F39" s="65"/>
      <c r="G39" s="27">
        <f>June!G39+F39</f>
        <v>0</v>
      </c>
    </row>
    <row r="40" spans="1:7" x14ac:dyDescent="0.2">
      <c r="A40" s="29" t="s">
        <v>39</v>
      </c>
      <c r="B40" s="66"/>
      <c r="C40" s="27">
        <f>June!C40+B40</f>
        <v>0</v>
      </c>
      <c r="D40" s="65"/>
      <c r="E40" s="27">
        <f>June!E40+D40</f>
        <v>0</v>
      </c>
      <c r="F40" s="65"/>
      <c r="G40" s="27">
        <f>June!G40+F40</f>
        <v>0</v>
      </c>
    </row>
    <row r="41" spans="1:7" x14ac:dyDescent="0.2">
      <c r="A41" s="29" t="s">
        <v>40</v>
      </c>
      <c r="B41" s="66"/>
      <c r="C41" s="27">
        <f>June!C41+B41</f>
        <v>2000</v>
      </c>
      <c r="D41" s="65"/>
      <c r="E41" s="27">
        <f>June!E41+D41</f>
        <v>18</v>
      </c>
      <c r="F41" s="65"/>
      <c r="G41" s="27">
        <f>June!G41+F41</f>
        <v>0</v>
      </c>
    </row>
    <row r="42" spans="1:7" x14ac:dyDescent="0.2">
      <c r="A42" s="29" t="s">
        <v>41</v>
      </c>
      <c r="B42" s="66"/>
      <c r="C42" s="27">
        <f>June!C42+B42</f>
        <v>0</v>
      </c>
      <c r="D42" s="65"/>
      <c r="E42" s="27">
        <f>June!E42+D42</f>
        <v>0</v>
      </c>
      <c r="F42" s="65"/>
      <c r="G42" s="27">
        <f>June!G42+F42</f>
        <v>0</v>
      </c>
    </row>
    <row r="43" spans="1:7" x14ac:dyDescent="0.2">
      <c r="A43" s="29" t="s">
        <v>42</v>
      </c>
      <c r="B43" s="66"/>
      <c r="C43" s="27">
        <f>June!C43+B43</f>
        <v>0</v>
      </c>
      <c r="D43" s="65"/>
      <c r="E43" s="27">
        <f>June!E43+D43</f>
        <v>0</v>
      </c>
      <c r="F43" s="65"/>
      <c r="G43" s="27">
        <f>June!G43+F43</f>
        <v>0</v>
      </c>
    </row>
    <row r="44" spans="1:7" x14ac:dyDescent="0.2">
      <c r="A44" s="29" t="s">
        <v>43</v>
      </c>
      <c r="B44" s="66"/>
      <c r="C44" s="27">
        <f>June!C44+B44</f>
        <v>136026</v>
      </c>
      <c r="D44" s="65"/>
      <c r="E44" s="27">
        <f>June!E44+D44</f>
        <v>1380</v>
      </c>
      <c r="F44" s="65"/>
      <c r="G44" s="27">
        <f>June!G44+F44</f>
        <v>0</v>
      </c>
    </row>
    <row r="45" spans="1:7" x14ac:dyDescent="0.2">
      <c r="A45" s="29" t="s">
        <v>44</v>
      </c>
      <c r="B45" s="66"/>
      <c r="C45" s="27">
        <f>June!C45+B45</f>
        <v>0</v>
      </c>
      <c r="D45" s="65"/>
      <c r="E45" s="27">
        <f>June!E45+D45</f>
        <v>0</v>
      </c>
      <c r="F45" s="65"/>
      <c r="G45" s="27">
        <f>June!G45+F45</f>
        <v>0</v>
      </c>
    </row>
    <row r="46" spans="1:7" x14ac:dyDescent="0.2">
      <c r="A46" s="29" t="s">
        <v>45</v>
      </c>
      <c r="B46" s="66"/>
      <c r="C46" s="27">
        <f>June!C46+B46</f>
        <v>58938</v>
      </c>
      <c r="D46" s="65"/>
      <c r="E46" s="27">
        <f>June!E46+D46</f>
        <v>95</v>
      </c>
      <c r="F46" s="65"/>
      <c r="G46" s="27">
        <f>June!G46+F46</f>
        <v>0</v>
      </c>
    </row>
    <row r="47" spans="1:7" x14ac:dyDescent="0.2">
      <c r="A47" s="29" t="s">
        <v>46</v>
      </c>
      <c r="B47" s="66"/>
      <c r="C47" s="27">
        <f>June!C47+B47</f>
        <v>101063</v>
      </c>
      <c r="D47" s="65"/>
      <c r="E47" s="27">
        <f>June!E47+D47</f>
        <v>0</v>
      </c>
      <c r="F47" s="65"/>
      <c r="G47" s="27">
        <f>June!G47+F47</f>
        <v>0</v>
      </c>
    </row>
    <row r="48" spans="1:7" x14ac:dyDescent="0.2">
      <c r="A48" s="29" t="s">
        <v>47</v>
      </c>
      <c r="B48" s="66"/>
      <c r="C48" s="27">
        <f>June!C48+B48</f>
        <v>0</v>
      </c>
      <c r="D48" s="65"/>
      <c r="E48" s="27">
        <f>June!E48+D48</f>
        <v>0</v>
      </c>
      <c r="F48" s="65"/>
      <c r="G48" s="27">
        <f>June!G48+F48</f>
        <v>0</v>
      </c>
    </row>
    <row r="49" spans="1:256" x14ac:dyDescent="0.2">
      <c r="A49" s="29" t="s">
        <v>48</v>
      </c>
      <c r="B49" s="66"/>
      <c r="C49" s="27">
        <f>June!C49+B49</f>
        <v>0</v>
      </c>
      <c r="D49" s="65"/>
      <c r="E49" s="27">
        <f>June!E49+D49</f>
        <v>0</v>
      </c>
      <c r="F49" s="65"/>
      <c r="G49" s="27">
        <f>June!G49+F49</f>
        <v>0</v>
      </c>
    </row>
    <row r="50" spans="1:256" x14ac:dyDescent="0.2">
      <c r="A50" s="29" t="s">
        <v>49</v>
      </c>
      <c r="B50" s="66"/>
      <c r="C50" s="27">
        <f>June!C50+B50</f>
        <v>0</v>
      </c>
      <c r="D50" s="65"/>
      <c r="E50" s="27">
        <f>June!E50+D50</f>
        <v>0</v>
      </c>
      <c r="F50" s="65"/>
      <c r="G50" s="27">
        <f>June!G50+F50</f>
        <v>0</v>
      </c>
    </row>
    <row r="51" spans="1:256" x14ac:dyDescent="0.2">
      <c r="A51" s="29" t="s">
        <v>50</v>
      </c>
      <c r="B51" s="66"/>
      <c r="C51" s="27">
        <f>June!C51+B51</f>
        <v>0</v>
      </c>
      <c r="D51" s="65"/>
      <c r="E51" s="27">
        <f>June!E51+D51</f>
        <v>0</v>
      </c>
      <c r="F51" s="65"/>
      <c r="G51" s="27">
        <f>June!G51+F51</f>
        <v>0</v>
      </c>
    </row>
    <row r="52" spans="1:256" x14ac:dyDescent="0.2">
      <c r="A52" s="29" t="s">
        <v>51</v>
      </c>
      <c r="B52" s="66"/>
      <c r="C52" s="27">
        <f>June!C52+B52</f>
        <v>83973</v>
      </c>
      <c r="D52" s="65"/>
      <c r="E52" s="27">
        <f>June!E52+D52</f>
        <v>1888</v>
      </c>
      <c r="F52" s="65"/>
      <c r="G52" s="27">
        <f>June!G52+F52</f>
        <v>0</v>
      </c>
    </row>
    <row r="53" spans="1:256" x14ac:dyDescent="0.2">
      <c r="A53" s="29" t="s">
        <v>52</v>
      </c>
      <c r="B53" s="66"/>
      <c r="C53" s="27">
        <f>June!C53+B53</f>
        <v>105912</v>
      </c>
      <c r="D53" s="65"/>
      <c r="E53" s="27">
        <f>June!E53+D53</f>
        <v>1820</v>
      </c>
      <c r="F53" s="65"/>
      <c r="G53" s="27">
        <f>June!G53+F53</f>
        <v>0</v>
      </c>
    </row>
    <row r="54" spans="1:256" ht="15.75" thickBot="1" x14ac:dyDescent="0.25">
      <c r="A54" s="30" t="s">
        <v>53</v>
      </c>
      <c r="B54" s="66"/>
      <c r="C54" s="27">
        <f>June!C54+B54</f>
        <v>1054111</v>
      </c>
      <c r="D54" s="65"/>
      <c r="E54" s="27">
        <f>June!E54+D54</f>
        <v>3312</v>
      </c>
      <c r="F54" s="65"/>
      <c r="G54" s="27">
        <f>June!G54+F54</f>
        <v>46763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0</v>
      </c>
      <c r="C55" s="15">
        <f>June!C55+B55</f>
        <v>7984035</v>
      </c>
      <c r="D55" s="15">
        <f>SUM(D7:D54)</f>
        <v>0</v>
      </c>
      <c r="E55" s="15">
        <f>June!E55+D55</f>
        <v>64807</v>
      </c>
      <c r="F55" s="15">
        <f>SUM(F7:F54)</f>
        <v>0</v>
      </c>
      <c r="G55" s="15">
        <f>June!G55+F55</f>
        <v>46787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0</v>
      </c>
      <c r="E59" s="32"/>
      <c r="F59" s="32"/>
      <c r="G59" s="32"/>
    </row>
    <row r="60" spans="1:256" x14ac:dyDescent="0.2">
      <c r="A60" s="33" t="s">
        <v>58</v>
      </c>
      <c r="B60" s="35"/>
      <c r="C60" s="35"/>
      <c r="D60" s="36">
        <f>June!D60+C60</f>
        <v>680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/>
      <c r="D62" s="36">
        <f>June!D62+C62</f>
        <v>467350</v>
      </c>
      <c r="E62" s="32"/>
      <c r="F62" s="32"/>
      <c r="G62" s="32"/>
    </row>
    <row r="63" spans="1:256" x14ac:dyDescent="0.2">
      <c r="A63" s="33" t="s">
        <v>66</v>
      </c>
      <c r="B63" s="35"/>
      <c r="C63" s="35"/>
      <c r="D63" s="36">
        <f>June!D63+C63</f>
        <v>25127</v>
      </c>
      <c r="E63" s="32"/>
      <c r="F63" s="32"/>
      <c r="G63" s="32"/>
    </row>
    <row r="64" spans="1:256" x14ac:dyDescent="0.2">
      <c r="A64" s="33" t="s">
        <v>64</v>
      </c>
      <c r="B64" s="35"/>
      <c r="C64" s="35"/>
      <c r="D64" s="36">
        <f>June!D64+C64</f>
        <v>69548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/>
      <c r="D66" s="36">
        <f>June!D66+C66</f>
        <v>11286</v>
      </c>
      <c r="E66" s="32"/>
      <c r="F66" s="32"/>
      <c r="G66" s="32"/>
    </row>
    <row r="67" spans="1:7" x14ac:dyDescent="0.2">
      <c r="A67" s="33" t="s">
        <v>63</v>
      </c>
      <c r="B67" s="32"/>
      <c r="C67" s="35"/>
      <c r="D67" s="36">
        <f>June!D67+C67</f>
        <v>3500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67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/>
      <c r="C7" s="12">
        <f>July!C7+B7</f>
        <v>49805</v>
      </c>
      <c r="D7" s="68"/>
      <c r="E7" s="12">
        <f>July!E7+D7</f>
        <v>0</v>
      </c>
      <c r="F7" s="69"/>
      <c r="G7" s="12">
        <f>July!G7+F7</f>
        <v>0</v>
      </c>
    </row>
    <row r="8" spans="1:256" x14ac:dyDescent="0.2">
      <c r="A8" s="11" t="s">
        <v>65</v>
      </c>
      <c r="B8" s="67"/>
      <c r="C8" s="12">
        <f>July!C8+B8</f>
        <v>0</v>
      </c>
      <c r="D8" s="68"/>
      <c r="E8" s="12">
        <f>July!E8+D8</f>
        <v>0</v>
      </c>
      <c r="F8" s="69"/>
      <c r="G8" s="12">
        <f>July!G8+F8</f>
        <v>0</v>
      </c>
    </row>
    <row r="9" spans="1:256" x14ac:dyDescent="0.2">
      <c r="A9" s="11" t="s">
        <v>8</v>
      </c>
      <c r="B9" s="67"/>
      <c r="C9" s="12">
        <f>July!C9+B9</f>
        <v>78429</v>
      </c>
      <c r="D9" s="68"/>
      <c r="E9" s="12">
        <f>July!E9+D9</f>
        <v>603</v>
      </c>
      <c r="F9" s="69"/>
      <c r="G9" s="12">
        <f>July!G9+F9</f>
        <v>0</v>
      </c>
    </row>
    <row r="10" spans="1:256" x14ac:dyDescent="0.2">
      <c r="A10" s="11" t="s">
        <v>9</v>
      </c>
      <c r="B10" s="67"/>
      <c r="C10" s="12">
        <f>July!C10+B10</f>
        <v>1</v>
      </c>
      <c r="D10" s="68"/>
      <c r="E10" s="12">
        <f>July!E10+D10</f>
        <v>0</v>
      </c>
      <c r="F10" s="69"/>
      <c r="G10" s="12">
        <f>July!G10+F10</f>
        <v>0</v>
      </c>
    </row>
    <row r="11" spans="1:256" x14ac:dyDescent="0.2">
      <c r="A11" s="11" t="s">
        <v>10</v>
      </c>
      <c r="B11" s="67"/>
      <c r="C11" s="12">
        <f>July!C11+B11</f>
        <v>487750</v>
      </c>
      <c r="D11" s="68"/>
      <c r="E11" s="12">
        <f>July!E11+D11</f>
        <v>410</v>
      </c>
      <c r="F11" s="69"/>
      <c r="G11" s="12">
        <f>July!G11+F11</f>
        <v>0</v>
      </c>
    </row>
    <row r="12" spans="1:256" x14ac:dyDescent="0.2">
      <c r="A12" s="11" t="s">
        <v>11</v>
      </c>
      <c r="B12" s="67"/>
      <c r="C12" s="12">
        <f>July!C12+B12</f>
        <v>0</v>
      </c>
      <c r="D12" s="68"/>
      <c r="E12" s="12">
        <f>July!E12+D12</f>
        <v>0</v>
      </c>
      <c r="F12" s="69"/>
      <c r="G12" s="12">
        <f>July!G12+F12</f>
        <v>0</v>
      </c>
    </row>
    <row r="13" spans="1:256" x14ac:dyDescent="0.2">
      <c r="A13" s="11" t="s">
        <v>12</v>
      </c>
      <c r="B13" s="67"/>
      <c r="C13" s="12">
        <f>July!C13+B13</f>
        <v>0</v>
      </c>
      <c r="D13" s="68"/>
      <c r="E13" s="12">
        <f>July!E13+D13</f>
        <v>0</v>
      </c>
      <c r="F13" s="69"/>
      <c r="G13" s="12">
        <f>July!G13+F13</f>
        <v>0</v>
      </c>
    </row>
    <row r="14" spans="1:256" x14ac:dyDescent="0.2">
      <c r="A14" s="11" t="s">
        <v>13</v>
      </c>
      <c r="B14" s="67"/>
      <c r="C14" s="12">
        <f>July!C14+B14</f>
        <v>0</v>
      </c>
      <c r="D14" s="68"/>
      <c r="E14" s="12">
        <f>July!E14+D14</f>
        <v>0</v>
      </c>
      <c r="F14" s="69"/>
      <c r="G14" s="12">
        <f>July!G14+F14</f>
        <v>0</v>
      </c>
    </row>
    <row r="15" spans="1:256" x14ac:dyDescent="0.2">
      <c r="A15" s="11" t="s">
        <v>14</v>
      </c>
      <c r="B15" s="67"/>
      <c r="C15" s="12">
        <f>July!C15+B15</f>
        <v>23075</v>
      </c>
      <c r="D15" s="68"/>
      <c r="E15" s="12">
        <f>July!E15+D15</f>
        <v>0</v>
      </c>
      <c r="F15" s="69"/>
      <c r="G15" s="12">
        <f>July!G15+F15</f>
        <v>0</v>
      </c>
    </row>
    <row r="16" spans="1:256" x14ac:dyDescent="0.2">
      <c r="A16" s="11" t="s">
        <v>15</v>
      </c>
      <c r="B16" s="67"/>
      <c r="C16" s="12">
        <f>July!C16+B16</f>
        <v>0</v>
      </c>
      <c r="D16" s="68"/>
      <c r="E16" s="12">
        <f>July!E16+D16</f>
        <v>350</v>
      </c>
      <c r="F16" s="69"/>
      <c r="G16" s="12">
        <f>July!G16+F16</f>
        <v>0</v>
      </c>
    </row>
    <row r="17" spans="1:7" x14ac:dyDescent="0.2">
      <c r="A17" s="11" t="s">
        <v>16</v>
      </c>
      <c r="B17" s="67"/>
      <c r="C17" s="12">
        <f>July!C17+B17</f>
        <v>1202253</v>
      </c>
      <c r="D17" s="68"/>
      <c r="E17" s="12">
        <f>July!E17+D17</f>
        <v>22181</v>
      </c>
      <c r="F17" s="69"/>
      <c r="G17" s="12">
        <f>July!G17+F17</f>
        <v>0</v>
      </c>
    </row>
    <row r="18" spans="1:7" x14ac:dyDescent="0.2">
      <c r="A18" s="11" t="s">
        <v>17</v>
      </c>
      <c r="B18" s="67"/>
      <c r="C18" s="12">
        <f>July!C18+B18</f>
        <v>42692</v>
      </c>
      <c r="D18" s="68"/>
      <c r="E18" s="12">
        <f>July!E18+D18</f>
        <v>2760</v>
      </c>
      <c r="F18" s="69"/>
      <c r="G18" s="12">
        <f>July!G18+F18</f>
        <v>0</v>
      </c>
    </row>
    <row r="19" spans="1:7" x14ac:dyDescent="0.2">
      <c r="A19" s="11" t="s">
        <v>18</v>
      </c>
      <c r="B19" s="67"/>
      <c r="C19" s="12">
        <f>July!C19+B19</f>
        <v>99922</v>
      </c>
      <c r="D19" s="68"/>
      <c r="E19" s="12">
        <f>July!E19+D19</f>
        <v>2536</v>
      </c>
      <c r="F19" s="69"/>
      <c r="G19" s="12">
        <f>July!G19+F19</f>
        <v>0</v>
      </c>
    </row>
    <row r="20" spans="1:7" x14ac:dyDescent="0.2">
      <c r="A20" s="11" t="s">
        <v>19</v>
      </c>
      <c r="B20" s="67"/>
      <c r="C20" s="12">
        <f>July!C20+B20</f>
        <v>9</v>
      </c>
      <c r="D20" s="68"/>
      <c r="E20" s="12">
        <f>July!E20+D20</f>
        <v>22</v>
      </c>
      <c r="F20" s="69"/>
      <c r="G20" s="12">
        <f>July!G20+F20</f>
        <v>0</v>
      </c>
    </row>
    <row r="21" spans="1:7" x14ac:dyDescent="0.2">
      <c r="A21" s="11" t="s">
        <v>20</v>
      </c>
      <c r="B21" s="67"/>
      <c r="C21" s="12">
        <f>July!C21+B21</f>
        <v>0</v>
      </c>
      <c r="D21" s="68"/>
      <c r="E21" s="12">
        <f>July!E21+D21</f>
        <v>0</v>
      </c>
      <c r="F21" s="69"/>
      <c r="G21" s="12">
        <f>July!G21+F21</f>
        <v>0</v>
      </c>
    </row>
    <row r="22" spans="1:7" x14ac:dyDescent="0.2">
      <c r="A22" s="11" t="s">
        <v>21</v>
      </c>
      <c r="B22" s="67"/>
      <c r="C22" s="12">
        <f>July!C22+B22</f>
        <v>0</v>
      </c>
      <c r="D22" s="68"/>
      <c r="E22" s="12">
        <f>July!E22+D22</f>
        <v>0</v>
      </c>
      <c r="F22" s="69"/>
      <c r="G22" s="12">
        <f>July!G22+F22</f>
        <v>0</v>
      </c>
    </row>
    <row r="23" spans="1:7" x14ac:dyDescent="0.2">
      <c r="A23" s="11" t="s">
        <v>22</v>
      </c>
      <c r="B23" s="67"/>
      <c r="C23" s="12">
        <f>July!C23+B23</f>
        <v>0</v>
      </c>
      <c r="D23" s="68"/>
      <c r="E23" s="12">
        <f>July!E23+D23</f>
        <v>0</v>
      </c>
      <c r="F23" s="69"/>
      <c r="G23" s="12">
        <f>July!G23+F23</f>
        <v>0</v>
      </c>
    </row>
    <row r="24" spans="1:7" x14ac:dyDescent="0.2">
      <c r="A24" s="11" t="s">
        <v>23</v>
      </c>
      <c r="B24" s="67"/>
      <c r="C24" s="12">
        <f>July!C24+B24</f>
        <v>0</v>
      </c>
      <c r="D24" s="68"/>
      <c r="E24" s="12">
        <f>July!E24+D24</f>
        <v>0</v>
      </c>
      <c r="F24" s="69"/>
      <c r="G24" s="12">
        <f>July!G24+F24</f>
        <v>0</v>
      </c>
    </row>
    <row r="25" spans="1:7" x14ac:dyDescent="0.2">
      <c r="A25" s="11" t="s">
        <v>24</v>
      </c>
      <c r="B25" s="67"/>
      <c r="C25" s="12">
        <f>July!C25+B25</f>
        <v>2162</v>
      </c>
      <c r="D25" s="68"/>
      <c r="E25" s="12">
        <f>July!E25+D25</f>
        <v>5341</v>
      </c>
      <c r="F25" s="69"/>
      <c r="G25" s="12">
        <f>July!G25+F25</f>
        <v>0</v>
      </c>
    </row>
    <row r="26" spans="1:7" x14ac:dyDescent="0.2">
      <c r="A26" s="11" t="s">
        <v>25</v>
      </c>
      <c r="B26" s="67"/>
      <c r="C26" s="12">
        <f>July!C26+B26</f>
        <v>1103592</v>
      </c>
      <c r="D26" s="68"/>
      <c r="E26" s="12">
        <f>July!E26+D26</f>
        <v>9156</v>
      </c>
      <c r="F26" s="69"/>
      <c r="G26" s="12">
        <f>July!G26+F26</f>
        <v>0</v>
      </c>
    </row>
    <row r="27" spans="1:7" x14ac:dyDescent="0.2">
      <c r="A27" s="11" t="s">
        <v>26</v>
      </c>
      <c r="B27" s="67"/>
      <c r="C27" s="12">
        <f>July!C27+B27</f>
        <v>99450</v>
      </c>
      <c r="D27" s="68"/>
      <c r="E27" s="12">
        <f>July!E27+D27</f>
        <v>0</v>
      </c>
      <c r="F27" s="69"/>
      <c r="G27" s="12">
        <f>July!G27+F27</f>
        <v>0</v>
      </c>
    </row>
    <row r="28" spans="1:7" x14ac:dyDescent="0.2">
      <c r="A28" s="11" t="s">
        <v>27</v>
      </c>
      <c r="B28" s="67"/>
      <c r="C28" s="12">
        <f>July!C28+B28</f>
        <v>1301882</v>
      </c>
      <c r="D28" s="68"/>
      <c r="E28" s="12">
        <f>July!E28+D28</f>
        <v>2084</v>
      </c>
      <c r="F28" s="69"/>
      <c r="G28" s="12">
        <f>July!G28+F28</f>
        <v>24</v>
      </c>
    </row>
    <row r="29" spans="1:7" x14ac:dyDescent="0.2">
      <c r="A29" s="11" t="s">
        <v>28</v>
      </c>
      <c r="B29" s="67"/>
      <c r="C29" s="12">
        <f>July!C29+B29</f>
        <v>11600</v>
      </c>
      <c r="D29" s="68"/>
      <c r="E29" s="12">
        <f>July!E29+D29</f>
        <v>0</v>
      </c>
      <c r="F29" s="69"/>
      <c r="G29" s="12">
        <f>July!G29+F29</f>
        <v>0</v>
      </c>
    </row>
    <row r="30" spans="1:7" x14ac:dyDescent="0.2">
      <c r="A30" s="11" t="s">
        <v>29</v>
      </c>
      <c r="B30" s="67"/>
      <c r="C30" s="12">
        <f>July!C30+B30</f>
        <v>531920</v>
      </c>
      <c r="D30" s="68"/>
      <c r="E30" s="12">
        <f>July!E30+D30</f>
        <v>6105</v>
      </c>
      <c r="F30" s="69"/>
      <c r="G30" s="12">
        <f>July!G30+F30</f>
        <v>0</v>
      </c>
    </row>
    <row r="31" spans="1:7" x14ac:dyDescent="0.2">
      <c r="A31" s="11" t="s">
        <v>30</v>
      </c>
      <c r="B31" s="67"/>
      <c r="C31" s="12">
        <f>July!C31+B31</f>
        <v>0</v>
      </c>
      <c r="D31" s="68"/>
      <c r="E31" s="12">
        <f>July!E31+D31</f>
        <v>0</v>
      </c>
      <c r="F31" s="69"/>
      <c r="G31" s="12">
        <f>July!G31+F31</f>
        <v>0</v>
      </c>
    </row>
    <row r="32" spans="1:7" x14ac:dyDescent="0.2">
      <c r="A32" s="11" t="s">
        <v>31</v>
      </c>
      <c r="B32" s="67"/>
      <c r="C32" s="12">
        <f>July!C32+B32</f>
        <v>0</v>
      </c>
      <c r="D32" s="68"/>
      <c r="E32" s="12">
        <f>July!E32+D32</f>
        <v>0</v>
      </c>
      <c r="F32" s="69"/>
      <c r="G32" s="12">
        <f>July!G32+F32</f>
        <v>0</v>
      </c>
    </row>
    <row r="33" spans="1:7" x14ac:dyDescent="0.2">
      <c r="A33" s="11" t="s">
        <v>32</v>
      </c>
      <c r="B33" s="67"/>
      <c r="C33" s="12">
        <f>July!C33+B33</f>
        <v>0</v>
      </c>
      <c r="D33" s="68"/>
      <c r="E33" s="12">
        <f>July!E33+D33</f>
        <v>0</v>
      </c>
      <c r="F33" s="69"/>
      <c r="G33" s="12">
        <f>July!G33+F33</f>
        <v>0</v>
      </c>
    </row>
    <row r="34" spans="1:7" x14ac:dyDescent="0.2">
      <c r="A34" s="11" t="s">
        <v>33</v>
      </c>
      <c r="B34" s="67"/>
      <c r="C34" s="12">
        <f>July!C34+B34</f>
        <v>0</v>
      </c>
      <c r="D34" s="68"/>
      <c r="E34" s="12">
        <f>July!E34+D34</f>
        <v>0</v>
      </c>
      <c r="F34" s="69"/>
      <c r="G34" s="12">
        <f>July!G34+F34</f>
        <v>0</v>
      </c>
    </row>
    <row r="35" spans="1:7" x14ac:dyDescent="0.2">
      <c r="A35" s="11" t="s">
        <v>34</v>
      </c>
      <c r="B35" s="67"/>
      <c r="C35" s="12">
        <f>July!C35+B35</f>
        <v>0</v>
      </c>
      <c r="D35" s="68"/>
      <c r="E35" s="12">
        <f>July!E35+D35</f>
        <v>0</v>
      </c>
      <c r="F35" s="69"/>
      <c r="G35" s="12">
        <f>July!G35+F35</f>
        <v>0</v>
      </c>
    </row>
    <row r="36" spans="1:7" x14ac:dyDescent="0.2">
      <c r="A36" s="11" t="s">
        <v>35</v>
      </c>
      <c r="B36" s="67"/>
      <c r="C36" s="12">
        <f>July!C36+B36</f>
        <v>538496</v>
      </c>
      <c r="D36" s="68"/>
      <c r="E36" s="12">
        <f>July!E36+D36</f>
        <v>0</v>
      </c>
      <c r="F36" s="69"/>
      <c r="G36" s="12">
        <f>July!G36+F36</f>
        <v>0</v>
      </c>
    </row>
    <row r="37" spans="1:7" x14ac:dyDescent="0.2">
      <c r="A37" s="11" t="s">
        <v>36</v>
      </c>
      <c r="B37" s="67"/>
      <c r="C37" s="12">
        <f>July!C37+B37</f>
        <v>105579</v>
      </c>
      <c r="D37" s="68"/>
      <c r="E37" s="12">
        <f>July!E37+D37</f>
        <v>4506</v>
      </c>
      <c r="F37" s="69"/>
      <c r="G37" s="12">
        <f>July!G37+F37</f>
        <v>0</v>
      </c>
    </row>
    <row r="38" spans="1:7" x14ac:dyDescent="0.2">
      <c r="A38" s="11" t="s">
        <v>37</v>
      </c>
      <c r="B38" s="67"/>
      <c r="C38" s="12">
        <f>July!C38+B38</f>
        <v>25393</v>
      </c>
      <c r="D38" s="68"/>
      <c r="E38" s="12">
        <f>July!E38+D38</f>
        <v>236</v>
      </c>
      <c r="F38" s="69"/>
      <c r="G38" s="12">
        <f>July!G38+F38</f>
        <v>0</v>
      </c>
    </row>
    <row r="39" spans="1:7" x14ac:dyDescent="0.2">
      <c r="A39" s="11" t="s">
        <v>38</v>
      </c>
      <c r="B39" s="67"/>
      <c r="C39" s="12">
        <f>July!C39+B39</f>
        <v>738002</v>
      </c>
      <c r="D39" s="68"/>
      <c r="E39" s="12">
        <f>July!E39+D39</f>
        <v>4</v>
      </c>
      <c r="F39" s="69"/>
      <c r="G39" s="12">
        <f>July!G39+F39</f>
        <v>0</v>
      </c>
    </row>
    <row r="40" spans="1:7" x14ac:dyDescent="0.2">
      <c r="A40" s="11" t="s">
        <v>39</v>
      </c>
      <c r="B40" s="67"/>
      <c r="C40" s="12">
        <f>July!C40+B40</f>
        <v>0</v>
      </c>
      <c r="D40" s="68"/>
      <c r="E40" s="12">
        <f>July!E40+D40</f>
        <v>0</v>
      </c>
      <c r="F40" s="69"/>
      <c r="G40" s="12">
        <f>July!G40+F40</f>
        <v>0</v>
      </c>
    </row>
    <row r="41" spans="1:7" x14ac:dyDescent="0.2">
      <c r="A41" s="11" t="s">
        <v>40</v>
      </c>
      <c r="B41" s="67"/>
      <c r="C41" s="12">
        <f>July!C41+B41</f>
        <v>2000</v>
      </c>
      <c r="D41" s="68"/>
      <c r="E41" s="12">
        <f>July!E41+D41</f>
        <v>18</v>
      </c>
      <c r="F41" s="69"/>
      <c r="G41" s="12">
        <f>July!G41+F41</f>
        <v>0</v>
      </c>
    </row>
    <row r="42" spans="1:7" x14ac:dyDescent="0.2">
      <c r="A42" s="11" t="s">
        <v>41</v>
      </c>
      <c r="B42" s="67"/>
      <c r="C42" s="12">
        <f>July!C42+B42</f>
        <v>0</v>
      </c>
      <c r="D42" s="68"/>
      <c r="E42" s="12">
        <f>July!E42+D42</f>
        <v>0</v>
      </c>
      <c r="F42" s="69"/>
      <c r="G42" s="12">
        <f>July!G42+F42</f>
        <v>0</v>
      </c>
    </row>
    <row r="43" spans="1:7" x14ac:dyDescent="0.2">
      <c r="A43" s="11" t="s">
        <v>42</v>
      </c>
      <c r="B43" s="67"/>
      <c r="C43" s="12">
        <f>July!C43+B43</f>
        <v>0</v>
      </c>
      <c r="D43" s="68"/>
      <c r="E43" s="12">
        <f>July!E43+D43</f>
        <v>0</v>
      </c>
      <c r="F43" s="69"/>
      <c r="G43" s="12">
        <f>July!G43+F43</f>
        <v>0</v>
      </c>
    </row>
    <row r="44" spans="1:7" x14ac:dyDescent="0.2">
      <c r="A44" s="11" t="s">
        <v>43</v>
      </c>
      <c r="B44" s="67"/>
      <c r="C44" s="12">
        <f>July!C44+B44</f>
        <v>136026</v>
      </c>
      <c r="D44" s="68"/>
      <c r="E44" s="12">
        <f>July!E44+D44</f>
        <v>1380</v>
      </c>
      <c r="F44" s="69"/>
      <c r="G44" s="12">
        <f>July!G44+F44</f>
        <v>0</v>
      </c>
    </row>
    <row r="45" spans="1:7" x14ac:dyDescent="0.2">
      <c r="A45" s="11" t="s">
        <v>44</v>
      </c>
      <c r="B45" s="67"/>
      <c r="C45" s="12">
        <f>July!C45+B45</f>
        <v>0</v>
      </c>
      <c r="D45" s="68"/>
      <c r="E45" s="12">
        <f>July!E45+D45</f>
        <v>0</v>
      </c>
      <c r="F45" s="69"/>
      <c r="G45" s="12">
        <f>July!G45+F45</f>
        <v>0</v>
      </c>
    </row>
    <row r="46" spans="1:7" x14ac:dyDescent="0.2">
      <c r="A46" s="11" t="s">
        <v>45</v>
      </c>
      <c r="B46" s="67"/>
      <c r="C46" s="12">
        <f>July!C46+B46</f>
        <v>58938</v>
      </c>
      <c r="D46" s="68"/>
      <c r="E46" s="12">
        <f>July!E46+D46</f>
        <v>95</v>
      </c>
      <c r="F46" s="69"/>
      <c r="G46" s="12">
        <f>July!G46+F46</f>
        <v>0</v>
      </c>
    </row>
    <row r="47" spans="1:7" x14ac:dyDescent="0.2">
      <c r="A47" s="11" t="s">
        <v>46</v>
      </c>
      <c r="B47" s="67"/>
      <c r="C47" s="12">
        <f>July!C47+B47</f>
        <v>101063</v>
      </c>
      <c r="D47" s="68"/>
      <c r="E47" s="12">
        <f>July!E47+D47</f>
        <v>0</v>
      </c>
      <c r="F47" s="69"/>
      <c r="G47" s="12">
        <f>July!G47+F47</f>
        <v>0</v>
      </c>
    </row>
    <row r="48" spans="1:7" x14ac:dyDescent="0.2">
      <c r="A48" s="11" t="s">
        <v>47</v>
      </c>
      <c r="B48" s="67"/>
      <c r="C48" s="12">
        <f>July!C48+B48</f>
        <v>0</v>
      </c>
      <c r="D48" s="68"/>
      <c r="E48" s="12">
        <f>July!E48+D48</f>
        <v>0</v>
      </c>
      <c r="F48" s="69"/>
      <c r="G48" s="12">
        <f>July!G48+F48</f>
        <v>0</v>
      </c>
    </row>
    <row r="49" spans="1:256" x14ac:dyDescent="0.2">
      <c r="A49" s="11" t="s">
        <v>48</v>
      </c>
      <c r="B49" s="67"/>
      <c r="C49" s="12">
        <f>July!C49+B49</f>
        <v>0</v>
      </c>
      <c r="D49" s="68"/>
      <c r="E49" s="12">
        <f>July!E49+D49</f>
        <v>0</v>
      </c>
      <c r="F49" s="69"/>
      <c r="G49" s="12">
        <f>July!G49+F49</f>
        <v>0</v>
      </c>
    </row>
    <row r="50" spans="1:256" x14ac:dyDescent="0.2">
      <c r="A50" s="11" t="s">
        <v>49</v>
      </c>
      <c r="B50" s="67"/>
      <c r="C50" s="12">
        <f>July!C50+B50</f>
        <v>0</v>
      </c>
      <c r="D50" s="68"/>
      <c r="E50" s="12">
        <f>July!E50+D50</f>
        <v>0</v>
      </c>
      <c r="F50" s="69"/>
      <c r="G50" s="12">
        <f>July!G50+F50</f>
        <v>0</v>
      </c>
    </row>
    <row r="51" spans="1:256" x14ac:dyDescent="0.2">
      <c r="A51" s="11" t="s">
        <v>50</v>
      </c>
      <c r="B51" s="67"/>
      <c r="C51" s="12">
        <f>July!C51+B51</f>
        <v>0</v>
      </c>
      <c r="D51" s="68"/>
      <c r="E51" s="12">
        <f>July!E51+D51</f>
        <v>0</v>
      </c>
      <c r="F51" s="69"/>
      <c r="G51" s="12">
        <f>July!G51+F51</f>
        <v>0</v>
      </c>
    </row>
    <row r="52" spans="1:256" x14ac:dyDescent="0.2">
      <c r="A52" s="11" t="s">
        <v>51</v>
      </c>
      <c r="B52" s="67"/>
      <c r="C52" s="12">
        <f>July!C52+B52</f>
        <v>83973</v>
      </c>
      <c r="D52" s="68"/>
      <c r="E52" s="12">
        <f>July!E52+D52</f>
        <v>1888</v>
      </c>
      <c r="F52" s="69"/>
      <c r="G52" s="12">
        <f>July!G52+F52</f>
        <v>0</v>
      </c>
    </row>
    <row r="53" spans="1:256" x14ac:dyDescent="0.2">
      <c r="A53" s="11" t="s">
        <v>52</v>
      </c>
      <c r="B53" s="67"/>
      <c r="C53" s="12">
        <f>July!C53+B53</f>
        <v>105912</v>
      </c>
      <c r="D53" s="68"/>
      <c r="E53" s="12">
        <f>July!E53+D53</f>
        <v>1820</v>
      </c>
      <c r="F53" s="69"/>
      <c r="G53" s="12">
        <f>July!G53+F53</f>
        <v>0</v>
      </c>
    </row>
    <row r="54" spans="1:256" ht="15.75" thickBot="1" x14ac:dyDescent="0.25">
      <c r="A54" s="13" t="s">
        <v>53</v>
      </c>
      <c r="B54" s="67"/>
      <c r="C54" s="12">
        <f>July!C54+B54</f>
        <v>1054111</v>
      </c>
      <c r="D54" s="68"/>
      <c r="E54" s="12">
        <f>July!E54+D54</f>
        <v>3312</v>
      </c>
      <c r="F54" s="69"/>
      <c r="G54" s="12">
        <f>July!G54+F54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July!C55+B55</f>
        <v>7984035</v>
      </c>
      <c r="D55" s="15">
        <f>SUM(D7:D54)</f>
        <v>0</v>
      </c>
      <c r="E55" s="15">
        <f>July!E55+D55</f>
        <v>64807</v>
      </c>
      <c r="F55" s="15">
        <f>SUM(F7:F54)</f>
        <v>0</v>
      </c>
      <c r="G55" s="15">
        <f>July!G55+F55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0</v>
      </c>
    </row>
    <row r="60" spans="1:256" x14ac:dyDescent="0.2">
      <c r="A60" s="1" t="s">
        <v>58</v>
      </c>
      <c r="B60" s="23"/>
      <c r="C60" s="23"/>
      <c r="D60" s="24">
        <f>July!D60+C60</f>
        <v>680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/>
      <c r="D62" s="24">
        <f>July!D62+C62</f>
        <v>467350</v>
      </c>
    </row>
    <row r="63" spans="1:256" x14ac:dyDescent="0.2">
      <c r="A63" s="1" t="s">
        <v>66</v>
      </c>
      <c r="B63" s="23"/>
      <c r="C63" s="23"/>
      <c r="D63" s="24">
        <f>July!D63+C63</f>
        <v>25127</v>
      </c>
    </row>
    <row r="64" spans="1:256" x14ac:dyDescent="0.2">
      <c r="A64" s="1" t="s">
        <v>64</v>
      </c>
      <c r="B64" s="23"/>
      <c r="C64" s="23"/>
      <c r="D64" s="24">
        <f>July!D64+C64</f>
        <v>69548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/>
      <c r="D66" s="24">
        <f>July!D66+C66</f>
        <v>11286</v>
      </c>
    </row>
    <row r="67" spans="1:4" x14ac:dyDescent="0.2">
      <c r="A67" s="1" t="s">
        <v>63</v>
      </c>
      <c r="C67" s="23"/>
      <c r="D67" s="24">
        <f>July!D67+C67</f>
        <v>3500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78</v>
      </c>
      <c r="I2" s="2"/>
    </row>
    <row r="3" spans="1:256" ht="12.95" customHeight="1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70"/>
      <c r="C7" s="12">
        <f>August!C7+B7</f>
        <v>49805</v>
      </c>
      <c r="D7" s="68"/>
      <c r="E7" s="12">
        <f>August!E7+D7</f>
        <v>0</v>
      </c>
      <c r="F7" s="69"/>
      <c r="G7" s="12">
        <f>August!G7+F7</f>
        <v>0</v>
      </c>
    </row>
    <row r="8" spans="1:256" ht="15" customHeight="1" x14ac:dyDescent="0.2">
      <c r="A8" s="11" t="s">
        <v>65</v>
      </c>
      <c r="B8" s="70"/>
      <c r="C8" s="12">
        <f>August!C8+B8</f>
        <v>0</v>
      </c>
      <c r="D8" s="68"/>
      <c r="E8" s="12">
        <f>August!E8+D8</f>
        <v>0</v>
      </c>
      <c r="F8" s="69"/>
      <c r="G8" s="12">
        <f>August!G8+F8</f>
        <v>0</v>
      </c>
    </row>
    <row r="9" spans="1:256" ht="15" customHeight="1" x14ac:dyDescent="0.2">
      <c r="A9" s="11" t="s">
        <v>8</v>
      </c>
      <c r="B9" s="70"/>
      <c r="C9" s="12">
        <f>August!C9+B9</f>
        <v>78429</v>
      </c>
      <c r="D9" s="68"/>
      <c r="E9" s="12">
        <f>August!E9+D9</f>
        <v>603</v>
      </c>
      <c r="F9" s="69"/>
      <c r="G9" s="12">
        <f>August!G9+F9</f>
        <v>0</v>
      </c>
    </row>
    <row r="10" spans="1:256" ht="15" customHeight="1" x14ac:dyDescent="0.2">
      <c r="A10" s="11" t="s">
        <v>9</v>
      </c>
      <c r="B10" s="70"/>
      <c r="C10" s="12">
        <f>August!C10+B10</f>
        <v>1</v>
      </c>
      <c r="D10" s="68"/>
      <c r="E10" s="12">
        <f>August!E10+D10</f>
        <v>0</v>
      </c>
      <c r="F10" s="69"/>
      <c r="G10" s="12">
        <f>August!G10+F10</f>
        <v>0</v>
      </c>
    </row>
    <row r="11" spans="1:256" ht="15" customHeight="1" x14ac:dyDescent="0.2">
      <c r="A11" s="11" t="s">
        <v>10</v>
      </c>
      <c r="B11" s="70"/>
      <c r="C11" s="12">
        <f>August!C11+B11</f>
        <v>487750</v>
      </c>
      <c r="D11" s="68"/>
      <c r="E11" s="12">
        <f>August!E11+D11</f>
        <v>410</v>
      </c>
      <c r="F11" s="69"/>
      <c r="G11" s="12">
        <f>August!G11+F11</f>
        <v>0</v>
      </c>
    </row>
    <row r="12" spans="1:256" ht="15" customHeight="1" x14ac:dyDescent="0.2">
      <c r="A12" s="11" t="s">
        <v>11</v>
      </c>
      <c r="B12" s="70"/>
      <c r="C12" s="12">
        <f>August!C12+B12</f>
        <v>0</v>
      </c>
      <c r="D12" s="68"/>
      <c r="E12" s="12">
        <f>August!E12+D12</f>
        <v>0</v>
      </c>
      <c r="F12" s="69"/>
      <c r="G12" s="12">
        <f>August!G12+F12</f>
        <v>0</v>
      </c>
    </row>
    <row r="13" spans="1:256" ht="15" customHeight="1" x14ac:dyDescent="0.2">
      <c r="A13" s="11" t="s">
        <v>12</v>
      </c>
      <c r="B13" s="70"/>
      <c r="C13" s="12">
        <f>August!C13+B13</f>
        <v>0</v>
      </c>
      <c r="D13" s="68"/>
      <c r="E13" s="12">
        <f>August!E13+D13</f>
        <v>0</v>
      </c>
      <c r="F13" s="69"/>
      <c r="G13" s="12">
        <f>August!G13+F13</f>
        <v>0</v>
      </c>
    </row>
    <row r="14" spans="1:256" ht="15" customHeight="1" x14ac:dyDescent="0.2">
      <c r="A14" s="11" t="s">
        <v>13</v>
      </c>
      <c r="B14" s="70"/>
      <c r="C14" s="12">
        <f>August!C14+B14</f>
        <v>0</v>
      </c>
      <c r="D14" s="68"/>
      <c r="E14" s="12">
        <f>August!E14+D14</f>
        <v>0</v>
      </c>
      <c r="F14" s="69"/>
      <c r="G14" s="12">
        <f>August!G14+F14</f>
        <v>0</v>
      </c>
    </row>
    <row r="15" spans="1:256" ht="15" customHeight="1" x14ac:dyDescent="0.2">
      <c r="A15" s="11" t="s">
        <v>14</v>
      </c>
      <c r="B15" s="70"/>
      <c r="C15" s="12">
        <f>August!C15+B15</f>
        <v>23075</v>
      </c>
      <c r="D15" s="68"/>
      <c r="E15" s="12">
        <f>August!E15+D15</f>
        <v>0</v>
      </c>
      <c r="F15" s="69"/>
      <c r="G15" s="12">
        <f>August!G15+F15</f>
        <v>0</v>
      </c>
    </row>
    <row r="16" spans="1:256" ht="15" customHeight="1" x14ac:dyDescent="0.2">
      <c r="A16" s="11" t="s">
        <v>15</v>
      </c>
      <c r="B16" s="70"/>
      <c r="C16" s="12">
        <f>August!C16+B16</f>
        <v>0</v>
      </c>
      <c r="D16" s="68"/>
      <c r="E16" s="12">
        <f>August!E16+D16</f>
        <v>350</v>
      </c>
      <c r="F16" s="69"/>
      <c r="G16" s="12">
        <f>August!G16+F16</f>
        <v>0</v>
      </c>
    </row>
    <row r="17" spans="1:7" ht="15" customHeight="1" x14ac:dyDescent="0.2">
      <c r="A17" s="11" t="s">
        <v>16</v>
      </c>
      <c r="B17" s="70"/>
      <c r="C17" s="12">
        <f>August!C17+B17</f>
        <v>1202253</v>
      </c>
      <c r="D17" s="68"/>
      <c r="E17" s="12">
        <f>August!E17+D17</f>
        <v>22181</v>
      </c>
      <c r="F17" s="69"/>
      <c r="G17" s="12">
        <f>August!G17+F17</f>
        <v>0</v>
      </c>
    </row>
    <row r="18" spans="1:7" ht="15" customHeight="1" x14ac:dyDescent="0.2">
      <c r="A18" s="11" t="s">
        <v>17</v>
      </c>
      <c r="B18" s="70"/>
      <c r="C18" s="12">
        <f>August!C18+B18</f>
        <v>42692</v>
      </c>
      <c r="D18" s="68"/>
      <c r="E18" s="12">
        <f>August!E18+D18</f>
        <v>2760</v>
      </c>
      <c r="F18" s="69"/>
      <c r="G18" s="12">
        <f>August!G18+F18</f>
        <v>0</v>
      </c>
    </row>
    <row r="19" spans="1:7" ht="15" customHeight="1" x14ac:dyDescent="0.2">
      <c r="A19" s="11" t="s">
        <v>18</v>
      </c>
      <c r="B19" s="70"/>
      <c r="C19" s="12">
        <f>August!C19+B19</f>
        <v>99922</v>
      </c>
      <c r="D19" s="68"/>
      <c r="E19" s="12">
        <f>August!E19+D19</f>
        <v>2536</v>
      </c>
      <c r="F19" s="69"/>
      <c r="G19" s="12">
        <f>August!G19+F19</f>
        <v>0</v>
      </c>
    </row>
    <row r="20" spans="1:7" ht="15" customHeight="1" x14ac:dyDescent="0.2">
      <c r="A20" s="11" t="s">
        <v>19</v>
      </c>
      <c r="B20" s="70"/>
      <c r="C20" s="12">
        <f>August!C20+B20</f>
        <v>9</v>
      </c>
      <c r="D20" s="68"/>
      <c r="E20" s="12">
        <f>August!E20+D20</f>
        <v>22</v>
      </c>
      <c r="F20" s="69"/>
      <c r="G20" s="12">
        <f>August!G20+F20</f>
        <v>0</v>
      </c>
    </row>
    <row r="21" spans="1:7" ht="15" customHeight="1" x14ac:dyDescent="0.2">
      <c r="A21" s="11" t="s">
        <v>20</v>
      </c>
      <c r="B21" s="70"/>
      <c r="C21" s="12">
        <f>August!C21+B21</f>
        <v>0</v>
      </c>
      <c r="D21" s="68"/>
      <c r="E21" s="12">
        <f>August!E21+D21</f>
        <v>0</v>
      </c>
      <c r="F21" s="69"/>
      <c r="G21" s="12">
        <f>August!G21+F21</f>
        <v>0</v>
      </c>
    </row>
    <row r="22" spans="1:7" ht="15" customHeight="1" x14ac:dyDescent="0.2">
      <c r="A22" s="11" t="s">
        <v>21</v>
      </c>
      <c r="B22" s="70"/>
      <c r="C22" s="12">
        <f>August!C22+B22</f>
        <v>0</v>
      </c>
      <c r="D22" s="68"/>
      <c r="E22" s="12">
        <f>August!E22+D22</f>
        <v>0</v>
      </c>
      <c r="F22" s="69"/>
      <c r="G22" s="12">
        <f>August!G22+F22</f>
        <v>0</v>
      </c>
    </row>
    <row r="23" spans="1:7" ht="15" customHeight="1" x14ac:dyDescent="0.2">
      <c r="A23" s="11" t="s">
        <v>22</v>
      </c>
      <c r="B23" s="70"/>
      <c r="C23" s="12">
        <f>August!C23+B23</f>
        <v>0</v>
      </c>
      <c r="D23" s="68"/>
      <c r="E23" s="12">
        <f>August!E23+D23</f>
        <v>0</v>
      </c>
      <c r="F23" s="69"/>
      <c r="G23" s="12">
        <f>August!G23+F23</f>
        <v>0</v>
      </c>
    </row>
    <row r="24" spans="1:7" ht="15" customHeight="1" x14ac:dyDescent="0.2">
      <c r="A24" s="11" t="s">
        <v>23</v>
      </c>
      <c r="B24" s="70"/>
      <c r="C24" s="12">
        <f>August!C24+B24</f>
        <v>0</v>
      </c>
      <c r="D24" s="68"/>
      <c r="E24" s="12">
        <f>August!E24+D24</f>
        <v>0</v>
      </c>
      <c r="F24" s="69"/>
      <c r="G24" s="12">
        <f>August!G24+F24</f>
        <v>0</v>
      </c>
    </row>
    <row r="25" spans="1:7" ht="15" customHeight="1" x14ac:dyDescent="0.2">
      <c r="A25" s="11" t="s">
        <v>24</v>
      </c>
      <c r="B25" s="70"/>
      <c r="C25" s="12">
        <f>August!C25+B25</f>
        <v>2162</v>
      </c>
      <c r="D25" s="68"/>
      <c r="E25" s="12">
        <f>August!E25+D25</f>
        <v>5341</v>
      </c>
      <c r="F25" s="69"/>
      <c r="G25" s="12">
        <f>August!G25+F25</f>
        <v>0</v>
      </c>
    </row>
    <row r="26" spans="1:7" ht="15" customHeight="1" x14ac:dyDescent="0.2">
      <c r="A26" s="11" t="s">
        <v>25</v>
      </c>
      <c r="B26" s="70"/>
      <c r="C26" s="12">
        <f>August!C26+B26</f>
        <v>1103592</v>
      </c>
      <c r="D26" s="68"/>
      <c r="E26" s="12">
        <f>August!E26+D26</f>
        <v>9156</v>
      </c>
      <c r="F26" s="69"/>
      <c r="G26" s="12">
        <f>August!G26+F26</f>
        <v>0</v>
      </c>
    </row>
    <row r="27" spans="1:7" ht="15" customHeight="1" x14ac:dyDescent="0.2">
      <c r="A27" s="11" t="s">
        <v>26</v>
      </c>
      <c r="B27" s="70"/>
      <c r="C27" s="12">
        <f>August!C27+B27</f>
        <v>99450</v>
      </c>
      <c r="D27" s="68"/>
      <c r="E27" s="12">
        <f>August!E27+D27</f>
        <v>0</v>
      </c>
      <c r="F27" s="69"/>
      <c r="G27" s="12">
        <f>August!G27+F27</f>
        <v>0</v>
      </c>
    </row>
    <row r="28" spans="1:7" ht="15" customHeight="1" x14ac:dyDescent="0.2">
      <c r="A28" s="11" t="s">
        <v>27</v>
      </c>
      <c r="B28" s="70"/>
      <c r="C28" s="12">
        <f>August!C28+B28</f>
        <v>1301882</v>
      </c>
      <c r="D28" s="68"/>
      <c r="E28" s="12">
        <f>August!E28+D28</f>
        <v>2084</v>
      </c>
      <c r="F28" s="69"/>
      <c r="G28" s="12">
        <f>August!G28+F28</f>
        <v>24</v>
      </c>
    </row>
    <row r="29" spans="1:7" ht="15" customHeight="1" x14ac:dyDescent="0.2">
      <c r="A29" s="11" t="s">
        <v>28</v>
      </c>
      <c r="B29" s="70"/>
      <c r="C29" s="12">
        <f>August!C29+B29</f>
        <v>11600</v>
      </c>
      <c r="D29" s="68"/>
      <c r="E29" s="12">
        <f>August!E29+D29</f>
        <v>0</v>
      </c>
      <c r="F29" s="69"/>
      <c r="G29" s="12">
        <f>August!G29+F29</f>
        <v>0</v>
      </c>
    </row>
    <row r="30" spans="1:7" ht="15" customHeight="1" x14ac:dyDescent="0.2">
      <c r="A30" s="11" t="s">
        <v>29</v>
      </c>
      <c r="B30" s="70"/>
      <c r="C30" s="12">
        <f>August!C30+B30</f>
        <v>531920</v>
      </c>
      <c r="D30" s="68"/>
      <c r="E30" s="12">
        <f>August!E30+D30</f>
        <v>6105</v>
      </c>
      <c r="F30" s="69"/>
      <c r="G30" s="12">
        <f>August!G30+F30</f>
        <v>0</v>
      </c>
    </row>
    <row r="31" spans="1:7" ht="15" customHeight="1" x14ac:dyDescent="0.2">
      <c r="A31" s="11" t="s">
        <v>30</v>
      </c>
      <c r="B31" s="70"/>
      <c r="C31" s="12">
        <f>August!C31+B31</f>
        <v>0</v>
      </c>
      <c r="D31" s="68"/>
      <c r="E31" s="12">
        <f>August!E31+D31</f>
        <v>0</v>
      </c>
      <c r="F31" s="69"/>
      <c r="G31" s="12">
        <f>August!G31+F31</f>
        <v>0</v>
      </c>
    </row>
    <row r="32" spans="1:7" ht="15" customHeight="1" x14ac:dyDescent="0.2">
      <c r="A32" s="11" t="s">
        <v>31</v>
      </c>
      <c r="B32" s="70"/>
      <c r="C32" s="12">
        <f>August!C32+B32</f>
        <v>0</v>
      </c>
      <c r="D32" s="68"/>
      <c r="E32" s="12">
        <f>August!E32+D32</f>
        <v>0</v>
      </c>
      <c r="F32" s="69"/>
      <c r="G32" s="12">
        <f>August!G32+F32</f>
        <v>0</v>
      </c>
    </row>
    <row r="33" spans="1:7" ht="15" customHeight="1" x14ac:dyDescent="0.2">
      <c r="A33" s="11" t="s">
        <v>32</v>
      </c>
      <c r="B33" s="70"/>
      <c r="C33" s="12">
        <f>August!C33+B33</f>
        <v>0</v>
      </c>
      <c r="D33" s="68"/>
      <c r="E33" s="12">
        <f>August!E33+D33</f>
        <v>0</v>
      </c>
      <c r="F33" s="69"/>
      <c r="G33" s="12">
        <f>August!G33+F33</f>
        <v>0</v>
      </c>
    </row>
    <row r="34" spans="1:7" ht="15" customHeight="1" x14ac:dyDescent="0.2">
      <c r="A34" s="11" t="s">
        <v>33</v>
      </c>
      <c r="B34" s="70"/>
      <c r="C34" s="12">
        <f>August!C34+B34</f>
        <v>0</v>
      </c>
      <c r="D34" s="68"/>
      <c r="E34" s="12">
        <f>August!E34+D34</f>
        <v>0</v>
      </c>
      <c r="F34" s="69"/>
      <c r="G34" s="12">
        <f>August!G34+F34</f>
        <v>0</v>
      </c>
    </row>
    <row r="35" spans="1:7" ht="15" customHeight="1" x14ac:dyDescent="0.2">
      <c r="A35" s="11" t="s">
        <v>34</v>
      </c>
      <c r="B35" s="70"/>
      <c r="C35" s="12">
        <f>August!C35+B35</f>
        <v>0</v>
      </c>
      <c r="D35" s="68"/>
      <c r="E35" s="12">
        <f>August!E35+D35</f>
        <v>0</v>
      </c>
      <c r="F35" s="69"/>
      <c r="G35" s="12">
        <f>August!G35+F35</f>
        <v>0</v>
      </c>
    </row>
    <row r="36" spans="1:7" ht="15" customHeight="1" x14ac:dyDescent="0.2">
      <c r="A36" s="11" t="s">
        <v>35</v>
      </c>
      <c r="B36" s="70"/>
      <c r="C36" s="12">
        <f>August!C36+B36</f>
        <v>538496</v>
      </c>
      <c r="D36" s="68"/>
      <c r="E36" s="12">
        <f>August!E36+D36</f>
        <v>0</v>
      </c>
      <c r="F36" s="69"/>
      <c r="G36" s="12">
        <f>August!G36+F36</f>
        <v>0</v>
      </c>
    </row>
    <row r="37" spans="1:7" ht="15" customHeight="1" x14ac:dyDescent="0.2">
      <c r="A37" s="11" t="s">
        <v>36</v>
      </c>
      <c r="B37" s="70"/>
      <c r="C37" s="12">
        <f>August!C37+B37</f>
        <v>105579</v>
      </c>
      <c r="D37" s="68"/>
      <c r="E37" s="12">
        <f>August!E37+D37</f>
        <v>4506</v>
      </c>
      <c r="F37" s="69"/>
      <c r="G37" s="12">
        <f>August!G37+F37</f>
        <v>0</v>
      </c>
    </row>
    <row r="38" spans="1:7" ht="15" customHeight="1" x14ac:dyDescent="0.2">
      <c r="A38" s="11" t="s">
        <v>37</v>
      </c>
      <c r="B38" s="70"/>
      <c r="C38" s="12">
        <f>August!C38+B38</f>
        <v>25393</v>
      </c>
      <c r="D38" s="68"/>
      <c r="E38" s="12">
        <f>August!E38+D38</f>
        <v>236</v>
      </c>
      <c r="F38" s="69"/>
      <c r="G38" s="12">
        <f>August!G38+F38</f>
        <v>0</v>
      </c>
    </row>
    <row r="39" spans="1:7" ht="15" customHeight="1" x14ac:dyDescent="0.2">
      <c r="A39" s="11" t="s">
        <v>38</v>
      </c>
      <c r="B39" s="70"/>
      <c r="C39" s="12">
        <f>August!C39+B39</f>
        <v>738002</v>
      </c>
      <c r="D39" s="68"/>
      <c r="E39" s="12">
        <f>August!E39+D39</f>
        <v>4</v>
      </c>
      <c r="F39" s="69"/>
      <c r="G39" s="12">
        <f>August!G39+F39</f>
        <v>0</v>
      </c>
    </row>
    <row r="40" spans="1:7" ht="15" customHeight="1" x14ac:dyDescent="0.2">
      <c r="A40" s="11" t="s">
        <v>39</v>
      </c>
      <c r="B40" s="70"/>
      <c r="C40" s="12">
        <f>August!C40+B40</f>
        <v>0</v>
      </c>
      <c r="D40" s="68"/>
      <c r="E40" s="12">
        <f>August!E40+D40</f>
        <v>0</v>
      </c>
      <c r="F40" s="69"/>
      <c r="G40" s="12">
        <f>August!G40+F40</f>
        <v>0</v>
      </c>
    </row>
    <row r="41" spans="1:7" ht="15" customHeight="1" x14ac:dyDescent="0.2">
      <c r="A41" s="11" t="s">
        <v>40</v>
      </c>
      <c r="B41" s="70"/>
      <c r="C41" s="12">
        <f>August!C41+B41</f>
        <v>2000</v>
      </c>
      <c r="D41" s="68"/>
      <c r="E41" s="12">
        <f>August!E41+D41</f>
        <v>18</v>
      </c>
      <c r="F41" s="69"/>
      <c r="G41" s="12">
        <f>August!G41+F41</f>
        <v>0</v>
      </c>
    </row>
    <row r="42" spans="1:7" ht="15" customHeight="1" x14ac:dyDescent="0.2">
      <c r="A42" s="11" t="s">
        <v>41</v>
      </c>
      <c r="B42" s="70"/>
      <c r="C42" s="12">
        <f>August!C42+B42</f>
        <v>0</v>
      </c>
      <c r="D42" s="68"/>
      <c r="E42" s="12">
        <f>August!E42+D42</f>
        <v>0</v>
      </c>
      <c r="F42" s="69"/>
      <c r="G42" s="12">
        <f>August!G42+F42</f>
        <v>0</v>
      </c>
    </row>
    <row r="43" spans="1:7" ht="15" customHeight="1" x14ac:dyDescent="0.2">
      <c r="A43" s="11" t="s">
        <v>42</v>
      </c>
      <c r="B43" s="70"/>
      <c r="C43" s="12">
        <f>August!C43+B43</f>
        <v>0</v>
      </c>
      <c r="D43" s="68"/>
      <c r="E43" s="12">
        <f>August!E43+D43</f>
        <v>0</v>
      </c>
      <c r="F43" s="69"/>
      <c r="G43" s="12">
        <f>August!G43+F43</f>
        <v>0</v>
      </c>
    </row>
    <row r="44" spans="1:7" ht="15" customHeight="1" x14ac:dyDescent="0.2">
      <c r="A44" s="11" t="s">
        <v>43</v>
      </c>
      <c r="B44" s="70"/>
      <c r="C44" s="12">
        <f>August!C44+B44</f>
        <v>136026</v>
      </c>
      <c r="D44" s="68"/>
      <c r="E44" s="12">
        <f>August!E44+D44</f>
        <v>1380</v>
      </c>
      <c r="F44" s="69"/>
      <c r="G44" s="12">
        <f>August!G44+F44</f>
        <v>0</v>
      </c>
    </row>
    <row r="45" spans="1:7" ht="15" customHeight="1" x14ac:dyDescent="0.2">
      <c r="A45" s="11" t="s">
        <v>44</v>
      </c>
      <c r="B45" s="70"/>
      <c r="C45" s="12">
        <f>August!C45+B45</f>
        <v>0</v>
      </c>
      <c r="D45" s="68"/>
      <c r="E45" s="12">
        <f>August!E45+D45</f>
        <v>0</v>
      </c>
      <c r="F45" s="69"/>
      <c r="G45" s="12">
        <f>August!G45+F45</f>
        <v>0</v>
      </c>
    </row>
    <row r="46" spans="1:7" ht="15" customHeight="1" x14ac:dyDescent="0.2">
      <c r="A46" s="11" t="s">
        <v>45</v>
      </c>
      <c r="B46" s="70"/>
      <c r="C46" s="12">
        <f>August!C46+B46</f>
        <v>58938</v>
      </c>
      <c r="D46" s="68"/>
      <c r="E46" s="12">
        <f>August!E46+D46</f>
        <v>95</v>
      </c>
      <c r="F46" s="69"/>
      <c r="G46" s="12">
        <f>August!G46+F46</f>
        <v>0</v>
      </c>
    </row>
    <row r="47" spans="1:7" ht="15" customHeight="1" x14ac:dyDescent="0.2">
      <c r="A47" s="11" t="s">
        <v>46</v>
      </c>
      <c r="B47" s="70"/>
      <c r="C47" s="12">
        <f>August!C47+B47</f>
        <v>101063</v>
      </c>
      <c r="D47" s="68"/>
      <c r="E47" s="12">
        <f>August!E47+D47</f>
        <v>0</v>
      </c>
      <c r="F47" s="69"/>
      <c r="G47" s="12">
        <f>August!G47+F47</f>
        <v>0</v>
      </c>
    </row>
    <row r="48" spans="1:7" ht="15" customHeight="1" x14ac:dyDescent="0.2">
      <c r="A48" s="11" t="s">
        <v>47</v>
      </c>
      <c r="B48" s="70"/>
      <c r="C48" s="12">
        <f>August!C48+B48</f>
        <v>0</v>
      </c>
      <c r="D48" s="68"/>
      <c r="E48" s="12">
        <f>August!E48+D48</f>
        <v>0</v>
      </c>
      <c r="F48" s="69"/>
      <c r="G48" s="12">
        <f>August!G48+F48</f>
        <v>0</v>
      </c>
    </row>
    <row r="49" spans="1:256" ht="15" customHeight="1" x14ac:dyDescent="0.2">
      <c r="A49" s="11" t="s">
        <v>48</v>
      </c>
      <c r="B49" s="70"/>
      <c r="C49" s="12">
        <f>August!C49+B49</f>
        <v>0</v>
      </c>
      <c r="D49" s="68"/>
      <c r="E49" s="12">
        <f>August!E49+D49</f>
        <v>0</v>
      </c>
      <c r="F49" s="69"/>
      <c r="G49" s="12">
        <f>August!G49+F49</f>
        <v>0</v>
      </c>
    </row>
    <row r="50" spans="1:256" ht="15" customHeight="1" x14ac:dyDescent="0.2">
      <c r="A50" s="11" t="s">
        <v>49</v>
      </c>
      <c r="B50" s="70"/>
      <c r="C50" s="12">
        <f>August!C50+B50</f>
        <v>0</v>
      </c>
      <c r="D50" s="68"/>
      <c r="E50" s="12">
        <f>August!E50+D50</f>
        <v>0</v>
      </c>
      <c r="F50" s="69"/>
      <c r="G50" s="12">
        <f>August!G50+F50</f>
        <v>0</v>
      </c>
    </row>
    <row r="51" spans="1:256" ht="15" customHeight="1" x14ac:dyDescent="0.2">
      <c r="A51" s="11" t="s">
        <v>50</v>
      </c>
      <c r="B51" s="70"/>
      <c r="C51" s="12">
        <f>August!C51+B51</f>
        <v>0</v>
      </c>
      <c r="D51" s="68"/>
      <c r="E51" s="12">
        <f>August!E51+D51</f>
        <v>0</v>
      </c>
      <c r="F51" s="69"/>
      <c r="G51" s="12">
        <f>August!G51+F51</f>
        <v>0</v>
      </c>
    </row>
    <row r="52" spans="1:256" ht="15" customHeight="1" x14ac:dyDescent="0.2">
      <c r="A52" s="11" t="s">
        <v>51</v>
      </c>
      <c r="B52" s="70"/>
      <c r="C52" s="12">
        <f>August!C52+B52</f>
        <v>83973</v>
      </c>
      <c r="D52" s="68"/>
      <c r="E52" s="12">
        <f>August!E52+D52</f>
        <v>1888</v>
      </c>
      <c r="F52" s="69"/>
      <c r="G52" s="12">
        <f>August!G52+F52</f>
        <v>0</v>
      </c>
    </row>
    <row r="53" spans="1:256" ht="15" customHeight="1" x14ac:dyDescent="0.2">
      <c r="A53" s="11" t="s">
        <v>52</v>
      </c>
      <c r="B53" s="70"/>
      <c r="C53" s="12">
        <f>August!C53+B53</f>
        <v>105912</v>
      </c>
      <c r="D53" s="68"/>
      <c r="E53" s="12">
        <f>August!E53+D53</f>
        <v>1820</v>
      </c>
      <c r="F53" s="69"/>
      <c r="G53" s="12">
        <f>August!G53+F53</f>
        <v>0</v>
      </c>
    </row>
    <row r="54" spans="1:256" ht="15" customHeight="1" thickBot="1" x14ac:dyDescent="0.3">
      <c r="A54" s="13" t="s">
        <v>53</v>
      </c>
      <c r="B54" s="71"/>
      <c r="C54" s="12">
        <f>August!C54+B54</f>
        <v>1054111</v>
      </c>
      <c r="D54" s="72"/>
      <c r="E54" s="12">
        <f>August!E54+D54</f>
        <v>3312</v>
      </c>
      <c r="F54" s="69"/>
      <c r="G54" s="12">
        <f>August!G54+F54</f>
        <v>46763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7984035</v>
      </c>
      <c r="D55" s="15">
        <f>SUM(D7:D54)</f>
        <v>0</v>
      </c>
      <c r="E55" s="15">
        <f>August!E55+D55</f>
        <v>64807</v>
      </c>
      <c r="F55" s="15">
        <f>SUM(F7:F54)</f>
        <v>0</v>
      </c>
      <c r="G55" s="15">
        <f>August!G55+F55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680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467350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25127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69548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11286</v>
      </c>
    </row>
    <row r="67" spans="1:4" ht="15" customHeight="1" x14ac:dyDescent="0.2">
      <c r="A67" s="1" t="s">
        <v>63</v>
      </c>
      <c r="C67" s="23"/>
      <c r="D67" s="24">
        <f>August!D67+C67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Karla Crawford</cp:lastModifiedBy>
  <cp:lastPrinted>2010-06-14T16:42:47Z</cp:lastPrinted>
  <dcterms:created xsi:type="dcterms:W3CDTF">2001-01-18T13:50:08Z</dcterms:created>
  <dcterms:modified xsi:type="dcterms:W3CDTF">2011-05-11T15:59:04Z</dcterms:modified>
</cp:coreProperties>
</file>