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15" yWindow="225" windowWidth="11775" windowHeight="6780" tabRatio="914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4525"/>
</workbook>
</file>

<file path=xl/calcChain.xml><?xml version="1.0" encoding="utf-8"?>
<calcChain xmlns="http://schemas.openxmlformats.org/spreadsheetml/2006/main">
  <c r="B17" i="3" l="1"/>
  <c r="D18" i="3"/>
  <c r="D19" i="3"/>
  <c r="B26" i="3"/>
  <c r="B30" i="3"/>
  <c r="C66" i="3" l="1"/>
  <c r="B44" i="3"/>
  <c r="D44" i="3"/>
  <c r="B39" i="3"/>
  <c r="B36" i="3"/>
  <c r="D30" i="3"/>
  <c r="B28" i="3"/>
  <c r="C62" i="3"/>
  <c r="D26" i="3"/>
  <c r="D25" i="3"/>
  <c r="B25" i="3"/>
  <c r="B19" i="3"/>
  <c r="B18" i="3"/>
  <c r="D17" i="3"/>
  <c r="B15" i="3"/>
  <c r="B53" i="3" l="1"/>
  <c r="D53" i="3"/>
  <c r="B52" i="3"/>
  <c r="C64" i="3"/>
  <c r="B37" i="3"/>
  <c r="D37" i="3"/>
  <c r="C63" i="3"/>
  <c r="B9" i="3" l="1"/>
  <c r="B7" i="3"/>
  <c r="B47" i="2" l="1"/>
  <c r="C66" i="2" l="1"/>
  <c r="C63" i="2"/>
  <c r="C62" i="2"/>
  <c r="F55" i="2"/>
  <c r="D52" i="2"/>
  <c r="D44" i="2"/>
  <c r="B44" i="2"/>
  <c r="B38" i="2"/>
  <c r="B36" i="2"/>
  <c r="B30" i="2"/>
  <c r="B29" i="2"/>
  <c r="D26" i="2"/>
  <c r="B28" i="2"/>
  <c r="B26" i="2"/>
  <c r="B25" i="2"/>
  <c r="D25" i="2"/>
  <c r="D20" i="2"/>
  <c r="B19" i="2"/>
  <c r="D18" i="2"/>
  <c r="B18" i="2"/>
  <c r="D17" i="2"/>
  <c r="B17" i="2"/>
  <c r="B15" i="2"/>
  <c r="B11" i="2"/>
  <c r="B47" i="1"/>
  <c r="B53" i="2" l="1"/>
  <c r="D53" i="2"/>
  <c r="B52" i="2"/>
  <c r="D37" i="2"/>
  <c r="B37" i="2"/>
  <c r="C64" i="2"/>
  <c r="D30" i="2" l="1"/>
  <c r="D28" i="2" l="1"/>
  <c r="D19" i="2"/>
  <c r="C60" i="2"/>
  <c r="B9" i="2"/>
  <c r="B7" i="2"/>
  <c r="B44" i="1" l="1"/>
  <c r="D44" i="1"/>
  <c r="B46" i="1" l="1"/>
  <c r="B39" i="1"/>
  <c r="B38" i="1"/>
  <c r="B36" i="1"/>
  <c r="B30" i="1"/>
  <c r="B29" i="1"/>
  <c r="B28" i="1"/>
  <c r="B27" i="1"/>
  <c r="B26" i="1"/>
  <c r="B19" i="1"/>
  <c r="B18" i="1"/>
  <c r="B17" i="1"/>
  <c r="B15" i="1"/>
  <c r="B11" i="1"/>
  <c r="B54" i="1"/>
  <c r="D52" i="1"/>
  <c r="D30" i="1"/>
  <c r="D28" i="1"/>
  <c r="D26" i="1"/>
  <c r="D25" i="1"/>
  <c r="D19" i="1"/>
  <c r="D17" i="1"/>
  <c r="D54" i="1"/>
  <c r="C66" i="1"/>
  <c r="C63" i="1"/>
  <c r="C62" i="1"/>
  <c r="C64" i="1" l="1"/>
  <c r="C60" i="1"/>
  <c r="B53" i="1" l="1"/>
  <c r="B52" i="1"/>
  <c r="B37" i="1"/>
  <c r="B9" i="1"/>
  <c r="B7" i="1"/>
  <c r="D53" i="1"/>
  <c r="D39" i="1"/>
  <c r="D37" i="1"/>
  <c r="F55" i="11" l="1"/>
  <c r="E25" i="1"/>
  <c r="E25" i="2" s="1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D62" i="1"/>
  <c r="D62" i="2"/>
  <c r="D62" i="3" s="1"/>
  <c r="D62" i="4" s="1"/>
  <c r="D62" i="5" s="1"/>
  <c r="E44" i="1"/>
  <c r="E38" i="1"/>
  <c r="E26" i="1"/>
  <c r="E20" i="1"/>
  <c r="E18" i="1"/>
  <c r="E18" i="2" s="1"/>
  <c r="E18" i="3" s="1"/>
  <c r="E18" i="4" s="1"/>
  <c r="C47" i="1"/>
  <c r="C26" i="1"/>
  <c r="C26" i="2" s="1"/>
  <c r="C53" i="1"/>
  <c r="C37" i="1"/>
  <c r="C17" i="1"/>
  <c r="C17" i="2" s="1"/>
  <c r="C17" i="3" s="1"/>
  <c r="C17" i="4" s="1"/>
  <c r="C17" i="5" s="1"/>
  <c r="C17" i="6" s="1"/>
  <c r="C17" i="7" s="1"/>
  <c r="C17" i="8" s="1"/>
  <c r="C17" i="9" s="1"/>
  <c r="C17" i="10" s="1"/>
  <c r="C17" i="11" s="1"/>
  <c r="G54" i="1"/>
  <c r="G54" i="2"/>
  <c r="G54" i="3" s="1"/>
  <c r="G54" i="4" s="1"/>
  <c r="G54" i="5" s="1"/>
  <c r="G54" i="6" s="1"/>
  <c r="G54" i="7" s="1"/>
  <c r="G54" i="8" s="1"/>
  <c r="G54" i="9" s="1"/>
  <c r="C16" i="1"/>
  <c r="C16" i="2" s="1"/>
  <c r="C16" i="3" s="1"/>
  <c r="C16" i="4" s="1"/>
  <c r="C16" i="5" s="1"/>
  <c r="C16" i="6" s="1"/>
  <c r="C16" i="7" s="1"/>
  <c r="C16" i="8" s="1"/>
  <c r="C16" i="9" s="1"/>
  <c r="C15" i="1"/>
  <c r="C15" i="2" s="1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8" i="1"/>
  <c r="C8" i="2" s="1"/>
  <c r="C8" i="3" s="1"/>
  <c r="C8" i="4" s="1"/>
  <c r="C8" i="5" s="1"/>
  <c r="C8" i="6" s="1"/>
  <c r="C8" i="7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6" i="2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0" i="1"/>
  <c r="C20" i="2"/>
  <c r="C20" i="3" s="1"/>
  <c r="C46" i="1"/>
  <c r="C46" i="2" s="1"/>
  <c r="C7" i="1"/>
  <c r="E7" i="1"/>
  <c r="E7" i="2"/>
  <c r="G7" i="1"/>
  <c r="E8" i="1"/>
  <c r="E8" i="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C10" i="1"/>
  <c r="E10" i="1"/>
  <c r="E10" i="2"/>
  <c r="G10" i="1"/>
  <c r="C11" i="1"/>
  <c r="C11" i="2" s="1"/>
  <c r="E11" i="1"/>
  <c r="G11" i="1"/>
  <c r="G11" i="2"/>
  <c r="C12" i="1"/>
  <c r="E12" i="1"/>
  <c r="E12" i="2" s="1"/>
  <c r="G12" i="1"/>
  <c r="C13" i="1"/>
  <c r="C13" i="2"/>
  <c r="E13" i="1"/>
  <c r="G13" i="1"/>
  <c r="G13" i="2" s="1"/>
  <c r="C14" i="1"/>
  <c r="E14" i="1"/>
  <c r="E14" i="2"/>
  <c r="G14" i="1"/>
  <c r="E15" i="1"/>
  <c r="E15" i="2" s="1"/>
  <c r="G15" i="1"/>
  <c r="E16" i="1"/>
  <c r="E16" i="2"/>
  <c r="G16" i="1"/>
  <c r="E17" i="1"/>
  <c r="E17" i="2" s="1"/>
  <c r="G17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8" i="1"/>
  <c r="C19" i="1"/>
  <c r="C19" i="2" s="1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E19" i="1"/>
  <c r="G19" i="1"/>
  <c r="G19" i="2"/>
  <c r="G20" i="1"/>
  <c r="G20" i="2"/>
  <c r="C21" i="1"/>
  <c r="E21" i="1"/>
  <c r="E21" i="2" s="1"/>
  <c r="G21" i="1"/>
  <c r="G21" i="2" s="1"/>
  <c r="C22" i="1"/>
  <c r="C22" i="2"/>
  <c r="E22" i="1"/>
  <c r="G22" i="1"/>
  <c r="G22" i="2" s="1"/>
  <c r="C23" i="1"/>
  <c r="C23" i="2" s="1"/>
  <c r="E23" i="1"/>
  <c r="E23" i="2"/>
  <c r="G23" i="1"/>
  <c r="C24" i="1"/>
  <c r="C24" i="2" s="1"/>
  <c r="E24" i="1"/>
  <c r="E24" i="2" s="1"/>
  <c r="G24" i="1"/>
  <c r="G24" i="2"/>
  <c r="C25" i="1"/>
  <c r="G25" i="1"/>
  <c r="G25" i="2" s="1"/>
  <c r="G26" i="1"/>
  <c r="C27" i="1"/>
  <c r="C27" i="2" s="1"/>
  <c r="E27" i="1"/>
  <c r="G27" i="1"/>
  <c r="G27" i="2" s="1"/>
  <c r="C28" i="1"/>
  <c r="C28" i="2" s="1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E28" i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E29" i="2"/>
  <c r="G29" i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G30" i="1"/>
  <c r="G30" i="2"/>
  <c r="C31" i="1"/>
  <c r="E31" i="1"/>
  <c r="E31" i="2" s="1"/>
  <c r="G31" i="1"/>
  <c r="G31" i="2" s="1"/>
  <c r="C32" i="1"/>
  <c r="C32" i="2"/>
  <c r="E32" i="1"/>
  <c r="G32" i="1"/>
  <c r="G32" i="2" s="1"/>
  <c r="C33" i="1"/>
  <c r="C33" i="2" s="1"/>
  <c r="E33" i="1"/>
  <c r="E33" i="2"/>
  <c r="G33" i="1"/>
  <c r="C34" i="1"/>
  <c r="C34" i="2" s="1"/>
  <c r="E34" i="1"/>
  <c r="E34" i="2" s="1"/>
  <c r="G34" i="1"/>
  <c r="G34" i="2"/>
  <c r="C35" i="1"/>
  <c r="E35" i="1"/>
  <c r="E35" i="2" s="1"/>
  <c r="G35" i="1"/>
  <c r="G35" i="2" s="1"/>
  <c r="C36" i="1"/>
  <c r="C36" i="2"/>
  <c r="E36" i="1"/>
  <c r="G36" i="1"/>
  <c r="G36" i="2" s="1"/>
  <c r="E37" i="1"/>
  <c r="E37" i="2" s="1"/>
  <c r="G37" i="1"/>
  <c r="C38" i="1"/>
  <c r="C38" i="2"/>
  <c r="G38" i="1"/>
  <c r="G38" i="2"/>
  <c r="C39" i="1"/>
  <c r="E39" i="1"/>
  <c r="E39" i="2" s="1"/>
  <c r="G39" i="1"/>
  <c r="G39" i="2" s="1"/>
  <c r="C40" i="1"/>
  <c r="C40" i="2"/>
  <c r="E40" i="1"/>
  <c r="G40" i="1"/>
  <c r="G40" i="2" s="1"/>
  <c r="G40" i="3" s="1"/>
  <c r="G40" i="4" s="1"/>
  <c r="C41" i="1"/>
  <c r="C41" i="2" s="1"/>
  <c r="E41" i="1"/>
  <c r="E41" i="2"/>
  <c r="E41" i="3" s="1"/>
  <c r="E41" i="4"/>
  <c r="G41" i="1"/>
  <c r="C42" i="1"/>
  <c r="C42" i="2" s="1"/>
  <c r="C42" i="3" s="1"/>
  <c r="C42" i="4" s="1"/>
  <c r="E42" i="1"/>
  <c r="E42" i="2" s="1"/>
  <c r="G42" i="1"/>
  <c r="G42" i="2"/>
  <c r="G42" i="3" s="1"/>
  <c r="G42" i="4" s="1"/>
  <c r="C43" i="1"/>
  <c r="E43" i="1"/>
  <c r="E43" i="2" s="1"/>
  <c r="E43" i="3"/>
  <c r="E43" i="4" s="1"/>
  <c r="G43" i="1"/>
  <c r="G43" i="2" s="1"/>
  <c r="C44" i="1"/>
  <c r="C44" i="2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G44" i="1"/>
  <c r="C45" i="1"/>
  <c r="E45" i="1"/>
  <c r="G45" i="1"/>
  <c r="E46" i="1"/>
  <c r="G46" i="1"/>
  <c r="E47" i="1"/>
  <c r="G47" i="1"/>
  <c r="G47" i="2" s="1"/>
  <c r="C48" i="1"/>
  <c r="E48" i="1"/>
  <c r="E48" i="2" s="1"/>
  <c r="G48" i="1"/>
  <c r="C49" i="1"/>
  <c r="C49" i="2" s="1"/>
  <c r="E49" i="1"/>
  <c r="G49" i="1"/>
  <c r="G49" i="2" s="1"/>
  <c r="C50" i="1"/>
  <c r="E50" i="1"/>
  <c r="E50" i="2" s="1"/>
  <c r="G50" i="1"/>
  <c r="C51" i="1"/>
  <c r="C51" i="2" s="1"/>
  <c r="E51" i="1"/>
  <c r="G51" i="1"/>
  <c r="G51" i="2" s="1"/>
  <c r="C52" i="1"/>
  <c r="E52" i="1"/>
  <c r="E52" i="2" s="1"/>
  <c r="G52" i="1"/>
  <c r="E53" i="1"/>
  <c r="G53" i="1"/>
  <c r="C54" i="1"/>
  <c r="E54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G10" i="2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C12" i="2"/>
  <c r="G12" i="2"/>
  <c r="E13" i="2"/>
  <c r="C14" i="2"/>
  <c r="G14" i="2"/>
  <c r="G15" i="2"/>
  <c r="G16" i="2"/>
  <c r="G17" i="2"/>
  <c r="G18" i="2"/>
  <c r="E19" i="2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20" i="2"/>
  <c r="C21" i="2"/>
  <c r="E22" i="2"/>
  <c r="G23" i="2"/>
  <c r="C25" i="2"/>
  <c r="G26" i="2"/>
  <c r="E27" i="2"/>
  <c r="E28" i="2"/>
  <c r="G29" i="2"/>
  <c r="C31" i="2"/>
  <c r="E32" i="2"/>
  <c r="G33" i="2"/>
  <c r="C35" i="2"/>
  <c r="E36" i="2"/>
  <c r="C37" i="2"/>
  <c r="G37" i="2"/>
  <c r="E38" i="2"/>
  <c r="C39" i="2"/>
  <c r="E40" i="2"/>
  <c r="G41" i="2"/>
  <c r="C43" i="2"/>
  <c r="E44" i="2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G44" i="2"/>
  <c r="C45" i="2"/>
  <c r="E45" i="2"/>
  <c r="G45" i="2"/>
  <c r="E46" i="2"/>
  <c r="G46" i="2"/>
  <c r="C47" i="2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E47" i="2"/>
  <c r="C48" i="2"/>
  <c r="G48" i="2"/>
  <c r="E49" i="2"/>
  <c r="C50" i="2"/>
  <c r="G50" i="2"/>
  <c r="E51" i="2"/>
  <c r="C52" i="2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G52" i="2"/>
  <c r="C53" i="2"/>
  <c r="E53" i="2"/>
  <c r="G53" i="2"/>
  <c r="C54" i="2"/>
  <c r="E54" i="2"/>
  <c r="E7" i="3"/>
  <c r="E7" i="4" s="1"/>
  <c r="E7" i="5" s="1"/>
  <c r="E7" i="6" s="1"/>
  <c r="E7" i="7" s="1"/>
  <c r="E7" i="8" s="1"/>
  <c r="E7" i="9" s="1"/>
  <c r="E7" i="10" s="1"/>
  <c r="E8" i="3"/>
  <c r="E8" i="4" s="1"/>
  <c r="E8" i="5" s="1"/>
  <c r="E8" i="6" s="1"/>
  <c r="E8" i="7" s="1"/>
  <c r="E8" i="8" s="1"/>
  <c r="E8" i="9" s="1"/>
  <c r="E8" i="10" s="1"/>
  <c r="E10" i="3"/>
  <c r="E10" i="4" s="1"/>
  <c r="E10" i="5" s="1"/>
  <c r="E10" i="6" s="1"/>
  <c r="E10" i="7" s="1"/>
  <c r="E10" i="8" s="1"/>
  <c r="E10" i="9" s="1"/>
  <c r="E10" i="10" s="1"/>
  <c r="E12" i="3"/>
  <c r="E12" i="4" s="1"/>
  <c r="E12" i="5" s="1"/>
  <c r="E12" i="6" s="1"/>
  <c r="E12" i="7" s="1"/>
  <c r="E12" i="8" s="1"/>
  <c r="E12" i="9" s="1"/>
  <c r="E12" i="10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5" i="3"/>
  <c r="E15" i="4" s="1"/>
  <c r="E15" i="5" s="1"/>
  <c r="E15" i="6" s="1"/>
  <c r="E15" i="7" s="1"/>
  <c r="E15" i="8" s="1"/>
  <c r="E15" i="9" s="1"/>
  <c r="E15" i="10" s="1"/>
  <c r="E16" i="3"/>
  <c r="E16" i="4" s="1"/>
  <c r="E16" i="5" s="1"/>
  <c r="E16" i="6" s="1"/>
  <c r="E16" i="7" s="1"/>
  <c r="E16" i="8" s="1"/>
  <c r="E16" i="9" s="1"/>
  <c r="E16" i="10" s="1"/>
  <c r="E17" i="3"/>
  <c r="E17" i="4" s="1"/>
  <c r="E17" i="5" s="1"/>
  <c r="E17" i="6" s="1"/>
  <c r="E17" i="7" s="1"/>
  <c r="E17" i="8" s="1"/>
  <c r="E17" i="9" s="1"/>
  <c r="E17" i="10" s="1"/>
  <c r="E18" i="5"/>
  <c r="E18" i="6" s="1"/>
  <c r="E18" i="7" s="1"/>
  <c r="E18" i="8" s="1"/>
  <c r="E18" i="9" s="1"/>
  <c r="E18" i="10" s="1"/>
  <c r="E20" i="3"/>
  <c r="E20" i="4" s="1"/>
  <c r="E20" i="5" s="1"/>
  <c r="E20" i="6" s="1"/>
  <c r="E20" i="7" s="1"/>
  <c r="E20" i="8" s="1"/>
  <c r="E20" i="9" s="1"/>
  <c r="E20" i="10" s="1"/>
  <c r="E20" i="11" s="1"/>
  <c r="E20" i="12" s="1"/>
  <c r="E21" i="3"/>
  <c r="E21" i="4"/>
  <c r="E21" i="5" s="1"/>
  <c r="E21" i="6" s="1"/>
  <c r="E21" i="7" s="1"/>
  <c r="E21" i="8" s="1"/>
  <c r="E21" i="9" s="1"/>
  <c r="E21" i="10" s="1"/>
  <c r="E45" i="3"/>
  <c r="E45" i="4"/>
  <c r="E45" i="5" s="1"/>
  <c r="E45" i="6" s="1"/>
  <c r="E45" i="7" s="1"/>
  <c r="E45" i="8" s="1"/>
  <c r="E45" i="9" s="1"/>
  <c r="E45" i="10" s="1"/>
  <c r="E45" i="11" s="1"/>
  <c r="B55" i="4"/>
  <c r="D55" i="4"/>
  <c r="F55" i="4"/>
  <c r="G8" i="3"/>
  <c r="G8" i="4" s="1"/>
  <c r="D58" i="1"/>
  <c r="D58" i="2"/>
  <c r="D58" i="3" s="1"/>
  <c r="D58" i="4" s="1"/>
  <c r="D59" i="1"/>
  <c r="D59" i="2"/>
  <c r="D59" i="3" s="1"/>
  <c r="D59" i="4" s="1"/>
  <c r="D60" i="1"/>
  <c r="D60" i="2"/>
  <c r="D60" i="3" s="1"/>
  <c r="D60" i="4" s="1"/>
  <c r="D61" i="1"/>
  <c r="D61" i="2"/>
  <c r="D61" i="3" s="1"/>
  <c r="D61" i="4" s="1"/>
  <c r="D65" i="1"/>
  <c r="D65" i="2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/>
  <c r="G9" i="3"/>
  <c r="G9" i="4"/>
  <c r="C10" i="3"/>
  <c r="C10" i="4"/>
  <c r="G10" i="3"/>
  <c r="G10" i="4"/>
  <c r="C11" i="3"/>
  <c r="C11" i="4" s="1"/>
  <c r="C11" i="5" s="1"/>
  <c r="C11" i="6" s="1"/>
  <c r="C11" i="7" s="1"/>
  <c r="C11" i="8" s="1"/>
  <c r="C11" i="9" s="1"/>
  <c r="C11" i="10" s="1"/>
  <c r="C11" i="11" s="1"/>
  <c r="C11" i="12" s="1"/>
  <c r="G11" i="3"/>
  <c r="G11" i="4"/>
  <c r="C12" i="3"/>
  <c r="C12" i="4"/>
  <c r="G12" i="3"/>
  <c r="G12" i="4"/>
  <c r="C13" i="3"/>
  <c r="C13" i="4"/>
  <c r="G13" i="3"/>
  <c r="G13" i="4"/>
  <c r="C14" i="3"/>
  <c r="C14" i="4"/>
  <c r="G14" i="3"/>
  <c r="G14" i="4"/>
  <c r="G15" i="3"/>
  <c r="G15" i="4"/>
  <c r="G16" i="3"/>
  <c r="G16" i="4"/>
  <c r="G17" i="3"/>
  <c r="G17" i="4"/>
  <c r="G18" i="3"/>
  <c r="G18" i="4"/>
  <c r="G19" i="3"/>
  <c r="G19" i="4"/>
  <c r="C20" i="4"/>
  <c r="G20" i="3"/>
  <c r="G20" i="4" s="1"/>
  <c r="C21" i="3"/>
  <c r="C21" i="4" s="1"/>
  <c r="G21" i="3"/>
  <c r="G21" i="4" s="1"/>
  <c r="C22" i="3"/>
  <c r="C22" i="4" s="1"/>
  <c r="E22" i="3"/>
  <c r="E22" i="4" s="1"/>
  <c r="G22" i="3"/>
  <c r="G22" i="4" s="1"/>
  <c r="C23" i="3"/>
  <c r="C23" i="4" s="1"/>
  <c r="C23" i="5" s="1"/>
  <c r="C23" i="6" s="1"/>
  <c r="C23" i="7" s="1"/>
  <c r="C23" i="8" s="1"/>
  <c r="E23" i="3"/>
  <c r="E23" i="4"/>
  <c r="G23" i="3"/>
  <c r="G23" i="4"/>
  <c r="C24" i="3"/>
  <c r="C24" i="4"/>
  <c r="E24" i="3"/>
  <c r="E24" i="4"/>
  <c r="G24" i="3"/>
  <c r="G24" i="4"/>
  <c r="C25" i="3"/>
  <c r="C25" i="4" s="1"/>
  <c r="C25" i="5" s="1"/>
  <c r="C25" i="6" s="1"/>
  <c r="C25" i="7" s="1"/>
  <c r="C25" i="8" s="1"/>
  <c r="C25" i="9" s="1"/>
  <c r="C25" i="10" s="1"/>
  <c r="C25" i="11" s="1"/>
  <c r="C25" i="12" s="1"/>
  <c r="G25" i="3"/>
  <c r="G25" i="4"/>
  <c r="C26" i="3"/>
  <c r="C26" i="4" s="1"/>
  <c r="C26" i="5" s="1"/>
  <c r="C26" i="6" s="1"/>
  <c r="C26" i="7" s="1"/>
  <c r="C26" i="8" s="1"/>
  <c r="C26" i="9" s="1"/>
  <c r="C26" i="10" s="1"/>
  <c r="C26" i="11" s="1"/>
  <c r="C26" i="12" s="1"/>
  <c r="G26" i="3"/>
  <c r="G26" i="4"/>
  <c r="C27" i="3"/>
  <c r="C27" i="4" s="1"/>
  <c r="C27" i="5" s="1"/>
  <c r="C27" i="6" s="1"/>
  <c r="C27" i="7" s="1"/>
  <c r="C27" i="8" s="1"/>
  <c r="C27" i="9" s="1"/>
  <c r="C27" i="10" s="1"/>
  <c r="C27" i="11" s="1"/>
  <c r="C27" i="12" s="1"/>
  <c r="E27" i="3"/>
  <c r="E27" i="4"/>
  <c r="G27" i="3"/>
  <c r="G27" i="4"/>
  <c r="E28" i="3"/>
  <c r="E28" i="4" s="1"/>
  <c r="E28" i="5" s="1"/>
  <c r="E28" i="6" s="1"/>
  <c r="E28" i="7" s="1"/>
  <c r="E28" i="8" s="1"/>
  <c r="E28" i="9" s="1"/>
  <c r="E28" i="10" s="1"/>
  <c r="E28" i="11" s="1"/>
  <c r="E28" i="12" s="1"/>
  <c r="E29" i="3"/>
  <c r="E29" i="4"/>
  <c r="G29" i="3"/>
  <c r="G29" i="4"/>
  <c r="E30" i="3"/>
  <c r="E30" i="4" s="1"/>
  <c r="E30" i="5" s="1"/>
  <c r="E30" i="6" s="1"/>
  <c r="E30" i="7" s="1"/>
  <c r="E30" i="8" s="1"/>
  <c r="E30" i="9" s="1"/>
  <c r="E30" i="10" s="1"/>
  <c r="E30" i="11" s="1"/>
  <c r="E30" i="12" s="1"/>
  <c r="G30" i="3"/>
  <c r="G30" i="4"/>
  <c r="C31" i="3"/>
  <c r="C31" i="4"/>
  <c r="E31" i="3"/>
  <c r="E31" i="4"/>
  <c r="G31" i="3"/>
  <c r="G31" i="4"/>
  <c r="C32" i="3"/>
  <c r="C32" i="4"/>
  <c r="E32" i="3"/>
  <c r="E32" i="4"/>
  <c r="G32" i="3"/>
  <c r="G32" i="4"/>
  <c r="C33" i="3"/>
  <c r="C33" i="4"/>
  <c r="E33" i="3"/>
  <c r="E33" i="4"/>
  <c r="G33" i="3"/>
  <c r="G33" i="4"/>
  <c r="C34" i="3"/>
  <c r="C34" i="4"/>
  <c r="E34" i="3"/>
  <c r="E34" i="4"/>
  <c r="G34" i="3"/>
  <c r="G34" i="4"/>
  <c r="C35" i="3"/>
  <c r="C35" i="4"/>
  <c r="E35" i="3"/>
  <c r="E35" i="4"/>
  <c r="G35" i="3"/>
  <c r="G35" i="4"/>
  <c r="C36" i="3"/>
  <c r="C36" i="4" s="1"/>
  <c r="C36" i="5" s="1"/>
  <c r="C36" i="6" s="1"/>
  <c r="C36" i="7" s="1"/>
  <c r="C36" i="8" s="1"/>
  <c r="C36" i="9" s="1"/>
  <c r="C36" i="10" s="1"/>
  <c r="C36" i="11" s="1"/>
  <c r="C36" i="12" s="1"/>
  <c r="E36" i="3"/>
  <c r="E36" i="4"/>
  <c r="G36" i="3"/>
  <c r="G36" i="4"/>
  <c r="C37" i="3"/>
  <c r="C37" i="4" s="1"/>
  <c r="C37" i="5" s="1"/>
  <c r="C37" i="6" s="1"/>
  <c r="C37" i="7" s="1"/>
  <c r="C37" i="8" s="1"/>
  <c r="C37" i="9" s="1"/>
  <c r="C37" i="10" s="1"/>
  <c r="C37" i="11" s="1"/>
  <c r="C37" i="12" s="1"/>
  <c r="E37" i="3"/>
  <c r="E37" i="4" s="1"/>
  <c r="E37" i="5" s="1"/>
  <c r="E37" i="6" s="1"/>
  <c r="E37" i="7" s="1"/>
  <c r="E37" i="8" s="1"/>
  <c r="E37" i="9" s="1"/>
  <c r="E37" i="10" s="1"/>
  <c r="E37" i="11" s="1"/>
  <c r="E37" i="12" s="1"/>
  <c r="G37" i="3"/>
  <c r="G37" i="4"/>
  <c r="C38" i="3"/>
  <c r="C38" i="4" s="1"/>
  <c r="C38" i="5" s="1"/>
  <c r="C38" i="6" s="1"/>
  <c r="C38" i="7" s="1"/>
  <c r="C38" i="8" s="1"/>
  <c r="C38" i="9" s="1"/>
  <c r="C38" i="10" s="1"/>
  <c r="C38" i="11" s="1"/>
  <c r="C38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38" i="3"/>
  <c r="G38" i="4"/>
  <c r="C39" i="3"/>
  <c r="C39" i="4" s="1"/>
  <c r="C39" i="5" s="1"/>
  <c r="C39" i="6" s="1"/>
  <c r="C39" i="7" s="1"/>
  <c r="C39" i="8" s="1"/>
  <c r="C39" i="9" s="1"/>
  <c r="C39" i="10" s="1"/>
  <c r="C39" i="11" s="1"/>
  <c r="C39" i="12" s="1"/>
  <c r="E39" i="3"/>
  <c r="E39" i="4"/>
  <c r="G39" i="3"/>
  <c r="G39" i="4"/>
  <c r="C40" i="3"/>
  <c r="C40" i="4"/>
  <c r="E40" i="3"/>
  <c r="E40" i="4"/>
  <c r="C41" i="3"/>
  <c r="C41" i="4"/>
  <c r="G41" i="3"/>
  <c r="G41" i="4"/>
  <c r="E42" i="3"/>
  <c r="E42" i="4"/>
  <c r="C43" i="3"/>
  <c r="C43" i="4"/>
  <c r="G43" i="3"/>
  <c r="G43" i="4"/>
  <c r="G44" i="3"/>
  <c r="G44" i="4"/>
  <c r="C45" i="3"/>
  <c r="C45" i="4"/>
  <c r="G45" i="3"/>
  <c r="G45" i="4"/>
  <c r="E46" i="3"/>
  <c r="E46" i="4"/>
  <c r="G46" i="3"/>
  <c r="G46" i="4"/>
  <c r="E47" i="3"/>
  <c r="E47" i="4"/>
  <c r="G47" i="3"/>
  <c r="G47" i="4"/>
  <c r="C48" i="3"/>
  <c r="C48" i="4"/>
  <c r="E48" i="3"/>
  <c r="E48" i="4"/>
  <c r="G48" i="3"/>
  <c r="G48" i="4"/>
  <c r="C49" i="3"/>
  <c r="C49" i="4"/>
  <c r="E49" i="3"/>
  <c r="E49" i="4"/>
  <c r="G49" i="3"/>
  <c r="G49" i="4"/>
  <c r="C50" i="3"/>
  <c r="C50" i="4"/>
  <c r="E50" i="3"/>
  <c r="E50" i="4"/>
  <c r="G50" i="3"/>
  <c r="G50" i="4"/>
  <c r="C51" i="3"/>
  <c r="C51" i="4"/>
  <c r="E51" i="3"/>
  <c r="E51" i="4"/>
  <c r="G51" i="3"/>
  <c r="G51" i="4"/>
  <c r="E52" i="3"/>
  <c r="E52" i="4" s="1"/>
  <c r="E52" i="5" s="1"/>
  <c r="E52" i="6" s="1"/>
  <c r="E52" i="7" s="1"/>
  <c r="E52" i="8" s="1"/>
  <c r="E52" i="9" s="1"/>
  <c r="E52" i="10" s="1"/>
  <c r="E52" i="11" s="1"/>
  <c r="E52" i="12" s="1"/>
  <c r="G52" i="3"/>
  <c r="G52" i="4"/>
  <c r="C53" i="3"/>
  <c r="C53" i="4"/>
  <c r="C53" i="5" s="1"/>
  <c r="C53" i="6" s="1"/>
  <c r="C53" i="7" s="1"/>
  <c r="C53" i="8" s="1"/>
  <c r="C53" i="9" s="1"/>
  <c r="C53" i="10" s="1"/>
  <c r="C53" i="11" s="1"/>
  <c r="C53" i="12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G53" i="3"/>
  <c r="G53" i="4"/>
  <c r="C54" i="3"/>
  <c r="C54" i="4" s="1"/>
  <c r="C54" i="5" s="1"/>
  <c r="C54" i="6" s="1"/>
  <c r="C54" i="7" s="1"/>
  <c r="C54" i="8" s="1"/>
  <c r="C54" i="9" s="1"/>
  <c r="C54" i="10" s="1"/>
  <c r="C54" i="11" s="1"/>
  <c r="C54" i="12" s="1"/>
  <c r="E54" i="3"/>
  <c r="E54" i="4" s="1"/>
  <c r="E54" i="5" s="1"/>
  <c r="E54" i="6" s="1"/>
  <c r="E54" i="7" s="1"/>
  <c r="E54" i="8" s="1"/>
  <c r="E54" i="9" s="1"/>
  <c r="E54" i="10" s="1"/>
  <c r="E54" i="11" s="1"/>
  <c r="E54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3" i="5"/>
  <c r="G53" i="6"/>
  <c r="G53" i="7" s="1"/>
  <c r="G53" i="8" s="1"/>
  <c r="G52" i="5"/>
  <c r="G52" i="6"/>
  <c r="G52" i="7" s="1"/>
  <c r="G52" i="8" s="1"/>
  <c r="G51" i="5"/>
  <c r="G51" i="6"/>
  <c r="G51" i="7" s="1"/>
  <c r="G51" i="8" s="1"/>
  <c r="E51" i="5"/>
  <c r="E51" i="6"/>
  <c r="E51" i="7" s="1"/>
  <c r="E51" i="8" s="1"/>
  <c r="C51" i="5"/>
  <c r="C51" i="6"/>
  <c r="C51" i="7" s="1"/>
  <c r="C51" i="8" s="1"/>
  <c r="G50" i="5"/>
  <c r="G50" i="6"/>
  <c r="G50" i="7" s="1"/>
  <c r="G50" i="8" s="1"/>
  <c r="E50" i="5"/>
  <c r="E50" i="6"/>
  <c r="E50" i="7" s="1"/>
  <c r="E50" i="8" s="1"/>
  <c r="C50" i="5"/>
  <c r="C50" i="6"/>
  <c r="C50" i="7" s="1"/>
  <c r="C50" i="8" s="1"/>
  <c r="G49" i="5"/>
  <c r="G49" i="6"/>
  <c r="G49" i="7" s="1"/>
  <c r="G49" i="8" s="1"/>
  <c r="E49" i="5"/>
  <c r="E49" i="6"/>
  <c r="E49" i="7" s="1"/>
  <c r="E49" i="8" s="1"/>
  <c r="C49" i="5"/>
  <c r="C49" i="6"/>
  <c r="C49" i="7" s="1"/>
  <c r="C49" i="8" s="1"/>
  <c r="G48" i="5"/>
  <c r="G48" i="6"/>
  <c r="G48" i="7" s="1"/>
  <c r="G48" i="8" s="1"/>
  <c r="E48" i="5"/>
  <c r="E48" i="6"/>
  <c r="E48" i="7" s="1"/>
  <c r="E48" i="8" s="1"/>
  <c r="C48" i="5"/>
  <c r="C48" i="6" s="1"/>
  <c r="C48" i="7" s="1"/>
  <c r="C48" i="8" s="1"/>
  <c r="C48" i="9" s="1"/>
  <c r="C48" i="10" s="1"/>
  <c r="C48" i="11" s="1"/>
  <c r="C48" i="12" s="1"/>
  <c r="G47" i="5"/>
  <c r="G47" i="6"/>
  <c r="G47" i="7" s="1"/>
  <c r="G47" i="8" s="1"/>
  <c r="E47" i="5"/>
  <c r="E47" i="6"/>
  <c r="E47" i="7" s="1"/>
  <c r="E47" i="8" s="1"/>
  <c r="G46" i="5"/>
  <c r="G46" i="6"/>
  <c r="G46" i="7" s="1"/>
  <c r="G46" i="8" s="1"/>
  <c r="E46" i="5"/>
  <c r="E46" i="6"/>
  <c r="E46" i="7" s="1"/>
  <c r="E46" i="8" s="1"/>
  <c r="G45" i="5"/>
  <c r="G45" i="6"/>
  <c r="G45" i="7" s="1"/>
  <c r="G45" i="8" s="1"/>
  <c r="C45" i="5"/>
  <c r="C45" i="6"/>
  <c r="G44" i="5"/>
  <c r="G44" i="6"/>
  <c r="G44" i="7" s="1"/>
  <c r="G44" i="8" s="1"/>
  <c r="G43" i="5"/>
  <c r="G43" i="6"/>
  <c r="G43" i="7" s="1"/>
  <c r="G43" i="8" s="1"/>
  <c r="E43" i="5"/>
  <c r="E43" i="6"/>
  <c r="E43" i="7" s="1"/>
  <c r="E43" i="8" s="1"/>
  <c r="C43" i="5"/>
  <c r="C43" i="6"/>
  <c r="C43" i="7" s="1"/>
  <c r="C43" i="8" s="1"/>
  <c r="G42" i="5"/>
  <c r="G42" i="6"/>
  <c r="G42" i="7" s="1"/>
  <c r="G42" i="8" s="1"/>
  <c r="E42" i="5"/>
  <c r="E42" i="6"/>
  <c r="E42" i="7" s="1"/>
  <c r="E42" i="8" s="1"/>
  <c r="C42" i="5"/>
  <c r="C42" i="6"/>
  <c r="C42" i="7" s="1"/>
  <c r="C42" i="8" s="1"/>
  <c r="G41" i="5"/>
  <c r="G41" i="6"/>
  <c r="G41" i="7" s="1"/>
  <c r="G41" i="8" s="1"/>
  <c r="E41" i="5"/>
  <c r="E41" i="6"/>
  <c r="E41" i="7" s="1"/>
  <c r="E41" i="8" s="1"/>
  <c r="C41" i="5"/>
  <c r="C41" i="6" s="1"/>
  <c r="C41" i="7" s="1"/>
  <c r="C41" i="8" s="1"/>
  <c r="C41" i="9" s="1"/>
  <c r="C41" i="10" s="1"/>
  <c r="C41" i="11" s="1"/>
  <c r="C41" i="12" s="1"/>
  <c r="G40" i="5"/>
  <c r="G40" i="6"/>
  <c r="G40" i="7" s="1"/>
  <c r="G40" i="8" s="1"/>
  <c r="E40" i="5"/>
  <c r="E40" i="6"/>
  <c r="E40" i="7" s="1"/>
  <c r="E40" i="8" s="1"/>
  <c r="C40" i="5"/>
  <c r="C40" i="6"/>
  <c r="C40" i="7" s="1"/>
  <c r="C40" i="8" s="1"/>
  <c r="G39" i="5"/>
  <c r="G39" i="6"/>
  <c r="G39" i="7" s="1"/>
  <c r="G39" i="8" s="1"/>
  <c r="E39" i="5"/>
  <c r="E39" i="6"/>
  <c r="E39" i="7" s="1"/>
  <c r="E39" i="8" s="1"/>
  <c r="G38" i="5"/>
  <c r="G38" i="6"/>
  <c r="G38" i="7" s="1"/>
  <c r="G38" i="8" s="1"/>
  <c r="G37" i="5"/>
  <c r="G37" i="6"/>
  <c r="G37" i="7" s="1"/>
  <c r="G37" i="8" s="1"/>
  <c r="G36" i="5"/>
  <c r="G36" i="6"/>
  <c r="G36" i="7" s="1"/>
  <c r="G36" i="8" s="1"/>
  <c r="E36" i="5"/>
  <c r="E36" i="6"/>
  <c r="E36" i="7" s="1"/>
  <c r="E36" i="8" s="1"/>
  <c r="G35" i="5"/>
  <c r="G35" i="6"/>
  <c r="G35" i="7" s="1"/>
  <c r="G35" i="8" s="1"/>
  <c r="E35" i="5"/>
  <c r="E35" i="6"/>
  <c r="E35" i="7"/>
  <c r="E35" i="8" s="1"/>
  <c r="C35" i="5"/>
  <c r="C35" i="6" s="1"/>
  <c r="C35" i="7" s="1"/>
  <c r="C35" i="8" s="1"/>
  <c r="G34" i="5"/>
  <c r="G34" i="6" s="1"/>
  <c r="G34" i="7" s="1"/>
  <c r="G34" i="8" s="1"/>
  <c r="E34" i="5"/>
  <c r="E34" i="6" s="1"/>
  <c r="E34" i="7" s="1"/>
  <c r="E34" i="8" s="1"/>
  <c r="C34" i="5"/>
  <c r="C34" i="6" s="1"/>
  <c r="C34" i="7" s="1"/>
  <c r="C34" i="8" s="1"/>
  <c r="G33" i="5"/>
  <c r="G33" i="6" s="1"/>
  <c r="G33" i="7" s="1"/>
  <c r="G33" i="8" s="1"/>
  <c r="E33" i="5"/>
  <c r="E33" i="6" s="1"/>
  <c r="E33" i="7" s="1"/>
  <c r="E33" i="8" s="1"/>
  <c r="C33" i="5"/>
  <c r="C33" i="6" s="1"/>
  <c r="C33" i="7" s="1"/>
  <c r="C33" i="8" s="1"/>
  <c r="G32" i="5"/>
  <c r="G32" i="6" s="1"/>
  <c r="G32" i="7" s="1"/>
  <c r="G32" i="8" s="1"/>
  <c r="E32" i="5"/>
  <c r="E32" i="6" s="1"/>
  <c r="E32" i="7" s="1"/>
  <c r="E32" i="8" s="1"/>
  <c r="C32" i="5"/>
  <c r="C32" i="6" s="1"/>
  <c r="C32" i="7" s="1"/>
  <c r="C32" i="8" s="1"/>
  <c r="G31" i="5"/>
  <c r="G31" i="6" s="1"/>
  <c r="G31" i="7" s="1"/>
  <c r="G31" i="8" s="1"/>
  <c r="E31" i="5"/>
  <c r="E31" i="6" s="1"/>
  <c r="E31" i="7" s="1"/>
  <c r="E31" i="8" s="1"/>
  <c r="C31" i="5"/>
  <c r="C31" i="6" s="1"/>
  <c r="C31" i="7" s="1"/>
  <c r="C31" i="8" s="1"/>
  <c r="G30" i="5"/>
  <c r="G30" i="6" s="1"/>
  <c r="G30" i="7" s="1"/>
  <c r="G30" i="8" s="1"/>
  <c r="G29" i="5"/>
  <c r="G29" i="6" s="1"/>
  <c r="G29" i="7" s="1"/>
  <c r="G29" i="8" s="1"/>
  <c r="E29" i="5"/>
  <c r="E29" i="6" s="1"/>
  <c r="E29" i="7" s="1"/>
  <c r="E29" i="8" s="1"/>
  <c r="G27" i="5"/>
  <c r="G27" i="6" s="1"/>
  <c r="G27" i="7" s="1"/>
  <c r="G27" i="8" s="1"/>
  <c r="E27" i="5"/>
  <c r="E27" i="6" s="1"/>
  <c r="E27" i="7" s="1"/>
  <c r="E27" i="8" s="1"/>
  <c r="G26" i="5"/>
  <c r="G26" i="6" s="1"/>
  <c r="G26" i="7" s="1"/>
  <c r="G26" i="8" s="1"/>
  <c r="G25" i="5"/>
  <c r="G25" i="6" s="1"/>
  <c r="G25" i="7" s="1"/>
  <c r="G25" i="8" s="1"/>
  <c r="G24" i="5"/>
  <c r="G24" i="6" s="1"/>
  <c r="G24" i="7" s="1"/>
  <c r="G24" i="8" s="1"/>
  <c r="E24" i="5"/>
  <c r="E24" i="6" s="1"/>
  <c r="E24" i="7" s="1"/>
  <c r="E24" i="8" s="1"/>
  <c r="C24" i="5"/>
  <c r="C24" i="6" s="1"/>
  <c r="C24" i="7" s="1"/>
  <c r="C24" i="8" s="1"/>
  <c r="G23" i="5"/>
  <c r="G23" i="6" s="1"/>
  <c r="G23" i="7" s="1"/>
  <c r="G23" i="8" s="1"/>
  <c r="E23" i="5"/>
  <c r="E23" i="6" s="1"/>
  <c r="E23" i="7" s="1"/>
  <c r="E23" i="8" s="1"/>
  <c r="G22" i="5"/>
  <c r="G22" i="6" s="1"/>
  <c r="G22" i="7" s="1"/>
  <c r="G22" i="8" s="1"/>
  <c r="E22" i="5"/>
  <c r="E22" i="6" s="1"/>
  <c r="E22" i="7" s="1"/>
  <c r="E22" i="8" s="1"/>
  <c r="C22" i="5"/>
  <c r="C22" i="6" s="1"/>
  <c r="C22" i="7" s="1"/>
  <c r="C22" i="8" s="1"/>
  <c r="G21" i="5"/>
  <c r="G21" i="6" s="1"/>
  <c r="G21" i="7" s="1"/>
  <c r="G21" i="8" s="1"/>
  <c r="C21" i="5"/>
  <c r="C21" i="6" s="1"/>
  <c r="C21" i="7" s="1"/>
  <c r="C21" i="8" s="1"/>
  <c r="G20" i="5"/>
  <c r="G20" i="6" s="1"/>
  <c r="G20" i="7" s="1"/>
  <c r="G20" i="8" s="1"/>
  <c r="C20" i="5"/>
  <c r="C20" i="6" s="1"/>
  <c r="C20" i="7" s="1"/>
  <c r="C20" i="8" s="1"/>
  <c r="G19" i="5"/>
  <c r="G19" i="6" s="1"/>
  <c r="G19" i="7" s="1"/>
  <c r="G19" i="8" s="1"/>
  <c r="G18" i="5"/>
  <c r="G18" i="6" s="1"/>
  <c r="G18" i="7" s="1"/>
  <c r="G18" i="8" s="1"/>
  <c r="G18" i="9" s="1"/>
  <c r="G18" i="10" s="1"/>
  <c r="G18" i="11" s="1"/>
  <c r="G18" i="12" s="1"/>
  <c r="G17" i="5"/>
  <c r="G17" i="6" s="1"/>
  <c r="G17" i="7" s="1"/>
  <c r="G17" i="8" s="1"/>
  <c r="G17" i="9" s="1"/>
  <c r="G17" i="10" s="1"/>
  <c r="G17" i="11" s="1"/>
  <c r="G17" i="12" s="1"/>
  <c r="G16" i="5"/>
  <c r="G16" i="6" s="1"/>
  <c r="G16" i="7" s="1"/>
  <c r="G16" i="8" s="1"/>
  <c r="G16" i="9" s="1"/>
  <c r="G16" i="10" s="1"/>
  <c r="G16" i="11" s="1"/>
  <c r="G16" i="12" s="1"/>
  <c r="G15" i="5"/>
  <c r="G15" i="6" s="1"/>
  <c r="G15" i="7" s="1"/>
  <c r="G15" i="8" s="1"/>
  <c r="G15" i="9"/>
  <c r="G15" i="10" s="1"/>
  <c r="G15" i="11" s="1"/>
  <c r="G15" i="12" s="1"/>
  <c r="G14" i="5"/>
  <c r="G14" i="6" s="1"/>
  <c r="G14" i="7" s="1"/>
  <c r="G14" i="8" s="1"/>
  <c r="G14" i="9" s="1"/>
  <c r="G14" i="10" s="1"/>
  <c r="G14" i="11" s="1"/>
  <c r="G14" i="12" s="1"/>
  <c r="C14" i="5"/>
  <c r="C14" i="6"/>
  <c r="C14" i="7" s="1"/>
  <c r="C14" i="8" s="1"/>
  <c r="C14" i="9" s="1"/>
  <c r="C14" i="10" s="1"/>
  <c r="C14" i="11" s="1"/>
  <c r="C14" i="12" s="1"/>
  <c r="G13" i="5"/>
  <c r="G13" i="6"/>
  <c r="G13" i="7" s="1"/>
  <c r="G13" i="8" s="1"/>
  <c r="G13" i="9" s="1"/>
  <c r="G13" i="10" s="1"/>
  <c r="G13" i="11" s="1"/>
  <c r="G13" i="12" s="1"/>
  <c r="C13" i="5"/>
  <c r="C13" i="6"/>
  <c r="C13" i="7" s="1"/>
  <c r="C13" i="8" s="1"/>
  <c r="C13" i="9" s="1"/>
  <c r="C13" i="10" s="1"/>
  <c r="C13" i="11" s="1"/>
  <c r="C13" i="12" s="1"/>
  <c r="G12" i="5"/>
  <c r="G12" i="6"/>
  <c r="G12" i="7" s="1"/>
  <c r="G12" i="8" s="1"/>
  <c r="G12" i="9" s="1"/>
  <c r="G12" i="10" s="1"/>
  <c r="G12" i="11" s="1"/>
  <c r="G12" i="12" s="1"/>
  <c r="C12" i="5"/>
  <c r="C12" i="6"/>
  <c r="C12" i="7" s="1"/>
  <c r="C12" i="8" s="1"/>
  <c r="C12" i="9" s="1"/>
  <c r="C12" i="10" s="1"/>
  <c r="C12" i="11" s="1"/>
  <c r="C12" i="12" s="1"/>
  <c r="G11" i="5"/>
  <c r="G11" i="6"/>
  <c r="G11" i="7" s="1"/>
  <c r="G11" i="8" s="1"/>
  <c r="G11" i="9" s="1"/>
  <c r="G11" i="10" s="1"/>
  <c r="G11" i="11" s="1"/>
  <c r="G11" i="12" s="1"/>
  <c r="G10" i="5"/>
  <c r="G10" i="6"/>
  <c r="G10" i="7" s="1"/>
  <c r="G10" i="8" s="1"/>
  <c r="G10" i="9" s="1"/>
  <c r="G10" i="10" s="1"/>
  <c r="G10" i="11" s="1"/>
  <c r="G10" i="12" s="1"/>
  <c r="C10" i="5"/>
  <c r="C10" i="6"/>
  <c r="C10" i="7" s="1"/>
  <c r="C10" i="8" s="1"/>
  <c r="C10" i="9" s="1"/>
  <c r="C10" i="10" s="1"/>
  <c r="C10" i="11" s="1"/>
  <c r="C10" i="12" s="1"/>
  <c r="G9" i="5"/>
  <c r="G9" i="6"/>
  <c r="G9" i="7" s="1"/>
  <c r="G9" i="8" s="1"/>
  <c r="G9" i="9" s="1"/>
  <c r="G9" i="10" s="1"/>
  <c r="G9" i="11" s="1"/>
  <c r="G9" i="12" s="1"/>
  <c r="G7" i="5"/>
  <c r="G7" i="6"/>
  <c r="G7" i="7" s="1"/>
  <c r="G7" i="8" s="1"/>
  <c r="G7" i="9" s="1"/>
  <c r="G7" i="10" s="1"/>
  <c r="G7" i="11" s="1"/>
  <c r="G7" i="12" s="1"/>
  <c r="D62" i="6"/>
  <c r="D62" i="7" s="1"/>
  <c r="D62" i="8" s="1"/>
  <c r="D62" i="9" s="1"/>
  <c r="D62" i="10" s="1"/>
  <c r="D62" i="11" s="1"/>
  <c r="D62" i="12" s="1"/>
  <c r="D65" i="5"/>
  <c r="D65" i="6" s="1"/>
  <c r="D65" i="7" s="1"/>
  <c r="D65" i="8" s="1"/>
  <c r="D65" i="9" s="1"/>
  <c r="D65" i="10" s="1"/>
  <c r="D65" i="11" s="1"/>
  <c r="D65" i="12" s="1"/>
  <c r="D61" i="5"/>
  <c r="D61" i="6" s="1"/>
  <c r="D61" i="7" s="1"/>
  <c r="D61" i="8" s="1"/>
  <c r="D61" i="9" s="1"/>
  <c r="D61" i="10" s="1"/>
  <c r="D61" i="11" s="1"/>
  <c r="D61" i="12" s="1"/>
  <c r="D60" i="5"/>
  <c r="D60" i="6" s="1"/>
  <c r="D60" i="7" s="1"/>
  <c r="D60" i="8" s="1"/>
  <c r="D60" i="9" s="1"/>
  <c r="D60" i="10" s="1"/>
  <c r="D60" i="11" s="1"/>
  <c r="D60" i="12" s="1"/>
  <c r="D59" i="5"/>
  <c r="D59" i="6" s="1"/>
  <c r="D59" i="7" s="1"/>
  <c r="D59" i="8" s="1"/>
  <c r="D59" i="9" s="1"/>
  <c r="D59" i="10" s="1"/>
  <c r="D59" i="11" s="1"/>
  <c r="D59" i="12" s="1"/>
  <c r="D58" i="5"/>
  <c r="D58" i="6" s="1"/>
  <c r="D58" i="7" s="1"/>
  <c r="D58" i="8" s="1"/>
  <c r="D58" i="9" s="1"/>
  <c r="D58" i="10" s="1"/>
  <c r="D58" i="11" s="1"/>
  <c r="D58" i="12" s="1"/>
  <c r="C8" i="8"/>
  <c r="C8" i="9" s="1"/>
  <c r="C8" i="10" s="1"/>
  <c r="C8" i="11" s="1"/>
  <c r="C8" i="12" s="1"/>
  <c r="G8" i="5"/>
  <c r="G8" i="6"/>
  <c r="G8" i="7" s="1"/>
  <c r="G8" i="8"/>
  <c r="G8" i="9" s="1"/>
  <c r="G8" i="10" s="1"/>
  <c r="G8" i="11" s="1"/>
  <c r="G8" i="12" s="1"/>
  <c r="B55" i="12"/>
  <c r="D55" i="12"/>
  <c r="F55" i="12"/>
  <c r="E8" i="11"/>
  <c r="E8" i="12"/>
  <c r="E7" i="11"/>
  <c r="E7" i="12"/>
  <c r="B55" i="9"/>
  <c r="B55" i="10"/>
  <c r="B55" i="11"/>
  <c r="E10" i="11"/>
  <c r="E10" i="12" s="1"/>
  <c r="E12" i="11"/>
  <c r="E12" i="12" s="1"/>
  <c r="E13" i="11"/>
  <c r="E13" i="12" s="1"/>
  <c r="E14" i="11"/>
  <c r="E14" i="12" s="1"/>
  <c r="E15" i="11"/>
  <c r="E15" i="12"/>
  <c r="C16" i="10"/>
  <c r="C16" i="11"/>
  <c r="C16" i="12" s="1"/>
  <c r="E16" i="11"/>
  <c r="E16" i="12" s="1"/>
  <c r="E17" i="11"/>
  <c r="E17" i="12" s="1"/>
  <c r="E18" i="11"/>
  <c r="E18" i="12" s="1"/>
  <c r="G19" i="9"/>
  <c r="G19" i="10" s="1"/>
  <c r="G19" i="11" s="1"/>
  <c r="G19" i="12" s="1"/>
  <c r="C20" i="9"/>
  <c r="C20" i="10" s="1"/>
  <c r="C20" i="11" s="1"/>
  <c r="C20" i="12" s="1"/>
  <c r="G20" i="9"/>
  <c r="G20" i="10" s="1"/>
  <c r="G20" i="11"/>
  <c r="G20" i="12" s="1"/>
  <c r="C21" i="9"/>
  <c r="C21" i="10" s="1"/>
  <c r="C21" i="11"/>
  <c r="C21" i="12" s="1"/>
  <c r="E21" i="11"/>
  <c r="E21" i="12" s="1"/>
  <c r="G21" i="9"/>
  <c r="G21" i="10" s="1"/>
  <c r="G21" i="11" s="1"/>
  <c r="G21" i="12" s="1"/>
  <c r="C22" i="9"/>
  <c r="C22" i="10" s="1"/>
  <c r="C22" i="11" s="1"/>
  <c r="C22" i="12" s="1"/>
  <c r="E22" i="9"/>
  <c r="E22" i="10" s="1"/>
  <c r="E22" i="11" s="1"/>
  <c r="E22" i="12" s="1"/>
  <c r="G22" i="9"/>
  <c r="G22" i="10" s="1"/>
  <c r="G22" i="11" s="1"/>
  <c r="G22" i="12" s="1"/>
  <c r="C23" i="9"/>
  <c r="C23" i="10" s="1"/>
  <c r="C23" i="11" s="1"/>
  <c r="C23" i="12" s="1"/>
  <c r="E23" i="9"/>
  <c r="E23" i="10" s="1"/>
  <c r="E23" i="11" s="1"/>
  <c r="E23" i="12" s="1"/>
  <c r="G23" i="9"/>
  <c r="G23" i="10" s="1"/>
  <c r="G23" i="11" s="1"/>
  <c r="G23" i="12" s="1"/>
  <c r="C24" i="9"/>
  <c r="C24" i="10" s="1"/>
  <c r="C24" i="11" s="1"/>
  <c r="C24" i="12" s="1"/>
  <c r="E24" i="9"/>
  <c r="E24" i="10" s="1"/>
  <c r="E24" i="11" s="1"/>
  <c r="E24" i="12" s="1"/>
  <c r="G24" i="9"/>
  <c r="G24" i="10" s="1"/>
  <c r="G24" i="11" s="1"/>
  <c r="G24" i="12" s="1"/>
  <c r="G25" i="9"/>
  <c r="G25" i="10" s="1"/>
  <c r="G25" i="11" s="1"/>
  <c r="G25" i="12" s="1"/>
  <c r="G26" i="9"/>
  <c r="G26" i="10" s="1"/>
  <c r="G26" i="11" s="1"/>
  <c r="G26" i="12" s="1"/>
  <c r="E27" i="9"/>
  <c r="E27" i="10" s="1"/>
  <c r="E27" i="11" s="1"/>
  <c r="E27" i="12" s="1"/>
  <c r="G27" i="9"/>
  <c r="G27" i="10" s="1"/>
  <c r="G27" i="11" s="1"/>
  <c r="G27" i="12" s="1"/>
  <c r="E29" i="9"/>
  <c r="E29" i="10" s="1"/>
  <c r="E29" i="11" s="1"/>
  <c r="E29" i="12" s="1"/>
  <c r="G29" i="9"/>
  <c r="G29" i="10" s="1"/>
  <c r="G29" i="11" s="1"/>
  <c r="G29" i="12" s="1"/>
  <c r="G30" i="9"/>
  <c r="G30" i="10"/>
  <c r="G30" i="11" s="1"/>
  <c r="G30" i="12" s="1"/>
  <c r="C31" i="9"/>
  <c r="C31" i="10"/>
  <c r="C31" i="11" s="1"/>
  <c r="C31" i="12"/>
  <c r="E31" i="9"/>
  <c r="E31" i="10"/>
  <c r="E31" i="11" s="1"/>
  <c r="E31" i="12" s="1"/>
  <c r="G31" i="9"/>
  <c r="G31" i="10"/>
  <c r="G31" i="11" s="1"/>
  <c r="G31" i="12"/>
  <c r="C32" i="9"/>
  <c r="C32" i="10"/>
  <c r="C32" i="11" s="1"/>
  <c r="C32" i="12" s="1"/>
  <c r="E32" i="9"/>
  <c r="E32" i="10"/>
  <c r="E32" i="11" s="1"/>
  <c r="E32" i="12"/>
  <c r="G32" i="9"/>
  <c r="G32" i="10"/>
  <c r="G32" i="11" s="1"/>
  <c r="G32" i="12" s="1"/>
  <c r="C33" i="9"/>
  <c r="C33" i="10"/>
  <c r="C33" i="11" s="1"/>
  <c r="C33" i="12"/>
  <c r="E33" i="9"/>
  <c r="E33" i="10"/>
  <c r="E33" i="11" s="1"/>
  <c r="E33" i="12" s="1"/>
  <c r="G33" i="9"/>
  <c r="G33" i="10"/>
  <c r="G33" i="11" s="1"/>
  <c r="G33" i="12"/>
  <c r="C34" i="9"/>
  <c r="C34" i="10"/>
  <c r="C34" i="11" s="1"/>
  <c r="C34" i="12" s="1"/>
  <c r="E34" i="9"/>
  <c r="E34" i="10"/>
  <c r="E34" i="11" s="1"/>
  <c r="E34" i="12"/>
  <c r="G34" i="9"/>
  <c r="G34" i="10"/>
  <c r="G34" i="11" s="1"/>
  <c r="G34" i="12" s="1"/>
  <c r="C35" i="9"/>
  <c r="C35" i="10"/>
  <c r="C35" i="11" s="1"/>
  <c r="C35" i="12"/>
  <c r="E35" i="9"/>
  <c r="E35" i="10"/>
  <c r="E35" i="11" s="1"/>
  <c r="E35" i="12" s="1"/>
  <c r="G35" i="9"/>
  <c r="G35" i="10"/>
  <c r="G35" i="11" s="1"/>
  <c r="G35" i="12"/>
  <c r="E36" i="9"/>
  <c r="E36" i="10"/>
  <c r="E36" i="11" s="1"/>
  <c r="E36" i="12" s="1"/>
  <c r="G36" i="9"/>
  <c r="G36" i="10"/>
  <c r="G36" i="11" s="1"/>
  <c r="G36" i="12" s="1"/>
  <c r="G37" i="9"/>
  <c r="G37" i="10"/>
  <c r="G37" i="11" s="1"/>
  <c r="G37" i="12" s="1"/>
  <c r="G38" i="9"/>
  <c r="G38" i="10"/>
  <c r="G38" i="11" s="1"/>
  <c r="G38" i="12" s="1"/>
  <c r="E39" i="9"/>
  <c r="E39" i="10"/>
  <c r="E39" i="11" s="1"/>
  <c r="E39" i="12" s="1"/>
  <c r="G39" i="9"/>
  <c r="G39" i="10"/>
  <c r="G39" i="11" s="1"/>
  <c r="G39" i="12" s="1"/>
  <c r="C40" i="9"/>
  <c r="C40" i="10"/>
  <c r="C40" i="11" s="1"/>
  <c r="C40" i="12" s="1"/>
  <c r="E40" i="9"/>
  <c r="E40" i="10"/>
  <c r="E40" i="11" s="1"/>
  <c r="E40" i="12" s="1"/>
  <c r="G40" i="9"/>
  <c r="G40" i="10"/>
  <c r="G40" i="11" s="1"/>
  <c r="G40" i="12" s="1"/>
  <c r="E41" i="9"/>
  <c r="E41" i="10"/>
  <c r="E41" i="11" s="1"/>
  <c r="E41" i="12" s="1"/>
  <c r="G41" i="9"/>
  <c r="G41" i="10"/>
  <c r="G41" i="11" s="1"/>
  <c r="G41" i="12" s="1"/>
  <c r="C42" i="9"/>
  <c r="C42" i="10"/>
  <c r="C42" i="11" s="1"/>
  <c r="C42" i="12" s="1"/>
  <c r="E42" i="9"/>
  <c r="E42" i="10"/>
  <c r="E42" i="11" s="1"/>
  <c r="E42" i="12" s="1"/>
  <c r="G42" i="9"/>
  <c r="G42" i="10"/>
  <c r="G42" i="11" s="1"/>
  <c r="G42" i="12" s="1"/>
  <c r="C43" i="9"/>
  <c r="C43" i="10"/>
  <c r="C43" i="11" s="1"/>
  <c r="C43" i="12" s="1"/>
  <c r="E43" i="9"/>
  <c r="E43" i="10"/>
  <c r="E43" i="11" s="1"/>
  <c r="E43" i="12" s="1"/>
  <c r="G43" i="9"/>
  <c r="G43" i="10"/>
  <c r="G43" i="11" s="1"/>
  <c r="G43" i="12" s="1"/>
  <c r="G44" i="9"/>
  <c r="G44" i="10"/>
  <c r="G44" i="11" s="1"/>
  <c r="G44" i="12" s="1"/>
  <c r="E45" i="12"/>
  <c r="G45" i="9"/>
  <c r="G45" i="10" s="1"/>
  <c r="G45" i="11" s="1"/>
  <c r="G45" i="12" s="1"/>
  <c r="E46" i="9"/>
  <c r="E46" i="10" s="1"/>
  <c r="E46" i="11" s="1"/>
  <c r="E46" i="12" s="1"/>
  <c r="G46" i="9"/>
  <c r="G46" i="10" s="1"/>
  <c r="G46" i="11" s="1"/>
  <c r="G46" i="12" s="1"/>
  <c r="E47" i="9"/>
  <c r="E47" i="10" s="1"/>
  <c r="E47" i="11" s="1"/>
  <c r="E47" i="12" s="1"/>
  <c r="G47" i="9"/>
  <c r="G47" i="10" s="1"/>
  <c r="G47" i="11" s="1"/>
  <c r="G47" i="12" s="1"/>
  <c r="E48" i="9"/>
  <c r="E48" i="10" s="1"/>
  <c r="E48" i="11" s="1"/>
  <c r="E48" i="12" s="1"/>
  <c r="G48" i="9"/>
  <c r="G48" i="10" s="1"/>
  <c r="G48" i="11" s="1"/>
  <c r="G48" i="12" s="1"/>
  <c r="C49" i="9"/>
  <c r="C49" i="10" s="1"/>
  <c r="C49" i="11" s="1"/>
  <c r="C49" i="12" s="1"/>
  <c r="E49" i="9"/>
  <c r="E49" i="10" s="1"/>
  <c r="E49" i="11" s="1"/>
  <c r="E49" i="12" s="1"/>
  <c r="G49" i="9"/>
  <c r="G49" i="10" s="1"/>
  <c r="G49" i="11" s="1"/>
  <c r="G49" i="12" s="1"/>
  <c r="C50" i="9"/>
  <c r="C50" i="10" s="1"/>
  <c r="C50" i="11" s="1"/>
  <c r="C50" i="12" s="1"/>
  <c r="E50" i="9"/>
  <c r="E50" i="10" s="1"/>
  <c r="E50" i="11" s="1"/>
  <c r="E50" i="12" s="1"/>
  <c r="G50" i="9"/>
  <c r="G50" i="10" s="1"/>
  <c r="G50" i="11" s="1"/>
  <c r="G50" i="12" s="1"/>
  <c r="C51" i="9"/>
  <c r="C51" i="10" s="1"/>
  <c r="C51" i="11" s="1"/>
  <c r="C51" i="12" s="1"/>
  <c r="E51" i="9"/>
  <c r="E51" i="10" s="1"/>
  <c r="E51" i="11" s="1"/>
  <c r="E51" i="12" s="1"/>
  <c r="G51" i="9"/>
  <c r="G51" i="10" s="1"/>
  <c r="G51" i="11" s="1"/>
  <c r="G51" i="12" s="1"/>
  <c r="G52" i="9"/>
  <c r="G52" i="10" s="1"/>
  <c r="G52" i="11" s="1"/>
  <c r="G52" i="12" s="1"/>
  <c r="G53" i="9"/>
  <c r="G53" i="10" s="1"/>
  <c r="G53" i="11" s="1"/>
  <c r="G53" i="12" s="1"/>
  <c r="G54" i="10"/>
  <c r="G54" i="11" s="1"/>
  <c r="G54" i="12" s="1"/>
  <c r="D55" i="9"/>
  <c r="D55" i="11"/>
  <c r="F55" i="9"/>
  <c r="F55" i="10"/>
  <c r="B55" i="1"/>
  <c r="C45" i="7"/>
  <c r="C45" i="8"/>
  <c r="C45" i="9" s="1"/>
  <c r="C45" i="10" s="1"/>
  <c r="C45" i="11" s="1"/>
  <c r="C45" i="12" s="1"/>
  <c r="C17" i="12"/>
  <c r="C55" i="1"/>
  <c r="B55" i="7"/>
  <c r="C46" i="3"/>
  <c r="C46" i="4" s="1"/>
  <c r="C46" i="5" s="1"/>
  <c r="C46" i="6" s="1"/>
  <c r="C46" i="7" s="1"/>
  <c r="C46" i="8" s="1"/>
  <c r="C46" i="9" s="1"/>
  <c r="C46" i="10" s="1"/>
  <c r="C46" i="11" s="1"/>
  <c r="C46" i="12" s="1"/>
  <c r="D55" i="10"/>
  <c r="C55" i="2" l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54" authorId="0">
      <text>
        <r>
          <rPr>
            <b/>
            <sz val="8"/>
            <color indexed="81"/>
            <rFont val="Tahoma"/>
          </rPr>
          <t>Pauline Hartman: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<sst xmlns="http://schemas.openxmlformats.org/spreadsheetml/2006/main" count="901" uniqueCount="83">
  <si>
    <t xml:space="preserve">                        Imported Swine Count: IOWA</t>
  </si>
  <si>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</si>
  <si>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</si>
  <si>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</si>
  <si>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</si>
  <si>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</si>
  <si>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</si>
  <si>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</si>
  <si>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</si>
  <si>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</si>
  <si>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</si>
  <si>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</si>
  <si>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</si>
  <si>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</si>
  <si>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</si>
  <si>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</si>
  <si>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</si>
  <si>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</si>
  <si>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</si>
  <si>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</si>
  <si>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</si>
  <si>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</si>
  <si>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</si>
  <si>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</si>
  <si>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</si>
  <si>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</si>
  <si>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</si>
  <si>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</si>
  <si>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</si>
  <si>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</si>
  <si>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</si>
  <si>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</si>
  <si>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</si>
  <si>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</si>
  <si>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</si>
  <si>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</si>
  <si>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</si>
  <si>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</si>
  <si>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</si>
  <si>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</si>
  <si>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</si>
  <si>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</si>
  <si>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</si>
  <si>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</si>
  <si>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</si>
  <si>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</si>
  <si>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</si>
  <si>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</si>
  <si>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</si>
  <si>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</si>
  <si>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</si>
  <si>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</si>
  <si>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</si>
  <si>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</si>
  <si>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</si>
  <si>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</si>
  <si>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</si>
  <si>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</si>
  <si>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</si>
  <si>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</si>
  <si>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</si>
  <si>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</si>
  <si>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</si>
  <si>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</si>
  <si>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</si>
  <si>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</si>
  <si>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</si>
  <si>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August, 2010</t>
  </si>
  <si>
    <t>Karla Crawford</t>
  </si>
  <si>
    <t xml:space="preserve">                      2011 Imported Swine Count: IOWA</t>
  </si>
  <si>
    <t>January</t>
  </si>
  <si>
    <t xml:space="preserve">                        2011 Imported Swine Count: IOWA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</si>
  <si>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</si>
  <si>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</si>
  <si>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</si>
  <si>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</si>
  <si>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</si>
  <si>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</si>
  <si>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</si>
  <si>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</si>
  <si>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</si>
  <si>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</si>
  <si>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109870 electronic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</si>
</sst>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1" x14ac:knownFonts="1">
    <font>
      <sz val="12"/>
      <name val="Arial"/>
    </font>
    <font>
      <sz val="10"/>
      <name val="Arial"/>
    </font>
    <font>
      <b/>
      <sz val="12"/>
      <name val="Arial"/>
    </font>
    <font>
      <b/>
      <sz val="18"/>
      <name val="Arial"/>
    </font>
    <font>
      <b/>
      <u/>
      <sz val="18"/>
      <name val="Arial"/>
    </font>
    <font>
      <b/>
      <sz val="14"/>
      <name val="Arial"/>
    </font>
    <font>
      <b/>
      <u/>
      <sz val="14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4"/>
      <name val="Arial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</font>
    <font>
      <b/>
      <sz val="12"/>
      <color indexed="21"/>
      <name val="Arial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color indexed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7" fontId="17" fillId="0" borderId="5" xfId="0" applyNumberFormat="1" applyFont="1" applyBorder="1" applyAlignment="1" applyProtection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37" fontId="23" fillId="0" borderId="5" xfId="0" applyNumberFormat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37" fontId="24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10" fillId="3" borderId="5" xfId="0" applyNumberFormat="1" applyFont="1" applyFill="1" applyBorder="1" applyAlignment="1" applyProtection="1">
      <alignment horizontal="center"/>
    </xf>
    <xf numFmtId="37" fontId="0" fillId="2" borderId="5" xfId="0" applyNumberForma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0" fillId="6" borderId="5" xfId="0" applyNumberFormat="1" applyFill="1" applyBorder="1" applyAlignment="1" applyProtection="1">
      <alignment horizontal="center"/>
    </xf>
    <xf numFmtId="37" fontId="8" fillId="6" borderId="5" xfId="0" applyNumberFormat="1" applyFont="1" applyFill="1" applyBorder="1" applyAlignment="1" applyProtection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0" fillId="7" borderId="5" xfId="0" applyNumberFormat="1" applyFill="1" applyBorder="1" applyAlignment="1" applyProtection="1">
      <alignment horizontal="center"/>
    </xf>
    <xf numFmtId="37" fontId="10" fillId="7" borderId="5" xfId="0" applyNumberFormat="1" applyFont="1" applyFill="1" applyBorder="1" applyAlignment="1" applyProtection="1">
      <alignment horizontal="center"/>
    </xf>
    <xf numFmtId="37" fontId="5" fillId="7" borderId="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7" fontId="9" fillId="5" borderId="5" xfId="0" applyNumberFormat="1" applyFont="1" applyFill="1" applyBorder="1" applyAlignment="1" applyProtection="1">
      <alignment horizontal="center"/>
    </xf>
    <xf numFmtId="37" fontId="9" fillId="6" borderId="5" xfId="0" applyNumberFormat="1" applyFont="1" applyFill="1" applyBorder="1" applyAlignment="1" applyProtection="1">
      <alignment horizontal="center"/>
    </xf>
    <xf numFmtId="0" fontId="8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1" xfId="0" applyFont="1" applyBorder="1"/>
    <xf numFmtId="0" fontId="9" fillId="0" borderId="2" xfId="0" applyFont="1" applyBorder="1"/>
    <xf numFmtId="0" fontId="24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5" borderId="5" xfId="1" applyNumberFormat="1" applyFont="1" applyFill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="75" zoomScaleNormal="75" workbookViewId="0">
      <pane ySplit="6" topLeftCell="A25" activePane="bottomLeft" state="frozen"/>
      <selection pane="bottomLeft" activeCell="I25" sqref="I25"/>
    </sheetView>
  </sheetViews>
  <sheetFormatPr defaultColWidth="11.77734375" defaultRowHeight="15" x14ac:dyDescent="0.2"/>
  <cols>
    <col min="1" max="1" width="16.77734375" style="57" customWidth="1"/>
    <col min="2" max="2" width="13.6640625" style="53" customWidth="1"/>
    <col min="3" max="4" width="13.77734375" style="53" customWidth="1"/>
    <col min="5" max="6" width="12.6640625" style="53" customWidth="1"/>
    <col min="7" max="7" width="12.77734375" style="53" customWidth="1"/>
    <col min="8" max="16384" width="11.77734375" style="53"/>
  </cols>
  <sheetData>
    <row r="1" spans="1:256" ht="0.95" customHeight="1" x14ac:dyDescent="0.25">
      <c r="I1" s="79"/>
    </row>
    <row r="2" spans="1:256" ht="23.25" x14ac:dyDescent="0.35">
      <c r="A2" s="80" t="s">
        <v>69</v>
      </c>
      <c r="B2" s="81"/>
      <c r="D2" s="81"/>
      <c r="F2" s="82" t="s">
        <v>70</v>
      </c>
      <c r="G2" s="83"/>
      <c r="I2" s="79"/>
    </row>
    <row r="3" spans="1:256" ht="15.75" x14ac:dyDescent="0.25">
      <c r="F3" s="53" t="s">
        <v>68</v>
      </c>
      <c r="I3" s="79"/>
    </row>
    <row r="4" spans="1:256" ht="12.95" customHeight="1" thickBot="1" x14ac:dyDescent="0.3">
      <c r="E4" s="79"/>
      <c r="G4" s="79"/>
      <c r="I4" s="79"/>
    </row>
    <row r="5" spans="1:256" ht="21" customHeight="1" thickBot="1" x14ac:dyDescent="0.3">
      <c r="B5" s="84" t="s">
        <v>1</v>
      </c>
      <c r="C5" s="85"/>
      <c r="D5" s="86" t="s">
        <v>2</v>
      </c>
      <c r="E5" s="85"/>
      <c r="F5" s="86" t="s">
        <v>3</v>
      </c>
      <c r="G5" s="85"/>
    </row>
    <row r="6" spans="1:256" ht="16.5" thickBot="1" x14ac:dyDescent="0.25">
      <c r="A6" s="87" t="s">
        <v>4</v>
      </c>
      <c r="B6" s="88" t="s">
        <v>5</v>
      </c>
      <c r="C6" s="88" t="s">
        <v>6</v>
      </c>
      <c r="D6" s="88" t="s">
        <v>5</v>
      </c>
      <c r="E6" s="88" t="s">
        <v>6</v>
      </c>
      <c r="F6" s="88" t="s">
        <v>5</v>
      </c>
      <c r="G6" s="88" t="s">
        <v>6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x14ac:dyDescent="0.2">
      <c r="A7" s="46" t="s">
        <v>7</v>
      </c>
      <c r="B7" s="77">
        <f>780+415+815+815+800+800+800+800+500+500+800+800+800+800+800+800+800+800+800+650+800+800+310+800+800+490</f>
        <v>18875</v>
      </c>
      <c r="C7" s="25">
        <f t="shared" ref="C7:C54" si="0">B7</f>
        <v>18875</v>
      </c>
      <c r="D7" s="78"/>
      <c r="E7" s="25">
        <f t="shared" ref="E7:E38" si="1">D7</f>
        <v>0</v>
      </c>
      <c r="F7" s="25"/>
      <c r="G7" s="25">
        <f t="shared" ref="G7:G55" si="2">+F7</f>
        <v>0</v>
      </c>
    </row>
    <row r="8" spans="1:256" x14ac:dyDescent="0.2">
      <c r="A8" s="46" t="s">
        <v>65</v>
      </c>
      <c r="B8" s="77"/>
      <c r="C8" s="25">
        <f t="shared" si="0"/>
        <v>0</v>
      </c>
      <c r="D8" s="78"/>
      <c r="E8" s="25">
        <f t="shared" si="1"/>
        <v>0</v>
      </c>
      <c r="F8" s="25"/>
      <c r="G8" s="25">
        <f t="shared" si="2"/>
        <v>0</v>
      </c>
    </row>
    <row r="9" spans="1:256" x14ac:dyDescent="0.2">
      <c r="A9" s="46" t="s">
        <v>8</v>
      </c>
      <c r="B9" s="77">
        <f>552+590+700+500+800+450+500+750+1050+1050+1100+1100+300+750+1050+1050+1050+1100</f>
        <v>14442</v>
      </c>
      <c r="C9" s="25">
        <f t="shared" si="0"/>
        <v>14442</v>
      </c>
      <c r="D9" s="78">
        <v>600</v>
      </c>
      <c r="E9" s="25">
        <f t="shared" si="1"/>
        <v>600</v>
      </c>
      <c r="F9" s="25"/>
      <c r="G9" s="25">
        <f t="shared" si="2"/>
        <v>0</v>
      </c>
    </row>
    <row r="10" spans="1:256" x14ac:dyDescent="0.2">
      <c r="A10" s="46" t="s">
        <v>9</v>
      </c>
      <c r="B10" s="77"/>
      <c r="C10" s="25">
        <f t="shared" si="0"/>
        <v>0</v>
      </c>
      <c r="D10" s="78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46" t="s">
        <v>10</v>
      </c>
      <c r="B11" s="77">
        <f>2350+2140+2309+2308+408+1900+2500+838+1574+2412+2413+1250+1288+1100+1100+2280+1420+600+2350+250+1650+700+1200+1100+400+550+1020+1020+1537+900+2438+1938+500+2660+2700+2420+2420+2700+2578+2245+334+2579+2700+2650+2650+2350+1020+1020+1070+950+1300+1200+600+500+750+2600+1525+1645+955+1280+760+260+1020+1100+1000+300+1200+1200+1400+22927</f>
        <v>126311</v>
      </c>
      <c r="C11" s="25">
        <f t="shared" si="0"/>
        <v>126311</v>
      </c>
      <c r="D11" s="78"/>
      <c r="E11" s="25">
        <f t="shared" si="1"/>
        <v>0</v>
      </c>
      <c r="F11" s="25"/>
      <c r="G11" s="25">
        <f t="shared" si="2"/>
        <v>0</v>
      </c>
    </row>
    <row r="12" spans="1:256" x14ac:dyDescent="0.2">
      <c r="A12" s="46" t="s">
        <v>11</v>
      </c>
      <c r="B12" s="77"/>
      <c r="C12" s="25">
        <f t="shared" si="0"/>
        <v>0</v>
      </c>
      <c r="D12" s="78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6" t="s">
        <v>12</v>
      </c>
      <c r="B13" s="77"/>
      <c r="C13" s="25">
        <f t="shared" si="0"/>
        <v>0</v>
      </c>
      <c r="D13" s="78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6" t="s">
        <v>13</v>
      </c>
      <c r="B14" s="77"/>
      <c r="C14" s="25">
        <f t="shared" si="0"/>
        <v>0</v>
      </c>
      <c r="D14" s="78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6" t="s">
        <v>14</v>
      </c>
      <c r="B15" s="77">
        <f>1110+2220+1110+800+800</f>
        <v>6040</v>
      </c>
      <c r="C15" s="25">
        <f t="shared" si="0"/>
        <v>6040</v>
      </c>
      <c r="D15" s="78"/>
      <c r="E15" s="25">
        <f t="shared" si="1"/>
        <v>0</v>
      </c>
      <c r="F15" s="25"/>
      <c r="G15" s="25">
        <f t="shared" si="2"/>
        <v>0</v>
      </c>
    </row>
    <row r="16" spans="1:256" x14ac:dyDescent="0.2">
      <c r="A16" s="46" t="s">
        <v>15</v>
      </c>
      <c r="B16" s="77"/>
      <c r="C16" s="25">
        <f t="shared" si="0"/>
        <v>0</v>
      </c>
      <c r="D16" s="78"/>
      <c r="E16" s="25">
        <f t="shared" si="1"/>
        <v>0</v>
      </c>
      <c r="F16" s="25"/>
      <c r="G16" s="25">
        <f t="shared" si="2"/>
        <v>0</v>
      </c>
    </row>
    <row r="17" spans="1:9" x14ac:dyDescent="0.2">
      <c r="A17" s="46" t="s">
        <v>16</v>
      </c>
      <c r="B17" s="77">
        <f>650+1225+1500+1+920+920+600+350+300+650+550+550+550+320+650+462+188+330+650+285+80+500+500+400+525+635+680+683+525+920+920+920+575+500+500+575+630+1710+570+625+625+625+625+240+575+250+575+1000+920+920+1220+1220+600+600+600+600+600+1070+1000+1025+1060+1060+320+210+208+650+650+442+440+650+650+650+330+1000+1020+1475+1060+689+688+1400+1843+1000+614+1300+330+340+340+340+350+335+325+350+325+340+340+340+345+220+320+325+340+340+340+220+350+340+350+360+340+345+500+400+300+335+325+335+350+500+360+1000+1268+555+625+620+600+600+510+510+510+510+620+620+620+644+1286+628+753+579+544+1025+1025+693+1358+1050+1348+690+1090+275+1300+275+283645</f>
        <v>378294</v>
      </c>
      <c r="C17" s="25">
        <f>B17</f>
        <v>378294</v>
      </c>
      <c r="D17" s="78">
        <f>1344+475+633+1100+240+300+1100+15+4+110+80+130+300+170+1100+300+656+1344+31+98+1100+127+127+127+690+475+692+200+200+150+1+1+63+1+24+1+170+80+300+175+190+2895</f>
        <v>17319</v>
      </c>
      <c r="E17" s="25">
        <f t="shared" si="1"/>
        <v>17319</v>
      </c>
      <c r="F17" s="25"/>
      <c r="G17" s="25">
        <f t="shared" si="2"/>
        <v>0</v>
      </c>
    </row>
    <row r="18" spans="1:9" x14ac:dyDescent="0.2">
      <c r="A18" s="46" t="s">
        <v>17</v>
      </c>
      <c r="B18" s="77">
        <f>600+500+580+650+250+250+50+320+50+250+250+8512</f>
        <v>12262</v>
      </c>
      <c r="C18" s="25">
        <f t="shared" si="0"/>
        <v>12262</v>
      </c>
      <c r="D18" s="78"/>
      <c r="E18" s="25">
        <f t="shared" si="1"/>
        <v>0</v>
      </c>
      <c r="F18" s="25"/>
      <c r="G18" s="25">
        <f t="shared" si="2"/>
        <v>0</v>
      </c>
    </row>
    <row r="19" spans="1:9" x14ac:dyDescent="0.2">
      <c r="A19" s="46" t="s">
        <v>18</v>
      </c>
      <c r="B19" s="77">
        <f>256+2000+800+1100+1100+900+400+1100+1350+388+1450+10430</f>
        <v>21274</v>
      </c>
      <c r="C19" s="25">
        <f t="shared" si="0"/>
        <v>21274</v>
      </c>
      <c r="D19" s="78">
        <f>2+160+65+150+45+160+120+128+686</f>
        <v>1516</v>
      </c>
      <c r="E19" s="25">
        <f t="shared" si="1"/>
        <v>1516</v>
      </c>
      <c r="F19" s="25"/>
      <c r="G19" s="25">
        <f t="shared" si="2"/>
        <v>0</v>
      </c>
    </row>
    <row r="20" spans="1:9" x14ac:dyDescent="0.2">
      <c r="A20" s="46" t="s">
        <v>19</v>
      </c>
      <c r="B20" s="77"/>
      <c r="C20" s="25">
        <f t="shared" si="0"/>
        <v>0</v>
      </c>
      <c r="D20" s="78">
        <v>8</v>
      </c>
      <c r="E20" s="25">
        <f t="shared" si="1"/>
        <v>8</v>
      </c>
      <c r="F20" s="25"/>
      <c r="G20" s="25">
        <f t="shared" si="2"/>
        <v>0</v>
      </c>
    </row>
    <row r="21" spans="1:9" x14ac:dyDescent="0.2">
      <c r="A21" s="46" t="s">
        <v>20</v>
      </c>
      <c r="B21" s="77"/>
      <c r="C21" s="25">
        <f t="shared" si="0"/>
        <v>0</v>
      </c>
      <c r="D21" s="78"/>
      <c r="E21" s="25">
        <f t="shared" si="1"/>
        <v>0</v>
      </c>
      <c r="F21" s="25"/>
      <c r="G21" s="25">
        <f t="shared" si="2"/>
        <v>0</v>
      </c>
    </row>
    <row r="22" spans="1:9" x14ac:dyDescent="0.2">
      <c r="A22" s="46" t="s">
        <v>21</v>
      </c>
      <c r="B22" s="77"/>
      <c r="C22" s="25">
        <f t="shared" si="0"/>
        <v>0</v>
      </c>
      <c r="D22" s="78"/>
      <c r="E22" s="25">
        <f t="shared" si="1"/>
        <v>0</v>
      </c>
      <c r="F22" s="25"/>
      <c r="G22" s="25">
        <f t="shared" si="2"/>
        <v>0</v>
      </c>
    </row>
    <row r="23" spans="1:9" x14ac:dyDescent="0.2">
      <c r="A23" s="46" t="s">
        <v>22</v>
      </c>
      <c r="B23" s="77"/>
      <c r="C23" s="25">
        <f t="shared" si="0"/>
        <v>0</v>
      </c>
      <c r="D23" s="78"/>
      <c r="E23" s="25">
        <f t="shared" si="1"/>
        <v>0</v>
      </c>
      <c r="F23" s="25"/>
      <c r="G23" s="25">
        <f t="shared" si="2"/>
        <v>0</v>
      </c>
    </row>
    <row r="24" spans="1:9" x14ac:dyDescent="0.2">
      <c r="A24" s="46" t="s">
        <v>23</v>
      </c>
      <c r="B24" s="77"/>
      <c r="C24" s="25">
        <f t="shared" si="0"/>
        <v>0</v>
      </c>
      <c r="D24" s="78"/>
      <c r="E24" s="25">
        <f t="shared" si="1"/>
        <v>0</v>
      </c>
      <c r="F24" s="25"/>
      <c r="G24" s="25">
        <f t="shared" si="2"/>
        <v>0</v>
      </c>
      <c r="I24" s="53" t="s">
        <v>82</v>
      </c>
    </row>
    <row r="25" spans="1:9" x14ac:dyDescent="0.2">
      <c r="A25" s="46" t="s">
        <v>24</v>
      </c>
      <c r="B25" s="77"/>
      <c r="C25" s="25">
        <f t="shared" si="0"/>
        <v>0</v>
      </c>
      <c r="D25" s="78">
        <f>67+2275</f>
        <v>2342</v>
      </c>
      <c r="E25" s="25">
        <f>D25</f>
        <v>2342</v>
      </c>
      <c r="F25" s="25"/>
      <c r="G25" s="25">
        <f t="shared" si="2"/>
        <v>0</v>
      </c>
    </row>
    <row r="26" spans="1:9" x14ac:dyDescent="0.2">
      <c r="A26" s="46" t="s">
        <v>25</v>
      </c>
      <c r="B26" s="77">
        <f>128909+180+85+109870</f>
        <v>239044</v>
      </c>
      <c r="C26" s="25">
        <f t="shared" si="0"/>
        <v>239044</v>
      </c>
      <c r="D26" s="78">
        <f>427+1073</f>
        <v>1500</v>
      </c>
      <c r="E26" s="25">
        <f t="shared" si="1"/>
        <v>1500</v>
      </c>
      <c r="F26" s="25"/>
      <c r="G26" s="25">
        <f t="shared" si="2"/>
        <v>0</v>
      </c>
    </row>
    <row r="27" spans="1:9" x14ac:dyDescent="0.2">
      <c r="A27" s="46" t="s">
        <v>26</v>
      </c>
      <c r="B27" s="77">
        <f>38425</f>
        <v>38425</v>
      </c>
      <c r="C27" s="25">
        <f t="shared" si="0"/>
        <v>38425</v>
      </c>
      <c r="D27" s="78"/>
      <c r="E27" s="25">
        <f t="shared" si="1"/>
        <v>0</v>
      </c>
      <c r="F27" s="25"/>
      <c r="G27" s="25">
        <f t="shared" si="2"/>
        <v>0</v>
      </c>
    </row>
    <row r="28" spans="1:9" x14ac:dyDescent="0.2">
      <c r="A28" s="46" t="s">
        <v>27</v>
      </c>
      <c r="B28" s="77">
        <f>650+1935+2725+313+1990+730+730+130+330+400+700+1+2450+1446+1050+2480+2480+2480+2380+2660+600+600+600+600+430+350+633+633+634+1250+600+1200+2820+1875+680+625+1225+1460+630+630+1453+727+1900+1300+2075+432+511+960+600+1200+1200+600+600+1192+325+625+300+1250+595+1336+668+1336+2375+2375+2666+400+1536+1880+3000+1465+1248+229+1248+1000+1000+500+500+176100</f>
        <v>264842</v>
      </c>
      <c r="C28" s="25">
        <f t="shared" si="0"/>
        <v>264842</v>
      </c>
      <c r="D28" s="78">
        <f>190+20</f>
        <v>210</v>
      </c>
      <c r="E28" s="25">
        <f t="shared" si="1"/>
        <v>210</v>
      </c>
      <c r="F28" s="25">
        <v>6</v>
      </c>
      <c r="G28" s="25">
        <f t="shared" si="2"/>
        <v>6</v>
      </c>
    </row>
    <row r="29" spans="1:9" x14ac:dyDescent="0.2">
      <c r="A29" s="46" t="s">
        <v>28</v>
      </c>
      <c r="B29" s="77">
        <f>2200</f>
        <v>2200</v>
      </c>
      <c r="C29" s="25">
        <f t="shared" si="0"/>
        <v>2200</v>
      </c>
      <c r="D29" s="78"/>
      <c r="E29" s="25">
        <f t="shared" si="1"/>
        <v>0</v>
      </c>
      <c r="F29" s="25"/>
      <c r="G29" s="25">
        <f t="shared" si="2"/>
        <v>0</v>
      </c>
    </row>
    <row r="30" spans="1:9" x14ac:dyDescent="0.2">
      <c r="A30" s="46" t="s">
        <v>29</v>
      </c>
      <c r="B30" s="77">
        <f>1154+500+1140+700+700+375+375+650+550+550+500+700+700+700+475+1320+698+642+1176+600+730+993+350+700+300+425+1145+600+1350+400+1200+525+1200+700+300+1180+1180+1180+1200+1180+100+300+1200+1200+450+575+650+600+1452+550+700+225+920+1000+525+525+1350+1000+904+550+520+830+650+700+1210+830+380+1210+1210+1200+750+750+425+68663</f>
        <v>125147</v>
      </c>
      <c r="C30" s="25">
        <f t="shared" si="0"/>
        <v>125147</v>
      </c>
      <c r="D30" s="78">
        <f>90+95+170+150+110+28+8+140+24+2+225+150+150+190+5</f>
        <v>1537</v>
      </c>
      <c r="E30" s="25">
        <f t="shared" si="1"/>
        <v>1537</v>
      </c>
      <c r="F30" s="25"/>
      <c r="G30" s="25">
        <f t="shared" si="2"/>
        <v>0</v>
      </c>
    </row>
    <row r="31" spans="1:9" x14ac:dyDescent="0.2">
      <c r="A31" s="46" t="s">
        <v>30</v>
      </c>
      <c r="B31" s="77"/>
      <c r="C31" s="25">
        <f t="shared" si="0"/>
        <v>0</v>
      </c>
      <c r="D31" s="78"/>
      <c r="E31" s="25">
        <f t="shared" si="1"/>
        <v>0</v>
      </c>
      <c r="F31" s="25"/>
      <c r="G31" s="25">
        <f t="shared" si="2"/>
        <v>0</v>
      </c>
    </row>
    <row r="32" spans="1:9" x14ac:dyDescent="0.2">
      <c r="A32" s="46" t="s">
        <v>31</v>
      </c>
      <c r="B32" s="77"/>
      <c r="C32" s="25">
        <f t="shared" si="0"/>
        <v>0</v>
      </c>
      <c r="D32" s="78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6" t="s">
        <v>32</v>
      </c>
      <c r="B33" s="77"/>
      <c r="C33" s="25">
        <f t="shared" si="0"/>
        <v>0</v>
      </c>
      <c r="D33" s="78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6" t="s">
        <v>33</v>
      </c>
      <c r="B34" s="77"/>
      <c r="C34" s="25">
        <f t="shared" si="0"/>
        <v>0</v>
      </c>
      <c r="D34" s="78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6" t="s">
        <v>34</v>
      </c>
      <c r="B35" s="77"/>
      <c r="C35" s="25">
        <f t="shared" si="0"/>
        <v>0</v>
      </c>
      <c r="D35" s="78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6" t="s">
        <v>35</v>
      </c>
      <c r="B36" s="77">
        <f>800+800+800+850+650+725+725+800+650+144279</f>
        <v>151079</v>
      </c>
      <c r="C36" s="25">
        <f t="shared" si="0"/>
        <v>151079</v>
      </c>
      <c r="D36" s="78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6" t="s">
        <v>36</v>
      </c>
      <c r="B37" s="77">
        <f>2500+2230+2500+2225+1250+1100+1250+1700+1700+1700+1700+2500+2500+2000+1700+2190+2500+2500+2500+2220+1150+2075+125</f>
        <v>43815</v>
      </c>
      <c r="C37" s="25">
        <f t="shared" si="0"/>
        <v>43815</v>
      </c>
      <c r="D37" s="78">
        <f>150+250</f>
        <v>400</v>
      </c>
      <c r="E37" s="25">
        <f t="shared" si="1"/>
        <v>400</v>
      </c>
      <c r="F37" s="25"/>
      <c r="G37" s="25">
        <f t="shared" si="2"/>
        <v>0</v>
      </c>
    </row>
    <row r="38" spans="1:7" x14ac:dyDescent="0.2">
      <c r="A38" s="46" t="s">
        <v>37</v>
      </c>
      <c r="B38" s="77">
        <f>5875</f>
        <v>5875</v>
      </c>
      <c r="C38" s="25">
        <f t="shared" si="0"/>
        <v>5875</v>
      </c>
      <c r="D38" s="78"/>
      <c r="E38" s="25">
        <f t="shared" si="1"/>
        <v>0</v>
      </c>
      <c r="F38" s="25"/>
      <c r="G38" s="25">
        <f t="shared" si="2"/>
        <v>0</v>
      </c>
    </row>
    <row r="39" spans="1:7" x14ac:dyDescent="0.2">
      <c r="A39" s="46" t="s">
        <v>38</v>
      </c>
      <c r="B39" s="77">
        <f>4230+3900+4230+750+1898+2417+3750+720+145170</f>
        <v>167065</v>
      </c>
      <c r="C39" s="25">
        <f t="shared" si="0"/>
        <v>167065</v>
      </c>
      <c r="D39" s="78">
        <f>1+2+1</f>
        <v>4</v>
      </c>
      <c r="E39" s="25">
        <f t="shared" ref="E39:E55" si="3">D39</f>
        <v>4</v>
      </c>
      <c r="F39" s="25"/>
      <c r="G39" s="25">
        <f t="shared" si="2"/>
        <v>0</v>
      </c>
    </row>
    <row r="40" spans="1:7" x14ac:dyDescent="0.2">
      <c r="A40" s="46" t="s">
        <v>39</v>
      </c>
      <c r="B40" s="77"/>
      <c r="C40" s="25">
        <f t="shared" si="0"/>
        <v>0</v>
      </c>
      <c r="D40" s="78"/>
      <c r="E40" s="25">
        <f t="shared" si="3"/>
        <v>0</v>
      </c>
      <c r="F40" s="25"/>
      <c r="G40" s="25">
        <f t="shared" si="2"/>
        <v>0</v>
      </c>
    </row>
    <row r="41" spans="1:7" x14ac:dyDescent="0.2">
      <c r="A41" s="46" t="s">
        <v>40</v>
      </c>
      <c r="B41" s="77"/>
      <c r="C41" s="25">
        <f t="shared" si="0"/>
        <v>0</v>
      </c>
      <c r="D41" s="78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6" t="s">
        <v>41</v>
      </c>
      <c r="B42" s="77"/>
      <c r="C42" s="25">
        <f t="shared" si="0"/>
        <v>0</v>
      </c>
      <c r="D42" s="78"/>
      <c r="E42" s="25">
        <f t="shared" si="3"/>
        <v>0</v>
      </c>
      <c r="F42" s="25"/>
      <c r="G42" s="25">
        <f t="shared" si="2"/>
        <v>0</v>
      </c>
    </row>
    <row r="43" spans="1:7" x14ac:dyDescent="0.2">
      <c r="A43" s="46" t="s">
        <v>42</v>
      </c>
      <c r="B43" s="77"/>
      <c r="C43" s="25">
        <f t="shared" si="0"/>
        <v>0</v>
      </c>
      <c r="D43" s="78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6" t="s">
        <v>43</v>
      </c>
      <c r="B44" s="90">
        <f>17425+660+300+350+630+630+630+630+630+630+1000+550+550+550+650+62</f>
        <v>25877</v>
      </c>
      <c r="C44" s="25">
        <f t="shared" si="0"/>
        <v>25877</v>
      </c>
      <c r="D44" s="78">
        <f>14+17+2+3+400+50+68</f>
        <v>554</v>
      </c>
      <c r="E44" s="25">
        <f>D44</f>
        <v>554</v>
      </c>
      <c r="F44" s="25"/>
      <c r="G44" s="25">
        <f t="shared" si="2"/>
        <v>0</v>
      </c>
    </row>
    <row r="45" spans="1:7" x14ac:dyDescent="0.2">
      <c r="A45" s="46" t="s">
        <v>44</v>
      </c>
      <c r="B45" s="77"/>
      <c r="C45" s="25">
        <f t="shared" si="0"/>
        <v>0</v>
      </c>
      <c r="D45" s="78"/>
      <c r="E45" s="25">
        <f t="shared" si="3"/>
        <v>0</v>
      </c>
      <c r="F45" s="25"/>
      <c r="G45" s="25">
        <f t="shared" si="2"/>
        <v>0</v>
      </c>
    </row>
    <row r="46" spans="1:7" x14ac:dyDescent="0.2">
      <c r="A46" s="46" t="s">
        <v>45</v>
      </c>
      <c r="B46" s="77">
        <f>21064</f>
        <v>21064</v>
      </c>
      <c r="C46" s="25">
        <f t="shared" si="0"/>
        <v>21064</v>
      </c>
      <c r="D46" s="78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6" t="s">
        <v>46</v>
      </c>
      <c r="B47" s="77">
        <f>2168+2225+2152+2150+2159+2200+2096+2176+2171+2148+2199+2183+2146</f>
        <v>28173</v>
      </c>
      <c r="C47" s="25">
        <f t="shared" si="0"/>
        <v>28173</v>
      </c>
      <c r="D47" s="78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6" t="s">
        <v>47</v>
      </c>
      <c r="B48" s="77"/>
      <c r="C48" s="25">
        <f t="shared" si="0"/>
        <v>0</v>
      </c>
      <c r="D48" s="78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6" t="s">
        <v>48</v>
      </c>
      <c r="B49" s="77"/>
      <c r="C49" s="25">
        <f t="shared" si="0"/>
        <v>0</v>
      </c>
      <c r="D49" s="78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6" t="s">
        <v>49</v>
      </c>
      <c r="B50" s="77"/>
      <c r="C50" s="25">
        <f t="shared" si="0"/>
        <v>0</v>
      </c>
      <c r="D50" s="78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6" t="s">
        <v>50</v>
      </c>
      <c r="B51" s="77"/>
      <c r="C51" s="25">
        <f t="shared" si="0"/>
        <v>0</v>
      </c>
      <c r="D51" s="78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6" t="s">
        <v>51</v>
      </c>
      <c r="B52" s="77">
        <f>2300+150+900+625+210+625+90+225+175+80+300+200+170+130+75+200+265+75+5+125+200+110+100+125+650+450+1050+160+600+200+265+130+35+200+100+95+215+200+150+50+250</f>
        <v>12260</v>
      </c>
      <c r="C52" s="25">
        <f t="shared" si="0"/>
        <v>12260</v>
      </c>
      <c r="D52" s="78">
        <f>1+180+190</f>
        <v>371</v>
      </c>
      <c r="E52" s="25">
        <f t="shared" si="3"/>
        <v>371</v>
      </c>
      <c r="F52" s="25"/>
      <c r="G52" s="25">
        <f t="shared" si="2"/>
        <v>0</v>
      </c>
    </row>
    <row r="53" spans="1:256" x14ac:dyDescent="0.2">
      <c r="A53" s="46" t="s">
        <v>52</v>
      </c>
      <c r="B53" s="77">
        <f>2439+113+1930+1830+2360+1480+890+250+1250+1060+1780+2360+660+1585+775+381+1770+209+2360+1870+1730</f>
        <v>29082</v>
      </c>
      <c r="C53" s="25">
        <f t="shared" si="0"/>
        <v>29082</v>
      </c>
      <c r="D53" s="78">
        <f>250+165+250</f>
        <v>665</v>
      </c>
      <c r="E53" s="25">
        <f t="shared" si="3"/>
        <v>665</v>
      </c>
      <c r="F53" s="25"/>
      <c r="G53" s="25">
        <f t="shared" si="2"/>
        <v>0</v>
      </c>
    </row>
    <row r="54" spans="1:256" ht="15.75" thickBot="1" x14ac:dyDescent="0.25">
      <c r="A54" s="47" t="s">
        <v>53</v>
      </c>
      <c r="B54" s="77">
        <f>260472</f>
        <v>260472</v>
      </c>
      <c r="C54" s="25">
        <f t="shared" si="0"/>
        <v>260472</v>
      </c>
      <c r="D54" s="78">
        <f>360+31+3</f>
        <v>394</v>
      </c>
      <c r="E54" s="25">
        <f t="shared" si="3"/>
        <v>394</v>
      </c>
      <c r="F54" s="25">
        <v>12745</v>
      </c>
      <c r="G54" s="91">
        <f t="shared" si="2"/>
        <v>12745</v>
      </c>
    </row>
    <row r="55" spans="1:256" ht="25.9" customHeight="1" thickTop="1" thickBot="1" x14ac:dyDescent="0.25">
      <c r="A55" s="48" t="s">
        <v>54</v>
      </c>
      <c r="B55" s="49">
        <f>SUM(B7:B54)</f>
        <v>1991918</v>
      </c>
      <c r="C55" s="49">
        <f>SUM(C7:C54)</f>
        <v>1991918</v>
      </c>
      <c r="D55" s="49">
        <f>SUM(D7:D54)</f>
        <v>27420</v>
      </c>
      <c r="E55" s="50">
        <f t="shared" si="3"/>
        <v>27420</v>
      </c>
      <c r="F55" s="94">
        <f>SUM(F7:F54)</f>
        <v>12751</v>
      </c>
      <c r="G55" s="92">
        <f t="shared" si="2"/>
        <v>12751</v>
      </c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</row>
    <row r="56" spans="1:256" ht="18" x14ac:dyDescent="0.25">
      <c r="A56" s="51"/>
      <c r="B56" s="52"/>
      <c r="C56" s="52"/>
      <c r="D56" s="52"/>
      <c r="E56" s="52"/>
    </row>
    <row r="57" spans="1:256" ht="15.75" thickBot="1" x14ac:dyDescent="0.25">
      <c r="A57" s="54" t="s">
        <v>55</v>
      </c>
      <c r="B57" s="52"/>
      <c r="C57" s="55" t="s">
        <v>5</v>
      </c>
      <c r="D57" s="56" t="s">
        <v>6</v>
      </c>
      <c r="E57" s="52"/>
    </row>
    <row r="58" spans="1:256" x14ac:dyDescent="0.2">
      <c r="A58" s="57" t="s">
        <v>56</v>
      </c>
      <c r="B58" s="58"/>
      <c r="C58" s="26"/>
      <c r="D58" s="59">
        <f t="shared" ref="D58:D67" si="4">C58</f>
        <v>0</v>
      </c>
      <c r="E58" s="52"/>
    </row>
    <row r="59" spans="1:256" ht="15.75" x14ac:dyDescent="0.25">
      <c r="A59" s="57" t="s">
        <v>57</v>
      </c>
      <c r="B59" s="26"/>
      <c r="C59" s="26"/>
      <c r="D59" s="59">
        <f t="shared" si="4"/>
        <v>0</v>
      </c>
      <c r="F59" s="79"/>
      <c r="G59" s="79"/>
    </row>
    <row r="60" spans="1:256" ht="15.75" x14ac:dyDescent="0.25">
      <c r="A60" s="57" t="s">
        <v>58</v>
      </c>
      <c r="B60" s="26"/>
      <c r="C60" s="26">
        <f>60+60+80+30</f>
        <v>230</v>
      </c>
      <c r="D60" s="59">
        <f t="shared" si="4"/>
        <v>230</v>
      </c>
      <c r="F60" s="79"/>
      <c r="G60" s="79"/>
    </row>
    <row r="61" spans="1:256" ht="15.75" x14ac:dyDescent="0.25">
      <c r="A61" s="57" t="s">
        <v>59</v>
      </c>
      <c r="B61" s="26"/>
      <c r="C61" s="26"/>
      <c r="D61" s="59">
        <f t="shared" si="4"/>
        <v>0</v>
      </c>
      <c r="F61" s="79"/>
      <c r="G61" s="79"/>
    </row>
    <row r="62" spans="1:256" x14ac:dyDescent="0.2">
      <c r="A62" s="57" t="s">
        <v>60</v>
      </c>
      <c r="B62" s="26"/>
      <c r="C62" s="26">
        <f>160+100+200+90+100+130+107+210+30+240+160+35+73+50+100+200+160+175+160+200+100+90+100+130+70+74+125+130+55+260+120+50+90+100+130+140+100+80+125+20+160+65+100+15+170+75+100+130+25+20+90+220+135+250+130+100+90+175+160+200+100+300+175+100+30+50+100+15+100+62+50+170+210+160+150+130+200+110+90+40+130+150+55+175+100+150+200+280+175+75+40+125+175+90+100+130+65+90+70+50+110+150+150+60+20+260+40+120+90+100+175+100+300+175+75+210+130+150+100+150+45+60+30+160+200+100+90+100+130+150+110+100+65+65+175+16+120+50+140+130+210+40+175+240+40+90+40+130+150+55+175+200+100+70+55+150+160+40+70+55+150+175+40+90+40+130+150+55+50+80+150+200+80+210+300+140+220+275+160+40+70+55+150+200+220+200+200+170+65+200+175+160+40+40+45+90+40+130+90+175+200+55+175+200+50+175+85+210+100+250+240+270+1165+2280+1124+60+90+55+326+232+200+1035+1915+958+90+40+130+40+200+150+55+475+80+100+110+40+180+50+200+150+175+200+350+190+150+110+300+135+45+128125+100+125+160+30+20+60+8+20+90+115+125+110+90+115+18+40+200+90115+85+20+90+225+200+30+38+16+90+225+150+200+190+16+70+8+12+12+90+115+125+90+225+200+12+30+30+175+8+18+10+12+20+93+230+150+350+300+135+110+45+110+300+135+45+350+230+150+160+200+90+70+90+70+30+375+200+175+140+50+70+90+70+30+30+300+460+200+90+125+140+90+30+200+27570+40+30+125+225+90+70+30+90+300+225+70+90+70+30+200+90+250+65+30+200+90+70+90+70+360+225+30+20+130+80+40+32+30+120+100+30+95+32+26+40+80+280+40+175+40+140+85+35+130+80+175+75+30+80+170+40+26+80+26+40+250+35+130+55+85+95+85+30+50+120+100+40+32+75+50+120+70+26+95+30+100+80+100+230+40+30+26+85+35+130+80+36+250+40+32+20+85+70+130+80+40+225+20+105+32+40+230+100+80+35+95+30+100+120+100+280+40+35+130+80+150+85+100+100+30+20+41+18+110+300+135+45+230+150+350+29734</f>
        <v>338342</v>
      </c>
      <c r="D62" s="59">
        <f>C62</f>
        <v>338342</v>
      </c>
    </row>
    <row r="63" spans="1:256" x14ac:dyDescent="0.2">
      <c r="A63" s="57" t="s">
        <v>66</v>
      </c>
      <c r="B63" s="26"/>
      <c r="C63" s="26">
        <f>170+80+45+100+170+80+16+25+45+170+100+170+20+25+170+170+80+12+40+100+20+80+30+3860</f>
        <v>5778</v>
      </c>
      <c r="D63" s="59">
        <f t="shared" si="4"/>
        <v>5778</v>
      </c>
    </row>
    <row r="64" spans="1:256" x14ac:dyDescent="0.2">
      <c r="A64" s="57" t="s">
        <v>64</v>
      </c>
      <c r="B64" s="26"/>
      <c r="C64" s="26">
        <f>10+20+60+40+40+70+10+35+8+78+140+130+90+50+140+90+140+220+80+130+70+70+16+77+95+8+38+12+3+42+30+70+25+8+6+78+78+65+40+12+3+30+12+22+6+38+15+4+77+95+9+33+20+12+3+30+30+70+38+8+78+10+70+40+175+65+24+7+12+3+30+15+70+40+36+70+15+30+30+70+28+14+78+10+70+40+30+65+30+70+29+77+15+70+57+36+110+95+70+30+180+200+250+26+35+32+140+140+160+225+26+45+32+140+70+35+32+140+68+140+160+225+26+45+32+140+68+180+185+250+26+35+32+140+30+60+40+70+10+70+30+65+34+8+25+4+8+78+6+6+3+30+70+24+77+15+70+40+36+95+48+5+15+30+15+30+70+24+77+15+40+57+70+95+46+15+30+15+30+140+140+140+160+225+18+124+45+26+32+76+180+160+250+26+26+35+32+140+54+180+160+250+122+21+26+160+225+26+45+32+140+74+60+160+225+26+45+32+30+10+70+40+45+70+48+15+30+45+32+180+160+250+135+26+35+32+140+140+180+160+15+70+57+36+35+26+32+250+8+70+19+77+140+65+33+15+30+15+30+70+16+25+95+15+55+25+57+36+120+20+95+9+63+15+30+38+9+30+70+29+66+10+75+40+50+65+13+80+180+160+250+46+26+35+32+140+140+160+150+75+144+26+68+140+58+78</f>
        <v>20447</v>
      </c>
      <c r="D64" s="59">
        <f t="shared" si="4"/>
        <v>20447</v>
      </c>
    </row>
    <row r="65" spans="1:4" x14ac:dyDescent="0.2">
      <c r="A65" s="57" t="s">
        <v>61</v>
      </c>
      <c r="C65" s="26"/>
      <c r="D65" s="59">
        <f t="shared" si="4"/>
        <v>0</v>
      </c>
    </row>
    <row r="66" spans="1:4" x14ac:dyDescent="0.2">
      <c r="A66" s="57" t="s">
        <v>62</v>
      </c>
      <c r="C66" s="26">
        <f>150+73+200+210+150+105+105+200+65+180+116+150+136+210+150+150+150+200+12+16+150+136+120+210+150+140+150+116+150+296</f>
        <v>4346</v>
      </c>
      <c r="D66" s="59">
        <f t="shared" si="4"/>
        <v>4346</v>
      </c>
    </row>
    <row r="67" spans="1:4" x14ac:dyDescent="0.2">
      <c r="A67" s="57" t="s">
        <v>63</v>
      </c>
      <c r="C67" s="26">
        <v>1500</v>
      </c>
      <c r="D67" s="59">
        <f t="shared" si="4"/>
        <v>1500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50" activePane="bottomLeft" state="frozen"/>
      <selection pane="bottomLeft" activeCell="C57" sqref="C5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79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70"/>
      <c r="C7" s="12">
        <f>September!C7+B7</f>
        <v>38975</v>
      </c>
      <c r="D7" s="68"/>
      <c r="E7" s="12">
        <f>September!E7+D7</f>
        <v>0</v>
      </c>
      <c r="F7" s="69"/>
      <c r="G7" s="12">
        <f>September!G7+F7</f>
        <v>0</v>
      </c>
    </row>
    <row r="8" spans="1:256" x14ac:dyDescent="0.2">
      <c r="A8" s="11" t="s">
        <v>65</v>
      </c>
      <c r="B8" s="70"/>
      <c r="C8" s="12">
        <f>September!C8+B8</f>
        <v>0</v>
      </c>
      <c r="D8" s="68"/>
      <c r="E8" s="12">
        <f>September!E8+D8</f>
        <v>0</v>
      </c>
      <c r="F8" s="69"/>
      <c r="G8" s="12">
        <f>September!G8+F8</f>
        <v>0</v>
      </c>
    </row>
    <row r="9" spans="1:256" x14ac:dyDescent="0.2">
      <c r="A9" s="11" t="s">
        <v>8</v>
      </c>
      <c r="B9" s="70"/>
      <c r="C9" s="12">
        <f>September!C9+B9</f>
        <v>52469</v>
      </c>
      <c r="D9" s="68"/>
      <c r="E9" s="12">
        <f>September!E9+D9</f>
        <v>602</v>
      </c>
      <c r="F9" s="69"/>
      <c r="G9" s="12">
        <f>September!G9+F9</f>
        <v>0</v>
      </c>
    </row>
    <row r="10" spans="1:256" x14ac:dyDescent="0.2">
      <c r="A10" s="11" t="s">
        <v>9</v>
      </c>
      <c r="B10" s="70"/>
      <c r="C10" s="12">
        <f>September!C10+B10</f>
        <v>0</v>
      </c>
      <c r="D10" s="68"/>
      <c r="E10" s="12">
        <f>September!E10+D10</f>
        <v>0</v>
      </c>
      <c r="F10" s="69"/>
      <c r="G10" s="12">
        <f>September!G10+F10</f>
        <v>0</v>
      </c>
    </row>
    <row r="11" spans="1:256" x14ac:dyDescent="0.2">
      <c r="A11" s="11" t="s">
        <v>10</v>
      </c>
      <c r="B11" s="70"/>
      <c r="C11" s="12">
        <f>September!C11+B11</f>
        <v>248632</v>
      </c>
      <c r="D11" s="68"/>
      <c r="E11" s="12">
        <f>September!E11+D11</f>
        <v>3</v>
      </c>
      <c r="F11" s="69"/>
      <c r="G11" s="12">
        <f>September!G11+F11</f>
        <v>0</v>
      </c>
    </row>
    <row r="12" spans="1:256" x14ac:dyDescent="0.2">
      <c r="A12" s="11" t="s">
        <v>11</v>
      </c>
      <c r="B12" s="70"/>
      <c r="C12" s="12">
        <f>September!C12+B12</f>
        <v>0</v>
      </c>
      <c r="D12" s="68"/>
      <c r="E12" s="12">
        <f>September!E12+D12</f>
        <v>0</v>
      </c>
      <c r="F12" s="69"/>
      <c r="G12" s="12">
        <f>September!G12+F12</f>
        <v>0</v>
      </c>
    </row>
    <row r="13" spans="1:256" x14ac:dyDescent="0.2">
      <c r="A13" s="11" t="s">
        <v>12</v>
      </c>
      <c r="B13" s="70"/>
      <c r="C13" s="12">
        <f>September!C13+B13</f>
        <v>0</v>
      </c>
      <c r="D13" s="68"/>
      <c r="E13" s="12">
        <f>September!E13+D13</f>
        <v>0</v>
      </c>
      <c r="F13" s="69"/>
      <c r="G13" s="12">
        <f>September!G13+F13</f>
        <v>0</v>
      </c>
    </row>
    <row r="14" spans="1:256" x14ac:dyDescent="0.2">
      <c r="A14" s="11" t="s">
        <v>13</v>
      </c>
      <c r="B14" s="70"/>
      <c r="C14" s="12">
        <f>September!C14+B14</f>
        <v>0</v>
      </c>
      <c r="D14" s="68"/>
      <c r="E14" s="12">
        <f>September!E14+D14</f>
        <v>0</v>
      </c>
      <c r="F14" s="69"/>
      <c r="G14" s="12">
        <f>September!G14+F14</f>
        <v>0</v>
      </c>
    </row>
    <row r="15" spans="1:256" x14ac:dyDescent="0.2">
      <c r="A15" s="11" t="s">
        <v>14</v>
      </c>
      <c r="B15" s="70"/>
      <c r="C15" s="12">
        <f>September!C15+B15</f>
        <v>16925</v>
      </c>
      <c r="D15" s="68"/>
      <c r="E15" s="12">
        <f>September!E15+D15</f>
        <v>0</v>
      </c>
      <c r="F15" s="69"/>
      <c r="G15" s="12">
        <f>September!G15+F15</f>
        <v>0</v>
      </c>
    </row>
    <row r="16" spans="1:256" x14ac:dyDescent="0.2">
      <c r="A16" s="11" t="s">
        <v>15</v>
      </c>
      <c r="B16" s="70"/>
      <c r="C16" s="12">
        <f>September!C16+B16</f>
        <v>0</v>
      </c>
      <c r="D16" s="68"/>
      <c r="E16" s="12">
        <f>September!E16+D16</f>
        <v>350</v>
      </c>
      <c r="F16" s="69"/>
      <c r="G16" s="12">
        <f>September!G16+F16</f>
        <v>0</v>
      </c>
    </row>
    <row r="17" spans="1:7" x14ac:dyDescent="0.2">
      <c r="A17" s="11" t="s">
        <v>16</v>
      </c>
      <c r="B17" s="70"/>
      <c r="C17" s="12">
        <f>September!C17+B17</f>
        <v>970930</v>
      </c>
      <c r="D17" s="68"/>
      <c r="E17" s="12">
        <f>September!E17+D17</f>
        <v>20186</v>
      </c>
      <c r="F17" s="69"/>
      <c r="G17" s="12">
        <f>September!G17+F17</f>
        <v>0</v>
      </c>
    </row>
    <row r="18" spans="1:7" x14ac:dyDescent="0.2">
      <c r="A18" s="11" t="s">
        <v>17</v>
      </c>
      <c r="B18" s="70"/>
      <c r="C18" s="12">
        <f>September!C18+B18</f>
        <v>36367</v>
      </c>
      <c r="D18" s="68"/>
      <c r="E18" s="12">
        <f>September!E18+D18</f>
        <v>2117</v>
      </c>
      <c r="F18" s="69"/>
      <c r="G18" s="12">
        <f>September!G18+F18</f>
        <v>0</v>
      </c>
    </row>
    <row r="19" spans="1:7" x14ac:dyDescent="0.2">
      <c r="A19" s="11" t="s">
        <v>18</v>
      </c>
      <c r="B19" s="70"/>
      <c r="C19" s="12">
        <f>September!C19+B19</f>
        <v>70582</v>
      </c>
      <c r="D19" s="68"/>
      <c r="E19" s="12">
        <f>September!E19+D19</f>
        <v>2454</v>
      </c>
      <c r="F19" s="69"/>
      <c r="G19" s="12">
        <f>September!G19+F19</f>
        <v>0</v>
      </c>
    </row>
    <row r="20" spans="1:7" x14ac:dyDescent="0.2">
      <c r="A20" s="11" t="s">
        <v>19</v>
      </c>
      <c r="B20" s="70"/>
      <c r="C20" s="12">
        <f>September!C20+B20</f>
        <v>9</v>
      </c>
      <c r="D20" s="68"/>
      <c r="E20" s="12">
        <f>September!E20+D20</f>
        <v>22</v>
      </c>
      <c r="F20" s="69"/>
      <c r="G20" s="12">
        <f>September!G20+F20</f>
        <v>0</v>
      </c>
    </row>
    <row r="21" spans="1:7" x14ac:dyDescent="0.2">
      <c r="A21" s="11" t="s">
        <v>20</v>
      </c>
      <c r="B21" s="70"/>
      <c r="C21" s="12">
        <f>September!C21+B21</f>
        <v>0</v>
      </c>
      <c r="D21" s="68"/>
      <c r="E21" s="12">
        <f>September!E21+D21</f>
        <v>0</v>
      </c>
      <c r="F21" s="69"/>
      <c r="G21" s="12">
        <f>September!G21+F21</f>
        <v>0</v>
      </c>
    </row>
    <row r="22" spans="1:7" x14ac:dyDescent="0.2">
      <c r="A22" s="11" t="s">
        <v>21</v>
      </c>
      <c r="B22" s="70"/>
      <c r="C22" s="12">
        <f>September!C22+B22</f>
        <v>0</v>
      </c>
      <c r="D22" s="68"/>
      <c r="E22" s="12">
        <f>September!E22+D22</f>
        <v>0</v>
      </c>
      <c r="F22" s="69"/>
      <c r="G22" s="12">
        <f>September!G22+F22</f>
        <v>0</v>
      </c>
    </row>
    <row r="23" spans="1:7" x14ac:dyDescent="0.2">
      <c r="A23" s="11" t="s">
        <v>22</v>
      </c>
      <c r="B23" s="70"/>
      <c r="C23" s="12">
        <f>September!C23+B23</f>
        <v>0</v>
      </c>
      <c r="D23" s="68"/>
      <c r="E23" s="12">
        <f>September!E23+D23</f>
        <v>0</v>
      </c>
      <c r="F23" s="69"/>
      <c r="G23" s="12">
        <f>September!G23+F23</f>
        <v>0</v>
      </c>
    </row>
    <row r="24" spans="1:7" x14ac:dyDescent="0.2">
      <c r="A24" s="11" t="s">
        <v>23</v>
      </c>
      <c r="B24" s="70"/>
      <c r="C24" s="12">
        <f>September!C24+B24</f>
        <v>0</v>
      </c>
      <c r="D24" s="68"/>
      <c r="E24" s="12">
        <f>September!E24+D24</f>
        <v>0</v>
      </c>
      <c r="F24" s="69"/>
      <c r="G24" s="12">
        <f>September!G24+F24</f>
        <v>0</v>
      </c>
    </row>
    <row r="25" spans="1:7" x14ac:dyDescent="0.2">
      <c r="A25" s="11" t="s">
        <v>24</v>
      </c>
      <c r="B25" s="70"/>
      <c r="C25" s="12">
        <f>September!C25+B25</f>
        <v>2092</v>
      </c>
      <c r="D25" s="68"/>
      <c r="E25" s="12">
        <f>September!E25+D25</f>
        <v>4688</v>
      </c>
      <c r="F25" s="69"/>
      <c r="G25" s="12">
        <f>September!G25+F25</f>
        <v>0</v>
      </c>
    </row>
    <row r="26" spans="1:7" x14ac:dyDescent="0.2">
      <c r="A26" s="11" t="s">
        <v>25</v>
      </c>
      <c r="B26" s="70"/>
      <c r="C26" s="12">
        <f>September!C26+B26</f>
        <v>584198</v>
      </c>
      <c r="D26" s="68"/>
      <c r="E26" s="12">
        <f>September!E26+D26</f>
        <v>6038</v>
      </c>
      <c r="F26" s="69"/>
      <c r="G26" s="12">
        <f>September!G26+F26</f>
        <v>0</v>
      </c>
    </row>
    <row r="27" spans="1:7" x14ac:dyDescent="0.2">
      <c r="A27" s="11" t="s">
        <v>26</v>
      </c>
      <c r="B27" s="70"/>
      <c r="C27" s="12">
        <f>September!C27+B27</f>
        <v>69200</v>
      </c>
      <c r="D27" s="68"/>
      <c r="E27" s="12">
        <f>September!E27+D27</f>
        <v>0</v>
      </c>
      <c r="F27" s="69"/>
      <c r="G27" s="12">
        <f>September!G27+F27</f>
        <v>0</v>
      </c>
    </row>
    <row r="28" spans="1:7" x14ac:dyDescent="0.2">
      <c r="A28" s="11" t="s">
        <v>27</v>
      </c>
      <c r="B28" s="70"/>
      <c r="C28" s="12">
        <f>September!C28+B28</f>
        <v>900694</v>
      </c>
      <c r="D28" s="68"/>
      <c r="E28" s="12">
        <f>September!E28+D28</f>
        <v>1714</v>
      </c>
      <c r="F28" s="69"/>
      <c r="G28" s="12">
        <f>September!G28+F28</f>
        <v>16</v>
      </c>
    </row>
    <row r="29" spans="1:7" x14ac:dyDescent="0.2">
      <c r="A29" s="11" t="s">
        <v>28</v>
      </c>
      <c r="B29" s="70"/>
      <c r="C29" s="12">
        <f>September!C29+B29</f>
        <v>6600</v>
      </c>
      <c r="D29" s="68"/>
      <c r="E29" s="12">
        <f>September!E29+D29</f>
        <v>0</v>
      </c>
      <c r="F29" s="69"/>
      <c r="G29" s="12">
        <f>September!G29+F29</f>
        <v>0</v>
      </c>
    </row>
    <row r="30" spans="1:7" x14ac:dyDescent="0.2">
      <c r="A30" s="11" t="s">
        <v>29</v>
      </c>
      <c r="B30" s="70"/>
      <c r="C30" s="12">
        <f>September!C30+B30</f>
        <v>376522</v>
      </c>
      <c r="D30" s="68"/>
      <c r="E30" s="12">
        <f>September!E30+D30</f>
        <v>3472</v>
      </c>
      <c r="F30" s="69"/>
      <c r="G30" s="12">
        <f>September!G30+F30</f>
        <v>0</v>
      </c>
    </row>
    <row r="31" spans="1:7" x14ac:dyDescent="0.2">
      <c r="A31" s="11" t="s">
        <v>30</v>
      </c>
      <c r="B31" s="70"/>
      <c r="C31" s="12">
        <f>September!C31+B31</f>
        <v>0</v>
      </c>
      <c r="D31" s="68"/>
      <c r="E31" s="12">
        <f>September!E31+D31</f>
        <v>0</v>
      </c>
      <c r="F31" s="69"/>
      <c r="G31" s="12">
        <f>September!G31+F31</f>
        <v>0</v>
      </c>
    </row>
    <row r="32" spans="1:7" x14ac:dyDescent="0.2">
      <c r="A32" s="11" t="s">
        <v>31</v>
      </c>
      <c r="B32" s="70"/>
      <c r="C32" s="12">
        <f>September!C32+B32</f>
        <v>0</v>
      </c>
      <c r="D32" s="68"/>
      <c r="E32" s="12">
        <f>September!E32+D32</f>
        <v>0</v>
      </c>
      <c r="F32" s="69"/>
      <c r="G32" s="12">
        <f>September!G32+F32</f>
        <v>0</v>
      </c>
    </row>
    <row r="33" spans="1:7" x14ac:dyDescent="0.2">
      <c r="A33" s="11" t="s">
        <v>32</v>
      </c>
      <c r="B33" s="70"/>
      <c r="C33" s="12">
        <f>September!C33+B33</f>
        <v>0</v>
      </c>
      <c r="D33" s="68"/>
      <c r="E33" s="12">
        <f>September!E33+D33</f>
        <v>0</v>
      </c>
      <c r="F33" s="69"/>
      <c r="G33" s="12">
        <f>September!G33+F33</f>
        <v>0</v>
      </c>
    </row>
    <row r="34" spans="1:7" x14ac:dyDescent="0.2">
      <c r="A34" s="11" t="s">
        <v>33</v>
      </c>
      <c r="B34" s="70"/>
      <c r="C34" s="12">
        <f>September!C34+B34</f>
        <v>0</v>
      </c>
      <c r="D34" s="68"/>
      <c r="E34" s="12">
        <f>September!E34+D34</f>
        <v>0</v>
      </c>
      <c r="F34" s="69"/>
      <c r="G34" s="12">
        <f>September!G34+F34</f>
        <v>0</v>
      </c>
    </row>
    <row r="35" spans="1:7" x14ac:dyDescent="0.2">
      <c r="A35" s="11" t="s">
        <v>34</v>
      </c>
      <c r="B35" s="70"/>
      <c r="C35" s="12">
        <f>September!C35+B35</f>
        <v>0</v>
      </c>
      <c r="D35" s="68"/>
      <c r="E35" s="12">
        <f>September!E35+D35</f>
        <v>0</v>
      </c>
      <c r="F35" s="69"/>
      <c r="G35" s="12">
        <f>September!G35+F35</f>
        <v>0</v>
      </c>
    </row>
    <row r="36" spans="1:7" x14ac:dyDescent="0.2">
      <c r="A36" s="11" t="s">
        <v>35</v>
      </c>
      <c r="B36" s="70"/>
      <c r="C36" s="12">
        <f>September!C36+B36</f>
        <v>404769</v>
      </c>
      <c r="D36" s="68"/>
      <c r="E36" s="12">
        <f>September!E36+D36</f>
        <v>0</v>
      </c>
      <c r="F36" s="69"/>
      <c r="G36" s="12">
        <f>September!G36+F36</f>
        <v>0</v>
      </c>
    </row>
    <row r="37" spans="1:7" x14ac:dyDescent="0.2">
      <c r="A37" s="11" t="s">
        <v>36</v>
      </c>
      <c r="B37" s="70"/>
      <c r="C37" s="12">
        <f>September!C37+B37</f>
        <v>97979</v>
      </c>
      <c r="D37" s="68"/>
      <c r="E37" s="12">
        <f>September!E37+D37</f>
        <v>2700</v>
      </c>
      <c r="F37" s="69"/>
      <c r="G37" s="12">
        <f>September!G37+F37</f>
        <v>0</v>
      </c>
    </row>
    <row r="38" spans="1:7" x14ac:dyDescent="0.2">
      <c r="A38" s="11" t="s">
        <v>37</v>
      </c>
      <c r="B38" s="70"/>
      <c r="C38" s="12">
        <f>September!C38+B38</f>
        <v>21546</v>
      </c>
      <c r="D38" s="68"/>
      <c r="E38" s="12">
        <f>September!E38+D38</f>
        <v>2</v>
      </c>
      <c r="F38" s="69"/>
      <c r="G38" s="12">
        <f>September!G38+F38</f>
        <v>0</v>
      </c>
    </row>
    <row r="39" spans="1:7" x14ac:dyDescent="0.2">
      <c r="A39" s="11" t="s">
        <v>38</v>
      </c>
      <c r="B39" s="70"/>
      <c r="C39" s="12">
        <f>September!C39+B39</f>
        <v>547739</v>
      </c>
      <c r="D39" s="68"/>
      <c r="E39" s="12">
        <f>September!E39+D39</f>
        <v>4</v>
      </c>
      <c r="F39" s="69"/>
      <c r="G39" s="12">
        <f>September!G39+F39</f>
        <v>0</v>
      </c>
    </row>
    <row r="40" spans="1:7" x14ac:dyDescent="0.2">
      <c r="A40" s="11" t="s">
        <v>39</v>
      </c>
      <c r="B40" s="70"/>
      <c r="C40" s="12">
        <f>September!C40+B40</f>
        <v>0</v>
      </c>
      <c r="D40" s="68"/>
      <c r="E40" s="12">
        <f>September!E40+D40</f>
        <v>0</v>
      </c>
      <c r="F40" s="69"/>
      <c r="G40" s="12">
        <f>September!G40+F40</f>
        <v>0</v>
      </c>
    </row>
    <row r="41" spans="1:7" x14ac:dyDescent="0.2">
      <c r="A41" s="11" t="s">
        <v>40</v>
      </c>
      <c r="B41" s="70"/>
      <c r="C41" s="12">
        <f>September!C41+B41</f>
        <v>2000</v>
      </c>
      <c r="D41" s="68"/>
      <c r="E41" s="12">
        <f>September!E41+D41</f>
        <v>0</v>
      </c>
      <c r="F41" s="69"/>
      <c r="G41" s="12">
        <f>September!G41+F41</f>
        <v>0</v>
      </c>
    </row>
    <row r="42" spans="1:7" x14ac:dyDescent="0.2">
      <c r="A42" s="11" t="s">
        <v>41</v>
      </c>
      <c r="B42" s="70"/>
      <c r="C42" s="12">
        <f>September!C42+B42</f>
        <v>0</v>
      </c>
      <c r="D42" s="68"/>
      <c r="E42" s="12">
        <f>September!E42+D42</f>
        <v>0</v>
      </c>
      <c r="F42" s="69"/>
      <c r="G42" s="12">
        <f>September!G42+F42</f>
        <v>0</v>
      </c>
    </row>
    <row r="43" spans="1:7" x14ac:dyDescent="0.2">
      <c r="A43" s="11" t="s">
        <v>42</v>
      </c>
      <c r="B43" s="70"/>
      <c r="C43" s="12">
        <f>September!C43+B43</f>
        <v>0</v>
      </c>
      <c r="D43" s="68"/>
      <c r="E43" s="12">
        <f>September!E43+D43</f>
        <v>0</v>
      </c>
      <c r="F43" s="69"/>
      <c r="G43" s="12">
        <f>September!G43+F43</f>
        <v>0</v>
      </c>
    </row>
    <row r="44" spans="1:7" x14ac:dyDescent="0.2">
      <c r="A44" s="11" t="s">
        <v>43</v>
      </c>
      <c r="B44" s="70"/>
      <c r="C44" s="12">
        <f>September!C44+B44</f>
        <v>103883</v>
      </c>
      <c r="D44" s="68"/>
      <c r="E44" s="12">
        <f>September!E44+D44</f>
        <v>1191</v>
      </c>
      <c r="F44" s="69"/>
      <c r="G44" s="12">
        <f>September!G44+F44</f>
        <v>0</v>
      </c>
    </row>
    <row r="45" spans="1:7" x14ac:dyDescent="0.2">
      <c r="A45" s="11" t="s">
        <v>44</v>
      </c>
      <c r="B45" s="70"/>
      <c r="C45" s="12">
        <f>September!C45+B45</f>
        <v>0</v>
      </c>
      <c r="D45" s="68"/>
      <c r="E45" s="12">
        <f>September!E45+D45</f>
        <v>0</v>
      </c>
      <c r="F45" s="69"/>
      <c r="G45" s="12">
        <f>September!G45+F45</f>
        <v>0</v>
      </c>
    </row>
    <row r="46" spans="1:7" x14ac:dyDescent="0.2">
      <c r="A46" s="11" t="s">
        <v>45</v>
      </c>
      <c r="B46" s="70"/>
      <c r="C46" s="12">
        <f>September!C46+B46</f>
        <v>41359</v>
      </c>
      <c r="D46" s="68"/>
      <c r="E46" s="12">
        <f>September!E46+D46</f>
        <v>0</v>
      </c>
      <c r="F46" s="69"/>
      <c r="G46" s="12">
        <f>September!G46+F46</f>
        <v>0</v>
      </c>
    </row>
    <row r="47" spans="1:7" x14ac:dyDescent="0.2">
      <c r="A47" s="11" t="s">
        <v>46</v>
      </c>
      <c r="B47" s="70"/>
      <c r="C47" s="12">
        <f>September!C47+B47</f>
        <v>73174</v>
      </c>
      <c r="D47" s="68"/>
      <c r="E47" s="12">
        <f>September!E47+D47</f>
        <v>0</v>
      </c>
      <c r="F47" s="69"/>
      <c r="G47" s="12">
        <f>September!G47+F47</f>
        <v>0</v>
      </c>
    </row>
    <row r="48" spans="1:7" x14ac:dyDescent="0.2">
      <c r="A48" s="11" t="s">
        <v>47</v>
      </c>
      <c r="B48" s="70"/>
      <c r="C48" s="12">
        <f>September!C48+B48</f>
        <v>0</v>
      </c>
      <c r="D48" s="68"/>
      <c r="E48" s="12">
        <f>September!E48+D48</f>
        <v>0</v>
      </c>
      <c r="F48" s="69"/>
      <c r="G48" s="12">
        <f>September!G48+F48</f>
        <v>0</v>
      </c>
    </row>
    <row r="49" spans="1:256" x14ac:dyDescent="0.2">
      <c r="A49" s="11" t="s">
        <v>48</v>
      </c>
      <c r="B49" s="70"/>
      <c r="C49" s="12">
        <f>September!C49+B49</f>
        <v>0</v>
      </c>
      <c r="D49" s="68"/>
      <c r="E49" s="12">
        <f>September!E49+D49</f>
        <v>0</v>
      </c>
      <c r="F49" s="69"/>
      <c r="G49" s="12">
        <f>September!G49+F49</f>
        <v>0</v>
      </c>
    </row>
    <row r="50" spans="1:256" x14ac:dyDescent="0.2">
      <c r="A50" s="11" t="s">
        <v>49</v>
      </c>
      <c r="B50" s="70"/>
      <c r="C50" s="12">
        <f>September!C50+B50</f>
        <v>0</v>
      </c>
      <c r="D50" s="68"/>
      <c r="E50" s="12">
        <f>September!E50+D50</f>
        <v>0</v>
      </c>
      <c r="F50" s="69"/>
      <c r="G50" s="12">
        <f>September!G50+F50</f>
        <v>0</v>
      </c>
    </row>
    <row r="51" spans="1:256" x14ac:dyDescent="0.2">
      <c r="A51" s="11" t="s">
        <v>50</v>
      </c>
      <c r="B51" s="70"/>
      <c r="C51" s="12">
        <f>September!C51+B51</f>
        <v>0</v>
      </c>
      <c r="D51" s="68"/>
      <c r="E51" s="12">
        <f>September!E51+D51</f>
        <v>0</v>
      </c>
      <c r="F51" s="69"/>
      <c r="G51" s="12">
        <f>September!G51+F51</f>
        <v>0</v>
      </c>
    </row>
    <row r="52" spans="1:256" x14ac:dyDescent="0.2">
      <c r="A52" s="11" t="s">
        <v>51</v>
      </c>
      <c r="B52" s="70"/>
      <c r="C52" s="12">
        <f>September!C52+B52</f>
        <v>51990</v>
      </c>
      <c r="D52" s="68"/>
      <c r="E52" s="12">
        <f>September!E52+D52</f>
        <v>1239</v>
      </c>
      <c r="F52" s="69"/>
      <c r="G52" s="12">
        <f>September!G52+F52</f>
        <v>0</v>
      </c>
    </row>
    <row r="53" spans="1:256" x14ac:dyDescent="0.2">
      <c r="A53" s="11" t="s">
        <v>52</v>
      </c>
      <c r="B53" s="70"/>
      <c r="C53" s="12">
        <f>September!C53+B53</f>
        <v>75272</v>
      </c>
      <c r="D53" s="68"/>
      <c r="E53" s="12">
        <f>September!E53+D53</f>
        <v>1428</v>
      </c>
      <c r="F53" s="69"/>
      <c r="G53" s="12">
        <f>September!G53+F53</f>
        <v>0</v>
      </c>
    </row>
    <row r="54" spans="1:256" ht="15.75" thickBot="1" x14ac:dyDescent="0.25">
      <c r="A54" s="13" t="s">
        <v>53</v>
      </c>
      <c r="B54" s="70"/>
      <c r="C54" s="12">
        <f>September!C54+B54</f>
        <v>800197</v>
      </c>
      <c r="D54" s="68"/>
      <c r="E54" s="12">
        <f>September!E54+D54</f>
        <v>1667</v>
      </c>
      <c r="F54" s="69"/>
      <c r="G54" s="12">
        <f>September!G54+F54</f>
        <v>36088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September!C55+B55</f>
        <v>5594103</v>
      </c>
      <c r="D55" s="15">
        <f>SUM(D7:D54)</f>
        <v>0</v>
      </c>
      <c r="E55" s="15">
        <f>September!E55+D55</f>
        <v>49877</v>
      </c>
      <c r="F55" s="15">
        <f>SUM(F7:F54)</f>
        <v>0</v>
      </c>
      <c r="G55" s="15">
        <f>September!G55+F55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September!D58+C58</f>
        <v>20</v>
      </c>
      <c r="E58" s="18"/>
    </row>
    <row r="59" spans="1:256" x14ac:dyDescent="0.2">
      <c r="A59" s="1" t="s">
        <v>57</v>
      </c>
      <c r="B59" s="23"/>
      <c r="C59" s="23"/>
      <c r="D59" s="24">
        <f>September!D59+C59</f>
        <v>0</v>
      </c>
    </row>
    <row r="60" spans="1:256" x14ac:dyDescent="0.2">
      <c r="A60" s="1" t="s">
        <v>58</v>
      </c>
      <c r="B60" s="23"/>
      <c r="C60" s="23"/>
      <c r="D60" s="24">
        <f>September!D60+C60</f>
        <v>440</v>
      </c>
    </row>
    <row r="61" spans="1:256" x14ac:dyDescent="0.2">
      <c r="A61" s="1" t="s">
        <v>59</v>
      </c>
      <c r="B61" s="23"/>
      <c r="C61" s="23"/>
      <c r="D61" s="24">
        <f>September!D61+C61</f>
        <v>0</v>
      </c>
    </row>
    <row r="62" spans="1:256" x14ac:dyDescent="0.2">
      <c r="A62" s="1" t="s">
        <v>60</v>
      </c>
      <c r="B62" s="23"/>
      <c r="C62" s="23"/>
      <c r="D62" s="24">
        <f>September!D62+C62</f>
        <v>443023</v>
      </c>
    </row>
    <row r="63" spans="1:256" x14ac:dyDescent="0.2">
      <c r="A63" s="1" t="s">
        <v>66</v>
      </c>
      <c r="B63" s="23"/>
      <c r="C63" s="23"/>
      <c r="D63" s="24">
        <f>September!D63+C63</f>
        <v>17519</v>
      </c>
    </row>
    <row r="64" spans="1:256" x14ac:dyDescent="0.2">
      <c r="A64" s="1" t="s">
        <v>64</v>
      </c>
      <c r="B64" s="23"/>
      <c r="C64" s="23"/>
      <c r="D64" s="24">
        <f>September!D64+C64</f>
        <v>59431</v>
      </c>
    </row>
    <row r="65" spans="1:4" x14ac:dyDescent="0.2">
      <c r="A65" s="1" t="s">
        <v>61</v>
      </c>
      <c r="C65" s="23"/>
      <c r="D65" s="24">
        <f>September!D65+C65</f>
        <v>0</v>
      </c>
    </row>
    <row r="66" spans="1:4" x14ac:dyDescent="0.2">
      <c r="A66" s="1" t="s">
        <v>62</v>
      </c>
      <c r="C66" s="23"/>
      <c r="D66" s="24">
        <f>September!D66+C66</f>
        <v>9589</v>
      </c>
    </row>
    <row r="67" spans="1:4" x14ac:dyDescent="0.2">
      <c r="A67" s="1" t="s">
        <v>63</v>
      </c>
      <c r="C67" s="23"/>
      <c r="D67" s="24">
        <f>September!D67+C67</f>
        <v>2500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9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80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73"/>
      <c r="C7" s="12">
        <f>October!C7+B7</f>
        <v>38975</v>
      </c>
      <c r="D7" s="67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65</v>
      </c>
      <c r="B8" s="73"/>
      <c r="C8" s="12">
        <f>October!C8+B8</f>
        <v>0</v>
      </c>
      <c r="D8" s="67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8</v>
      </c>
      <c r="B9" s="73"/>
      <c r="C9" s="12">
        <f>October!C9+B9</f>
        <v>52469</v>
      </c>
      <c r="D9" s="67"/>
      <c r="E9" s="12">
        <f>October!E9+D9</f>
        <v>602</v>
      </c>
      <c r="F9" s="12"/>
      <c r="G9" s="12">
        <f>October!G9+F9</f>
        <v>0</v>
      </c>
    </row>
    <row r="10" spans="1:256" x14ac:dyDescent="0.2">
      <c r="A10" s="11" t="s">
        <v>9</v>
      </c>
      <c r="B10" s="73"/>
      <c r="C10" s="12">
        <f>October!C10+B10</f>
        <v>0</v>
      </c>
      <c r="D10" s="67"/>
      <c r="E10" s="12">
        <f>October!E10+D10</f>
        <v>0</v>
      </c>
      <c r="F10" s="12"/>
      <c r="G10" s="12">
        <f>October!G10+F10</f>
        <v>0</v>
      </c>
    </row>
    <row r="11" spans="1:256" x14ac:dyDescent="0.2">
      <c r="A11" s="11" t="s">
        <v>10</v>
      </c>
      <c r="B11" s="73"/>
      <c r="C11" s="12">
        <f>October!C11+B11</f>
        <v>248632</v>
      </c>
      <c r="D11" s="67"/>
      <c r="E11" s="12">
        <f>October!E11+D11</f>
        <v>3</v>
      </c>
      <c r="F11" s="12"/>
      <c r="G11" s="12">
        <f>October!G11+F11</f>
        <v>0</v>
      </c>
    </row>
    <row r="12" spans="1:256" x14ac:dyDescent="0.2">
      <c r="A12" s="11" t="s">
        <v>11</v>
      </c>
      <c r="B12" s="73"/>
      <c r="C12" s="12">
        <f>October!C12+B12</f>
        <v>0</v>
      </c>
      <c r="D12" s="67"/>
      <c r="E12" s="12">
        <f>October!E12+D12</f>
        <v>0</v>
      </c>
      <c r="F12" s="12"/>
      <c r="G12" s="12">
        <f>October!G12+F12</f>
        <v>0</v>
      </c>
    </row>
    <row r="13" spans="1:256" x14ac:dyDescent="0.2">
      <c r="A13" s="11" t="s">
        <v>12</v>
      </c>
      <c r="B13" s="73"/>
      <c r="C13" s="12">
        <f>October!C13+B13</f>
        <v>0</v>
      </c>
      <c r="D13" s="67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13</v>
      </c>
      <c r="B14" s="73"/>
      <c r="C14" s="12">
        <f>October!C14+B14</f>
        <v>0</v>
      </c>
      <c r="D14" s="67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14</v>
      </c>
      <c r="B15" s="73"/>
      <c r="C15" s="12">
        <f>October!C15+B15</f>
        <v>16925</v>
      </c>
      <c r="D15" s="67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15</v>
      </c>
      <c r="B16" s="73"/>
      <c r="C16" s="12">
        <f>October!C16+B16</f>
        <v>0</v>
      </c>
      <c r="D16" s="67"/>
      <c r="E16" s="12">
        <f>October!E16+D16</f>
        <v>350</v>
      </c>
      <c r="F16" s="12"/>
      <c r="G16" s="12">
        <f>October!G16+F16</f>
        <v>0</v>
      </c>
    </row>
    <row r="17" spans="1:7" x14ac:dyDescent="0.2">
      <c r="A17" s="11" t="s">
        <v>16</v>
      </c>
      <c r="B17" s="73"/>
      <c r="C17" s="12">
        <f>October!C17+B17</f>
        <v>970930</v>
      </c>
      <c r="D17" s="67"/>
      <c r="E17" s="12">
        <f>October!E17+D17</f>
        <v>20186</v>
      </c>
      <c r="F17" s="12"/>
      <c r="G17" s="12">
        <f>October!G17+F17</f>
        <v>0</v>
      </c>
    </row>
    <row r="18" spans="1:7" x14ac:dyDescent="0.2">
      <c r="A18" s="11" t="s">
        <v>17</v>
      </c>
      <c r="B18" s="73"/>
      <c r="C18" s="12">
        <f>October!C18+B18</f>
        <v>36367</v>
      </c>
      <c r="D18" s="67"/>
      <c r="E18" s="12">
        <f>October!E18+D18</f>
        <v>2117</v>
      </c>
      <c r="F18" s="12"/>
      <c r="G18" s="12">
        <f>October!G18+F18</f>
        <v>0</v>
      </c>
    </row>
    <row r="19" spans="1:7" x14ac:dyDescent="0.2">
      <c r="A19" s="11" t="s">
        <v>18</v>
      </c>
      <c r="B19" s="73"/>
      <c r="C19" s="12">
        <f>October!C19+B19</f>
        <v>70582</v>
      </c>
      <c r="D19" s="67"/>
      <c r="E19" s="12">
        <f>October!E19+D19</f>
        <v>2454</v>
      </c>
      <c r="F19" s="12"/>
      <c r="G19" s="12">
        <f>October!G19+F19</f>
        <v>0</v>
      </c>
    </row>
    <row r="20" spans="1:7" x14ac:dyDescent="0.2">
      <c r="A20" s="11" t="s">
        <v>19</v>
      </c>
      <c r="B20" s="73"/>
      <c r="C20" s="12">
        <f>October!C20+B20</f>
        <v>9</v>
      </c>
      <c r="D20" s="67"/>
      <c r="E20" s="12">
        <f>October!E20+D20</f>
        <v>22</v>
      </c>
      <c r="F20" s="12"/>
      <c r="G20" s="12">
        <f>October!G20+F20</f>
        <v>0</v>
      </c>
    </row>
    <row r="21" spans="1:7" x14ac:dyDescent="0.2">
      <c r="A21" s="11" t="s">
        <v>20</v>
      </c>
      <c r="B21" s="73"/>
      <c r="C21" s="12">
        <f>October!C21+B21</f>
        <v>0</v>
      </c>
      <c r="D21" s="67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21</v>
      </c>
      <c r="B22" s="73"/>
      <c r="C22" s="12">
        <f>October!C22+B22</f>
        <v>0</v>
      </c>
      <c r="D22" s="67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22</v>
      </c>
      <c r="B23" s="73"/>
      <c r="C23" s="12">
        <f>October!C23+B23</f>
        <v>0</v>
      </c>
      <c r="D23" s="67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23</v>
      </c>
      <c r="B24" s="73"/>
      <c r="C24" s="12">
        <f>October!C24+B24</f>
        <v>0</v>
      </c>
      <c r="D24" s="67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24</v>
      </c>
      <c r="B25" s="73"/>
      <c r="C25" s="12">
        <f>October!C25+B25</f>
        <v>2092</v>
      </c>
      <c r="D25" s="67"/>
      <c r="E25" s="12">
        <f>October!E25+D25</f>
        <v>4688</v>
      </c>
      <c r="F25" s="12"/>
      <c r="G25" s="12">
        <f>October!G25+F25</f>
        <v>0</v>
      </c>
    </row>
    <row r="26" spans="1:7" x14ac:dyDescent="0.2">
      <c r="A26" s="11" t="s">
        <v>25</v>
      </c>
      <c r="B26" s="73"/>
      <c r="C26" s="12">
        <f>October!C26+B26</f>
        <v>584198</v>
      </c>
      <c r="D26" s="67"/>
      <c r="E26" s="12">
        <f>October!E26+D26</f>
        <v>6038</v>
      </c>
      <c r="F26" s="12"/>
      <c r="G26" s="12">
        <f>October!G26+F26</f>
        <v>0</v>
      </c>
    </row>
    <row r="27" spans="1:7" x14ac:dyDescent="0.2">
      <c r="A27" s="11" t="s">
        <v>26</v>
      </c>
      <c r="B27" s="73"/>
      <c r="C27" s="12">
        <f>October!C27+B27</f>
        <v>69200</v>
      </c>
      <c r="D27" s="67"/>
      <c r="E27" s="12">
        <f>October!E27+D27</f>
        <v>0</v>
      </c>
      <c r="F27" s="12"/>
      <c r="G27" s="12">
        <f>October!G27+F27</f>
        <v>0</v>
      </c>
    </row>
    <row r="28" spans="1:7" x14ac:dyDescent="0.2">
      <c r="A28" s="11" t="s">
        <v>27</v>
      </c>
      <c r="B28" s="73"/>
      <c r="C28" s="12">
        <f>October!C28+B28</f>
        <v>900694</v>
      </c>
      <c r="D28" s="67"/>
      <c r="E28" s="12">
        <f>October!E28+D28</f>
        <v>1714</v>
      </c>
      <c r="F28" s="12"/>
      <c r="G28" s="12">
        <f>October!G28+F28</f>
        <v>16</v>
      </c>
    </row>
    <row r="29" spans="1:7" x14ac:dyDescent="0.2">
      <c r="A29" s="11" t="s">
        <v>28</v>
      </c>
      <c r="B29" s="73"/>
      <c r="C29" s="12">
        <f>October!C29+B29</f>
        <v>6600</v>
      </c>
      <c r="D29" s="67"/>
      <c r="E29" s="12">
        <f>October!E29+D29</f>
        <v>0</v>
      </c>
      <c r="F29" s="12"/>
      <c r="G29" s="12">
        <f>October!G29+F29</f>
        <v>0</v>
      </c>
    </row>
    <row r="30" spans="1:7" x14ac:dyDescent="0.2">
      <c r="A30" s="11" t="s">
        <v>29</v>
      </c>
      <c r="B30" s="73"/>
      <c r="C30" s="12">
        <f>October!C30+B30</f>
        <v>376522</v>
      </c>
      <c r="D30" s="67"/>
      <c r="E30" s="12">
        <f>October!E30+D30</f>
        <v>3472</v>
      </c>
      <c r="F30" s="12"/>
      <c r="G30" s="12">
        <f>October!G30+F30</f>
        <v>0</v>
      </c>
    </row>
    <row r="31" spans="1:7" x14ac:dyDescent="0.2">
      <c r="A31" s="11" t="s">
        <v>30</v>
      </c>
      <c r="B31" s="73"/>
      <c r="C31" s="12">
        <f>October!C31+B31</f>
        <v>0</v>
      </c>
      <c r="D31" s="67"/>
      <c r="E31" s="12">
        <f>October!E31+D31</f>
        <v>0</v>
      </c>
      <c r="F31" s="12"/>
      <c r="G31" s="12">
        <f>October!G31+F31</f>
        <v>0</v>
      </c>
    </row>
    <row r="32" spans="1:7" x14ac:dyDescent="0.2">
      <c r="A32" s="11" t="s">
        <v>31</v>
      </c>
      <c r="B32" s="73"/>
      <c r="C32" s="12">
        <f>October!C32+B32</f>
        <v>0</v>
      </c>
      <c r="D32" s="67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32</v>
      </c>
      <c r="B33" s="73"/>
      <c r="C33" s="12">
        <f>October!C33+B33</f>
        <v>0</v>
      </c>
      <c r="D33" s="67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33</v>
      </c>
      <c r="B34" s="73"/>
      <c r="C34" s="12">
        <f>October!C34+B34</f>
        <v>0</v>
      </c>
      <c r="D34" s="67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34</v>
      </c>
      <c r="B35" s="73"/>
      <c r="C35" s="12">
        <f>October!C35+B35</f>
        <v>0</v>
      </c>
      <c r="D35" s="67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35</v>
      </c>
      <c r="B36" s="73"/>
      <c r="C36" s="12">
        <f>October!C36+B36</f>
        <v>404769</v>
      </c>
      <c r="D36" s="67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36</v>
      </c>
      <c r="B37" s="73"/>
      <c r="C37" s="12">
        <f>October!C37+B37</f>
        <v>97979</v>
      </c>
      <c r="D37" s="67"/>
      <c r="E37" s="12">
        <f>October!E37+D37</f>
        <v>2700</v>
      </c>
      <c r="F37" s="12"/>
      <c r="G37" s="12">
        <f>October!G37+F37</f>
        <v>0</v>
      </c>
    </row>
    <row r="38" spans="1:7" x14ac:dyDescent="0.2">
      <c r="A38" s="11" t="s">
        <v>37</v>
      </c>
      <c r="B38" s="73"/>
      <c r="C38" s="12">
        <f>October!C38+B38</f>
        <v>21546</v>
      </c>
      <c r="D38" s="67"/>
      <c r="E38" s="12">
        <f>October!E38+D38</f>
        <v>2</v>
      </c>
      <c r="F38" s="12"/>
      <c r="G38" s="12">
        <f>October!G38+F38</f>
        <v>0</v>
      </c>
    </row>
    <row r="39" spans="1:7" x14ac:dyDescent="0.2">
      <c r="A39" s="11" t="s">
        <v>38</v>
      </c>
      <c r="B39" s="73"/>
      <c r="C39" s="12">
        <f>October!C39+B39</f>
        <v>547739</v>
      </c>
      <c r="D39" s="67"/>
      <c r="E39" s="12">
        <f>October!E39+D39</f>
        <v>4</v>
      </c>
      <c r="F39" s="12"/>
      <c r="G39" s="12">
        <f>October!G39+F39</f>
        <v>0</v>
      </c>
    </row>
    <row r="40" spans="1:7" x14ac:dyDescent="0.2">
      <c r="A40" s="11" t="s">
        <v>39</v>
      </c>
      <c r="B40" s="73"/>
      <c r="C40" s="12">
        <f>October!C40+B40</f>
        <v>0</v>
      </c>
      <c r="D40" s="67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40</v>
      </c>
      <c r="B41" s="73"/>
      <c r="C41" s="12">
        <f>October!C41+B41</f>
        <v>2000</v>
      </c>
      <c r="D41" s="67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41</v>
      </c>
      <c r="B42" s="73"/>
      <c r="C42" s="12">
        <f>October!C42+B42</f>
        <v>0</v>
      </c>
      <c r="D42" s="67"/>
      <c r="E42" s="12">
        <f>October!E42+D42</f>
        <v>0</v>
      </c>
      <c r="F42" s="12"/>
      <c r="G42" s="12">
        <f>October!G42+F42</f>
        <v>0</v>
      </c>
    </row>
    <row r="43" spans="1:7" x14ac:dyDescent="0.2">
      <c r="A43" s="11" t="s">
        <v>42</v>
      </c>
      <c r="B43" s="73"/>
      <c r="C43" s="12">
        <f>October!C43+B43</f>
        <v>0</v>
      </c>
      <c r="D43" s="67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43</v>
      </c>
      <c r="B44" s="73"/>
      <c r="C44" s="12">
        <f>October!C44+B44</f>
        <v>103883</v>
      </c>
      <c r="D44" s="67"/>
      <c r="E44" s="12">
        <f>October!E44+D44</f>
        <v>1191</v>
      </c>
      <c r="F44" s="12"/>
      <c r="G44" s="12">
        <f>October!G44+F44</f>
        <v>0</v>
      </c>
    </row>
    <row r="45" spans="1:7" x14ac:dyDescent="0.2">
      <c r="A45" s="11" t="s">
        <v>44</v>
      </c>
      <c r="B45" s="74"/>
      <c r="C45" s="12">
        <f>October!C45+B45</f>
        <v>0</v>
      </c>
      <c r="D45" s="67"/>
      <c r="E45" s="12">
        <f>October!E45+D45</f>
        <v>0</v>
      </c>
      <c r="F45" s="12"/>
      <c r="G45" s="12">
        <f>October!G45+F45</f>
        <v>0</v>
      </c>
    </row>
    <row r="46" spans="1:7" x14ac:dyDescent="0.2">
      <c r="A46" s="11" t="s">
        <v>45</v>
      </c>
      <c r="B46" s="73"/>
      <c r="C46" s="12">
        <f>October!C46+B46</f>
        <v>41359</v>
      </c>
      <c r="D46" s="67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46</v>
      </c>
      <c r="B47" s="73"/>
      <c r="C47" s="12">
        <f>October!C47+B47</f>
        <v>73174</v>
      </c>
      <c r="D47" s="67"/>
      <c r="E47" s="12">
        <f>October!E47+D47</f>
        <v>0</v>
      </c>
      <c r="F47" s="12"/>
      <c r="G47" s="12">
        <f>October!G47+F47</f>
        <v>0</v>
      </c>
    </row>
    <row r="48" spans="1:7" x14ac:dyDescent="0.2">
      <c r="A48" s="11" t="s">
        <v>47</v>
      </c>
      <c r="B48" s="73"/>
      <c r="C48" s="12">
        <f>October!C48+B48</f>
        <v>0</v>
      </c>
      <c r="D48" s="67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48</v>
      </c>
      <c r="B49" s="73"/>
      <c r="C49" s="12">
        <f>October!C49+B49</f>
        <v>0</v>
      </c>
      <c r="D49" s="67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49</v>
      </c>
      <c r="B50" s="73"/>
      <c r="C50" s="12">
        <f>October!C50+B50</f>
        <v>0</v>
      </c>
      <c r="D50" s="67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50</v>
      </c>
      <c r="B51" s="73"/>
      <c r="C51" s="12">
        <f>October!C51+B51</f>
        <v>0</v>
      </c>
      <c r="D51" s="67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51</v>
      </c>
      <c r="B52" s="73"/>
      <c r="C52" s="12">
        <f>October!C52+B52</f>
        <v>51990</v>
      </c>
      <c r="D52" s="67"/>
      <c r="E52" s="12">
        <f>October!E52+D52</f>
        <v>1239</v>
      </c>
      <c r="F52" s="12"/>
      <c r="G52" s="12">
        <f>October!G52+F52</f>
        <v>0</v>
      </c>
    </row>
    <row r="53" spans="1:256" x14ac:dyDescent="0.2">
      <c r="A53" s="11" t="s">
        <v>52</v>
      </c>
      <c r="B53" s="73"/>
      <c r="C53" s="12">
        <f>October!C53+B53</f>
        <v>75272</v>
      </c>
      <c r="D53" s="67"/>
      <c r="E53" s="12">
        <f>October!E53+D53</f>
        <v>1428</v>
      </c>
      <c r="F53" s="12"/>
      <c r="G53" s="12">
        <f>October!G53+F53</f>
        <v>0</v>
      </c>
    </row>
    <row r="54" spans="1:256" ht="15.75" thickBot="1" x14ac:dyDescent="0.25">
      <c r="A54" s="13" t="s">
        <v>53</v>
      </c>
      <c r="B54" s="73"/>
      <c r="C54" s="12">
        <f>October!C54+B54</f>
        <v>800197</v>
      </c>
      <c r="D54" s="12"/>
      <c r="E54" s="12">
        <f>October!E54+D54</f>
        <v>1667</v>
      </c>
      <c r="F54" s="12"/>
      <c r="G54" s="12">
        <f>October!G54+F54</f>
        <v>36088</v>
      </c>
    </row>
    <row r="55" spans="1:256" ht="25.9" customHeight="1" thickTop="1" thickBot="1" x14ac:dyDescent="0.25">
      <c r="A55" s="14" t="s">
        <v>54</v>
      </c>
      <c r="B55" s="75">
        <f>SUM(B7:B54)</f>
        <v>0</v>
      </c>
      <c r="C55" s="15">
        <f>October!C55+B55</f>
        <v>5594103</v>
      </c>
      <c r="D55" s="15">
        <f>SUM(D7:D54)</f>
        <v>0</v>
      </c>
      <c r="E55" s="15">
        <f>October!E55+D55</f>
        <v>49877</v>
      </c>
      <c r="F55" s="15">
        <f>SUM(F7:F54)</f>
        <v>0</v>
      </c>
      <c r="G55" s="15">
        <f>October!G55+F55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October!D58+C58</f>
        <v>20</v>
      </c>
      <c r="E58" s="18"/>
    </row>
    <row r="59" spans="1:256" x14ac:dyDescent="0.2">
      <c r="A59" s="1" t="s">
        <v>57</v>
      </c>
      <c r="B59" s="23"/>
      <c r="C59" s="23"/>
      <c r="D59" s="24">
        <f>October!D59+C59</f>
        <v>0</v>
      </c>
    </row>
    <row r="60" spans="1:256" x14ac:dyDescent="0.2">
      <c r="A60" s="1" t="s">
        <v>58</v>
      </c>
      <c r="B60" s="23"/>
      <c r="C60" s="23"/>
      <c r="D60" s="24">
        <f>October!D60+C60</f>
        <v>440</v>
      </c>
    </row>
    <row r="61" spans="1:256" x14ac:dyDescent="0.2">
      <c r="A61" s="1" t="s">
        <v>59</v>
      </c>
      <c r="B61" s="23"/>
      <c r="C61" s="23"/>
      <c r="D61" s="24">
        <f>October!D61+C61</f>
        <v>0</v>
      </c>
    </row>
    <row r="62" spans="1:256" x14ac:dyDescent="0.2">
      <c r="A62" s="1" t="s">
        <v>60</v>
      </c>
      <c r="B62" s="23"/>
      <c r="C62" s="23"/>
      <c r="D62" s="24">
        <f>October!D62+C62</f>
        <v>443023</v>
      </c>
    </row>
    <row r="63" spans="1:256" x14ac:dyDescent="0.2">
      <c r="A63" s="1" t="s">
        <v>66</v>
      </c>
      <c r="B63" s="23"/>
      <c r="C63" s="23"/>
      <c r="D63" s="24">
        <f>October!D63+C63</f>
        <v>17519</v>
      </c>
    </row>
    <row r="64" spans="1:256" x14ac:dyDescent="0.2">
      <c r="A64" s="1" t="s">
        <v>64</v>
      </c>
      <c r="B64" s="23"/>
      <c r="C64" s="23"/>
      <c r="D64" s="24">
        <f>October!D64+C64</f>
        <v>59431</v>
      </c>
    </row>
    <row r="65" spans="1:4" x14ac:dyDescent="0.2">
      <c r="A65" s="1" t="s">
        <v>61</v>
      </c>
      <c r="C65" s="23"/>
      <c r="D65" s="24">
        <f>October!D65+C65</f>
        <v>0</v>
      </c>
    </row>
    <row r="66" spans="1:4" x14ac:dyDescent="0.2">
      <c r="A66" s="1" t="s">
        <v>62</v>
      </c>
      <c r="C66" s="23"/>
      <c r="D66" s="24">
        <f>October!D66+C66</f>
        <v>9589</v>
      </c>
    </row>
    <row r="67" spans="1:4" x14ac:dyDescent="0.2">
      <c r="A67" s="1" t="s">
        <v>63</v>
      </c>
      <c r="C67" s="23"/>
      <c r="D67" s="24">
        <f>October!D67+C67</f>
        <v>2500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20" activePane="bottomLeft" state="frozen"/>
      <selection pane="bottomLeft" activeCell="F4" sqref="F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81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/>
      <c r="C7" s="12">
        <f>November!C7+B7</f>
        <v>38975</v>
      </c>
      <c r="D7" s="12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65</v>
      </c>
      <c r="B8" s="12"/>
      <c r="C8" s="12">
        <f>November!C8+B8</f>
        <v>0</v>
      </c>
      <c r="D8" s="12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8</v>
      </c>
      <c r="B9" s="12"/>
      <c r="C9" s="12">
        <f>November!C9+B9</f>
        <v>52469</v>
      </c>
      <c r="D9" s="12"/>
      <c r="E9" s="12">
        <f>November!E9+D9</f>
        <v>602</v>
      </c>
      <c r="F9" s="12"/>
      <c r="G9" s="12">
        <f>November!G9+F9</f>
        <v>0</v>
      </c>
    </row>
    <row r="10" spans="1:256" x14ac:dyDescent="0.2">
      <c r="A10" s="11" t="s">
        <v>9</v>
      </c>
      <c r="B10" s="12"/>
      <c r="C10" s="12">
        <f>November!C10+B10</f>
        <v>0</v>
      </c>
      <c r="D10" s="12"/>
      <c r="E10" s="12">
        <f>November!E10+D10</f>
        <v>0</v>
      </c>
      <c r="F10" s="12"/>
      <c r="G10" s="12">
        <f>November!G10+F10</f>
        <v>0</v>
      </c>
    </row>
    <row r="11" spans="1:256" x14ac:dyDescent="0.2">
      <c r="A11" s="11" t="s">
        <v>10</v>
      </c>
      <c r="B11" s="12"/>
      <c r="C11" s="12">
        <f>November!C11+B11</f>
        <v>248632</v>
      </c>
      <c r="D11" s="12"/>
      <c r="E11" s="12">
        <f>November!E11+D11</f>
        <v>3</v>
      </c>
      <c r="F11" s="12"/>
      <c r="G11" s="12">
        <f>November!G11+F11</f>
        <v>0</v>
      </c>
    </row>
    <row r="12" spans="1:256" x14ac:dyDescent="0.2">
      <c r="A12" s="11" t="s">
        <v>11</v>
      </c>
      <c r="B12" s="12"/>
      <c r="C12" s="12">
        <f>November!C12+B12</f>
        <v>0</v>
      </c>
      <c r="D12" s="12"/>
      <c r="E12" s="12">
        <f>November!E12+D12</f>
        <v>0</v>
      </c>
      <c r="F12" s="12"/>
      <c r="G12" s="12">
        <f>November!G12+F12</f>
        <v>0</v>
      </c>
    </row>
    <row r="13" spans="1:256" x14ac:dyDescent="0.2">
      <c r="A13" s="11" t="s">
        <v>12</v>
      </c>
      <c r="B13" s="12"/>
      <c r="C13" s="12">
        <f>November!C13+B13</f>
        <v>0</v>
      </c>
      <c r="D13" s="12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13</v>
      </c>
      <c r="B14" s="12"/>
      <c r="C14" s="12">
        <f>November!C14+B14</f>
        <v>0</v>
      </c>
      <c r="D14" s="12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14</v>
      </c>
      <c r="B15" s="12"/>
      <c r="C15" s="12">
        <f>November!C15+B15</f>
        <v>16925</v>
      </c>
      <c r="D15" s="12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15</v>
      </c>
      <c r="B16" s="12"/>
      <c r="C16" s="12">
        <f>November!C16+B16</f>
        <v>0</v>
      </c>
      <c r="D16" s="12"/>
      <c r="E16" s="12">
        <f>November!E16+D16</f>
        <v>350</v>
      </c>
      <c r="F16" s="12"/>
      <c r="G16" s="12">
        <f>November!G16+F16</f>
        <v>0</v>
      </c>
    </row>
    <row r="17" spans="1:7" x14ac:dyDescent="0.2">
      <c r="A17" s="11" t="s">
        <v>16</v>
      </c>
      <c r="B17" s="12"/>
      <c r="C17" s="12">
        <f>November!C17+B17</f>
        <v>970930</v>
      </c>
      <c r="D17" s="12"/>
      <c r="E17" s="12">
        <f>November!E17+D17</f>
        <v>20186</v>
      </c>
      <c r="F17" s="12"/>
      <c r="G17" s="12">
        <f>November!G17+F17</f>
        <v>0</v>
      </c>
    </row>
    <row r="18" spans="1:7" x14ac:dyDescent="0.2">
      <c r="A18" s="11" t="s">
        <v>17</v>
      </c>
      <c r="B18" s="12"/>
      <c r="C18" s="12">
        <f>November!C18+B18</f>
        <v>36367</v>
      </c>
      <c r="D18" s="12"/>
      <c r="E18" s="12">
        <f>November!E18+D18</f>
        <v>2117</v>
      </c>
      <c r="F18" s="12"/>
      <c r="G18" s="12">
        <f>November!G18+F18</f>
        <v>0</v>
      </c>
    </row>
    <row r="19" spans="1:7" x14ac:dyDescent="0.2">
      <c r="A19" s="11" t="s">
        <v>18</v>
      </c>
      <c r="B19" s="12"/>
      <c r="C19" s="12">
        <f>November!C19+B19</f>
        <v>70582</v>
      </c>
      <c r="D19" s="12"/>
      <c r="E19" s="12">
        <f>November!E19+D19</f>
        <v>2454</v>
      </c>
      <c r="F19" s="12"/>
      <c r="G19" s="12">
        <f>November!G19+F19</f>
        <v>0</v>
      </c>
    </row>
    <row r="20" spans="1:7" x14ac:dyDescent="0.2">
      <c r="A20" s="11" t="s">
        <v>19</v>
      </c>
      <c r="B20" s="12"/>
      <c r="C20" s="12">
        <f>November!C20+B20</f>
        <v>9</v>
      </c>
      <c r="D20" s="12"/>
      <c r="E20" s="12">
        <f>November!E20+D20</f>
        <v>22</v>
      </c>
      <c r="F20" s="12"/>
      <c r="G20" s="12">
        <f>November!G20+F20</f>
        <v>0</v>
      </c>
    </row>
    <row r="21" spans="1:7" x14ac:dyDescent="0.2">
      <c r="A21" s="11" t="s">
        <v>20</v>
      </c>
      <c r="B21" s="12"/>
      <c r="C21" s="12">
        <f>November!C21+B21</f>
        <v>0</v>
      </c>
      <c r="D21" s="12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21</v>
      </c>
      <c r="B22" s="12"/>
      <c r="C22" s="12">
        <f>November!C22+B22</f>
        <v>0</v>
      </c>
      <c r="D22" s="12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22</v>
      </c>
      <c r="B23" s="12"/>
      <c r="C23" s="12">
        <f>November!C23+B23</f>
        <v>0</v>
      </c>
      <c r="D23" s="12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23</v>
      </c>
      <c r="B24" s="12"/>
      <c r="C24" s="12">
        <f>November!C24+B24</f>
        <v>0</v>
      </c>
      <c r="D24" s="12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24</v>
      </c>
      <c r="B25" s="12"/>
      <c r="C25" s="12">
        <f>November!C25+B25</f>
        <v>2092</v>
      </c>
      <c r="D25" s="12"/>
      <c r="E25" s="12">
        <f>November!E25+D25</f>
        <v>4688</v>
      </c>
      <c r="F25" s="12"/>
      <c r="G25" s="12">
        <f>November!G25+F25</f>
        <v>0</v>
      </c>
    </row>
    <row r="26" spans="1:7" x14ac:dyDescent="0.2">
      <c r="A26" s="11" t="s">
        <v>25</v>
      </c>
      <c r="B26" s="12"/>
      <c r="C26" s="12">
        <f>November!C26+B26</f>
        <v>584198</v>
      </c>
      <c r="D26" s="12"/>
      <c r="E26" s="12">
        <f>November!E26+D26</f>
        <v>6038</v>
      </c>
      <c r="F26" s="12"/>
      <c r="G26" s="12">
        <f>November!G26+F26</f>
        <v>0</v>
      </c>
    </row>
    <row r="27" spans="1:7" x14ac:dyDescent="0.2">
      <c r="A27" s="11" t="s">
        <v>26</v>
      </c>
      <c r="B27" s="12"/>
      <c r="C27" s="12">
        <f>November!C27+B27</f>
        <v>69200</v>
      </c>
      <c r="D27" s="12"/>
      <c r="E27" s="12">
        <f>November!E27+D27</f>
        <v>0</v>
      </c>
      <c r="F27" s="12"/>
      <c r="G27" s="12">
        <f>November!G27+F27</f>
        <v>0</v>
      </c>
    </row>
    <row r="28" spans="1:7" x14ac:dyDescent="0.2">
      <c r="A28" s="11" t="s">
        <v>27</v>
      </c>
      <c r="B28" s="12"/>
      <c r="C28" s="12">
        <f>November!C28+B28</f>
        <v>900694</v>
      </c>
      <c r="D28" s="12"/>
      <c r="E28" s="12">
        <f>November!E28+D28</f>
        <v>1714</v>
      </c>
      <c r="F28" s="12"/>
      <c r="G28" s="12">
        <f>November!G28+F28</f>
        <v>16</v>
      </c>
    </row>
    <row r="29" spans="1:7" x14ac:dyDescent="0.2">
      <c r="A29" s="11" t="s">
        <v>28</v>
      </c>
      <c r="B29" s="12"/>
      <c r="C29" s="12">
        <f>November!C29+B29</f>
        <v>6600</v>
      </c>
      <c r="D29" s="12"/>
      <c r="E29" s="12">
        <f>November!E29+D29</f>
        <v>0</v>
      </c>
      <c r="F29" s="12"/>
      <c r="G29" s="12">
        <f>November!G29+F29</f>
        <v>0</v>
      </c>
    </row>
    <row r="30" spans="1:7" x14ac:dyDescent="0.2">
      <c r="A30" s="11" t="s">
        <v>29</v>
      </c>
      <c r="B30" s="12"/>
      <c r="C30" s="12">
        <f>November!C30+B30</f>
        <v>376522</v>
      </c>
      <c r="D30" s="12"/>
      <c r="E30" s="12">
        <f>November!E30+D30</f>
        <v>3472</v>
      </c>
      <c r="F30" s="12"/>
      <c r="G30" s="12">
        <f>November!G30+F30</f>
        <v>0</v>
      </c>
    </row>
    <row r="31" spans="1:7" x14ac:dyDescent="0.2">
      <c r="A31" s="11" t="s">
        <v>30</v>
      </c>
      <c r="B31" s="12"/>
      <c r="C31" s="12">
        <f>November!C31+B31</f>
        <v>0</v>
      </c>
      <c r="D31" s="12"/>
      <c r="E31" s="12">
        <f>November!E31+D31</f>
        <v>0</v>
      </c>
      <c r="F31" s="12"/>
      <c r="G31" s="12">
        <f>November!G31+F31</f>
        <v>0</v>
      </c>
    </row>
    <row r="32" spans="1:7" x14ac:dyDescent="0.2">
      <c r="A32" s="11" t="s">
        <v>31</v>
      </c>
      <c r="B32" s="12"/>
      <c r="C32" s="12">
        <f>November!C32+B32</f>
        <v>0</v>
      </c>
      <c r="D32" s="12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32</v>
      </c>
      <c r="B33" s="12"/>
      <c r="C33" s="12">
        <f>November!C33+B33</f>
        <v>0</v>
      </c>
      <c r="D33" s="12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33</v>
      </c>
      <c r="B34" s="12"/>
      <c r="C34" s="12">
        <f>November!C34+B34</f>
        <v>0</v>
      </c>
      <c r="D34" s="12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34</v>
      </c>
      <c r="B35" s="12"/>
      <c r="C35" s="12">
        <f>November!C35+B35</f>
        <v>0</v>
      </c>
      <c r="D35" s="12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35</v>
      </c>
      <c r="B36" s="12"/>
      <c r="C36" s="12">
        <f>November!C36+B36</f>
        <v>404769</v>
      </c>
      <c r="D36" s="12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36</v>
      </c>
      <c r="B37" s="12"/>
      <c r="C37" s="12">
        <f>November!C37+B37</f>
        <v>97979</v>
      </c>
      <c r="D37" s="12"/>
      <c r="E37" s="12">
        <f>November!E37+D37</f>
        <v>2700</v>
      </c>
      <c r="F37" s="12"/>
      <c r="G37" s="12">
        <f>November!G37+F37</f>
        <v>0</v>
      </c>
    </row>
    <row r="38" spans="1:7" x14ac:dyDescent="0.2">
      <c r="A38" s="11" t="s">
        <v>37</v>
      </c>
      <c r="B38" s="12"/>
      <c r="C38" s="12">
        <f>November!C38+B38</f>
        <v>21546</v>
      </c>
      <c r="D38" s="12"/>
      <c r="E38" s="12">
        <f>November!E38+D38</f>
        <v>2</v>
      </c>
      <c r="F38" s="12"/>
      <c r="G38" s="12">
        <f>November!G38+F38</f>
        <v>0</v>
      </c>
    </row>
    <row r="39" spans="1:7" x14ac:dyDescent="0.2">
      <c r="A39" s="11" t="s">
        <v>38</v>
      </c>
      <c r="B39" s="12"/>
      <c r="C39" s="12">
        <f>November!C39+B39</f>
        <v>547739</v>
      </c>
      <c r="D39" s="12"/>
      <c r="E39" s="12">
        <f>November!E39+D39</f>
        <v>4</v>
      </c>
      <c r="F39" s="12"/>
      <c r="G39" s="12">
        <f>November!G39+F39</f>
        <v>0</v>
      </c>
    </row>
    <row r="40" spans="1:7" x14ac:dyDescent="0.2">
      <c r="A40" s="11" t="s">
        <v>39</v>
      </c>
      <c r="B40" s="12"/>
      <c r="C40" s="12">
        <f>November!C40+B40</f>
        <v>0</v>
      </c>
      <c r="D40" s="12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40</v>
      </c>
      <c r="B41" s="12"/>
      <c r="C41" s="12">
        <f>November!C41+B41</f>
        <v>2000</v>
      </c>
      <c r="D41" s="12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41</v>
      </c>
      <c r="B42" s="12"/>
      <c r="C42" s="12">
        <f>November!C42+B42</f>
        <v>0</v>
      </c>
      <c r="D42" s="12"/>
      <c r="E42" s="12">
        <f>November!E42+D42</f>
        <v>0</v>
      </c>
      <c r="F42" s="12"/>
      <c r="G42" s="12">
        <f>November!G42+F42</f>
        <v>0</v>
      </c>
    </row>
    <row r="43" spans="1:7" x14ac:dyDescent="0.2">
      <c r="A43" s="11" t="s">
        <v>42</v>
      </c>
      <c r="B43" s="12"/>
      <c r="C43" s="12">
        <f>November!C43+B43</f>
        <v>0</v>
      </c>
      <c r="D43" s="12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43</v>
      </c>
      <c r="B44" s="12"/>
      <c r="C44" s="12">
        <f>November!C44+B44</f>
        <v>103883</v>
      </c>
      <c r="D44" s="12"/>
      <c r="E44" s="12">
        <f>November!E44+D44</f>
        <v>1191</v>
      </c>
      <c r="F44" s="12"/>
      <c r="G44" s="12">
        <f>November!G44+F44</f>
        <v>0</v>
      </c>
    </row>
    <row r="45" spans="1:7" x14ac:dyDescent="0.2">
      <c r="A45" s="11" t="s">
        <v>44</v>
      </c>
      <c r="B45" s="12"/>
      <c r="C45" s="12">
        <f>November!C45+B45</f>
        <v>0</v>
      </c>
      <c r="D45" s="12"/>
      <c r="E45" s="12">
        <f>November!E45+D45</f>
        <v>0</v>
      </c>
      <c r="F45" s="12"/>
      <c r="G45" s="12">
        <f>November!G45+F45</f>
        <v>0</v>
      </c>
    </row>
    <row r="46" spans="1:7" x14ac:dyDescent="0.2">
      <c r="A46" s="11" t="s">
        <v>45</v>
      </c>
      <c r="B46" s="12"/>
      <c r="C46" s="12">
        <f>November!C46+B46</f>
        <v>41359</v>
      </c>
      <c r="D46" s="12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46</v>
      </c>
      <c r="B47" s="12"/>
      <c r="C47" s="12">
        <f>November!C47+B47</f>
        <v>73174</v>
      </c>
      <c r="D47" s="12"/>
      <c r="E47" s="12">
        <f>November!E47+D47</f>
        <v>0</v>
      </c>
      <c r="F47" s="12"/>
      <c r="G47" s="12">
        <f>November!G47+F47</f>
        <v>0</v>
      </c>
    </row>
    <row r="48" spans="1:7" x14ac:dyDescent="0.2">
      <c r="A48" s="11" t="s">
        <v>47</v>
      </c>
      <c r="B48" s="12"/>
      <c r="C48" s="12">
        <f>November!C48+B48</f>
        <v>0</v>
      </c>
      <c r="D48" s="12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48</v>
      </c>
      <c r="B49" s="12"/>
      <c r="C49" s="12">
        <f>November!C49+B49</f>
        <v>0</v>
      </c>
      <c r="D49" s="12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49</v>
      </c>
      <c r="B50" s="12"/>
      <c r="C50" s="12">
        <f>November!C50+B50</f>
        <v>0</v>
      </c>
      <c r="D50" s="12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50</v>
      </c>
      <c r="B51" s="12"/>
      <c r="C51" s="12">
        <f>November!C51+B51</f>
        <v>0</v>
      </c>
      <c r="D51" s="12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51</v>
      </c>
      <c r="B52" s="12"/>
      <c r="C52" s="12">
        <f>November!C52+B52</f>
        <v>51990</v>
      </c>
      <c r="D52" s="12"/>
      <c r="E52" s="12">
        <f>November!E52+D52</f>
        <v>1239</v>
      </c>
      <c r="F52" s="12"/>
      <c r="G52" s="12">
        <f>November!G52+F52</f>
        <v>0</v>
      </c>
    </row>
    <row r="53" spans="1:256" x14ac:dyDescent="0.2">
      <c r="A53" s="11" t="s">
        <v>52</v>
      </c>
      <c r="B53" s="12"/>
      <c r="C53" s="12">
        <f>November!C53+B53</f>
        <v>75272</v>
      </c>
      <c r="D53" s="12"/>
      <c r="E53" s="12">
        <f>November!E53+D53</f>
        <v>1428</v>
      </c>
      <c r="F53" s="12"/>
      <c r="G53" s="12">
        <f>November!G53+F53</f>
        <v>0</v>
      </c>
    </row>
    <row r="54" spans="1:256" ht="15.75" thickBot="1" x14ac:dyDescent="0.25">
      <c r="A54" s="13" t="s">
        <v>53</v>
      </c>
      <c r="B54" s="12"/>
      <c r="C54" s="12">
        <f>November!C54+B54</f>
        <v>800197</v>
      </c>
      <c r="D54" s="12"/>
      <c r="E54" s="12">
        <f>November!E54+D54</f>
        <v>1667</v>
      </c>
      <c r="F54" s="12"/>
      <c r="G54" s="12">
        <f>November!G54+F54</f>
        <v>36088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November!C55+B55</f>
        <v>5594103</v>
      </c>
      <c r="D55" s="15">
        <f>SUM(D7:D54)</f>
        <v>0</v>
      </c>
      <c r="E55" s="15">
        <f>November!E55+D55</f>
        <v>49877</v>
      </c>
      <c r="F55" s="15">
        <f>SUM(F7:F54)</f>
        <v>0</v>
      </c>
      <c r="G55" s="15">
        <f>November!G55+F55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November!D58+C58</f>
        <v>20</v>
      </c>
      <c r="E58" s="18"/>
    </row>
    <row r="59" spans="1:256" x14ac:dyDescent="0.2">
      <c r="A59" s="1" t="s">
        <v>57</v>
      </c>
      <c r="B59" s="23"/>
      <c r="C59" s="23"/>
      <c r="D59" s="24">
        <f>November!D59+C59</f>
        <v>0</v>
      </c>
    </row>
    <row r="60" spans="1:256" x14ac:dyDescent="0.2">
      <c r="A60" s="1" t="s">
        <v>58</v>
      </c>
      <c r="B60" s="23"/>
      <c r="C60" s="23"/>
      <c r="D60" s="24">
        <f>November!D60+C60</f>
        <v>440</v>
      </c>
    </row>
    <row r="61" spans="1:256" x14ac:dyDescent="0.2">
      <c r="A61" s="1" t="s">
        <v>59</v>
      </c>
      <c r="B61" s="23"/>
      <c r="C61" s="23"/>
      <c r="D61" s="24">
        <f>November!D61+C61</f>
        <v>0</v>
      </c>
    </row>
    <row r="62" spans="1:256" x14ac:dyDescent="0.2">
      <c r="A62" s="1" t="s">
        <v>60</v>
      </c>
      <c r="B62" s="23"/>
      <c r="C62" s="23"/>
      <c r="D62" s="24">
        <f>November!D62+C62</f>
        <v>443023</v>
      </c>
    </row>
    <row r="63" spans="1:256" x14ac:dyDescent="0.2">
      <c r="A63" s="1" t="s">
        <v>66</v>
      </c>
      <c r="B63" s="23"/>
      <c r="C63" s="23"/>
      <c r="D63" s="24">
        <f>November!D63+C63</f>
        <v>17519</v>
      </c>
    </row>
    <row r="64" spans="1:256" x14ac:dyDescent="0.2">
      <c r="A64" s="1" t="s">
        <v>64</v>
      </c>
      <c r="B64" s="23"/>
      <c r="C64" s="23"/>
      <c r="D64" s="24">
        <f>November!D64+C64</f>
        <v>59431</v>
      </c>
    </row>
    <row r="65" spans="1:4" x14ac:dyDescent="0.2">
      <c r="A65" s="1" t="s">
        <v>61</v>
      </c>
      <c r="C65" s="23"/>
      <c r="D65" s="24">
        <f>November!D65+C65</f>
        <v>0</v>
      </c>
    </row>
    <row r="66" spans="1:4" x14ac:dyDescent="0.2">
      <c r="A66" s="1" t="s">
        <v>62</v>
      </c>
      <c r="C66" s="23"/>
      <c r="D66" s="24">
        <f>November!D66+C66</f>
        <v>9589</v>
      </c>
    </row>
    <row r="67" spans="1:4" x14ac:dyDescent="0.2">
      <c r="A67" s="1" t="s">
        <v>63</v>
      </c>
      <c r="C67" s="23"/>
      <c r="D67" s="24">
        <f>November!D67+C67</f>
        <v>2500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16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7" customWidth="1"/>
    <col min="2" max="4" width="13.6640625" style="53" customWidth="1"/>
    <col min="5" max="7" width="12.6640625" style="53" customWidth="1"/>
    <col min="8" max="16384" width="11.77734375" style="53"/>
  </cols>
  <sheetData>
    <row r="1" spans="1:256" ht="0.95" customHeight="1" x14ac:dyDescent="0.25">
      <c r="I1" s="79"/>
    </row>
    <row r="2" spans="1:256" ht="23.25" x14ac:dyDescent="0.35">
      <c r="A2" s="80" t="s">
        <v>71</v>
      </c>
      <c r="B2" s="81"/>
      <c r="D2" s="81"/>
      <c r="F2" s="53" t="s">
        <v>72</v>
      </c>
      <c r="G2" s="43"/>
      <c r="I2" s="79"/>
    </row>
    <row r="3" spans="1:256" ht="12.95" customHeight="1" x14ac:dyDescent="0.25">
      <c r="F3" s="53" t="s">
        <v>68</v>
      </c>
      <c r="I3" s="79"/>
    </row>
    <row r="4" spans="1:256" ht="12.95" customHeight="1" thickBot="1" x14ac:dyDescent="0.3">
      <c r="E4" s="79"/>
      <c r="G4" s="79"/>
      <c r="I4" s="79"/>
    </row>
    <row r="5" spans="1:256" ht="21" customHeight="1" thickBot="1" x14ac:dyDescent="0.3">
      <c r="B5" s="84" t="s">
        <v>1</v>
      </c>
      <c r="C5" s="85"/>
      <c r="D5" s="86" t="s">
        <v>2</v>
      </c>
      <c r="E5" s="85"/>
      <c r="F5" s="86" t="s">
        <v>3</v>
      </c>
      <c r="G5" s="85"/>
    </row>
    <row r="6" spans="1:256" ht="16.5" thickBot="1" x14ac:dyDescent="0.25">
      <c r="A6" s="87" t="s">
        <v>4</v>
      </c>
      <c r="B6" s="88" t="s">
        <v>5</v>
      </c>
      <c r="C6" s="88" t="s">
        <v>6</v>
      </c>
      <c r="D6" s="88" t="s">
        <v>5</v>
      </c>
      <c r="E6" s="88" t="s">
        <v>6</v>
      </c>
      <c r="F6" s="88" t="s">
        <v>5</v>
      </c>
      <c r="G6" s="88" t="s">
        <v>6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x14ac:dyDescent="0.2">
      <c r="A7" s="46" t="s">
        <v>7</v>
      </c>
      <c r="B7" s="25">
        <f>1000+500+500+1000+850+850+425+850+850+870+870+870+870+870</f>
        <v>11175</v>
      </c>
      <c r="C7" s="25">
        <f>January!C7+B7</f>
        <v>30050</v>
      </c>
      <c r="D7" s="25"/>
      <c r="E7" s="25">
        <f>January!E7+D7</f>
        <v>0</v>
      </c>
      <c r="F7" s="25"/>
      <c r="G7" s="25">
        <f>January!G7+F7</f>
        <v>0</v>
      </c>
    </row>
    <row r="8" spans="1:256" x14ac:dyDescent="0.2">
      <c r="A8" s="46" t="s">
        <v>65</v>
      </c>
      <c r="B8" s="25"/>
      <c r="C8" s="25">
        <f>January!C8+B8</f>
        <v>0</v>
      </c>
      <c r="D8" s="25"/>
      <c r="E8" s="25">
        <f>January!E8+D8</f>
        <v>0</v>
      </c>
      <c r="F8" s="25"/>
      <c r="G8" s="25">
        <f>January!G8+F8</f>
        <v>0</v>
      </c>
    </row>
    <row r="9" spans="1:256" x14ac:dyDescent="0.2">
      <c r="A9" s="46" t="s">
        <v>8</v>
      </c>
      <c r="B9" s="25">
        <f>470+1630+1760</f>
        <v>3860</v>
      </c>
      <c r="C9" s="25">
        <f>January!C9+B9</f>
        <v>18302</v>
      </c>
      <c r="D9" s="25"/>
      <c r="E9" s="25">
        <f>January!E9+D9</f>
        <v>600</v>
      </c>
      <c r="F9" s="25"/>
      <c r="G9" s="25">
        <f>January!G9+F9</f>
        <v>0</v>
      </c>
    </row>
    <row r="10" spans="1:256" x14ac:dyDescent="0.2">
      <c r="A10" s="46" t="s">
        <v>9</v>
      </c>
      <c r="B10" s="25"/>
      <c r="C10" s="25">
        <f>January!C10+B10</f>
        <v>0</v>
      </c>
      <c r="D10" s="25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46" t="s">
        <v>10</v>
      </c>
      <c r="B11" s="25">
        <f>1020+1020+1020+1020+2273+994+2700+1279+1421+852+2273+2274+1080+2450+2450+500+1950+2450+2900+1300+550+550+1100+1871+2600+1751+1100+1200+1100+400+950+550+550+1020+1020+500+500+900+450+650+400+2600+1259+352+1530+2530+1100+1500+2500+1350+1250+900+1400+2600+2300+1300+1020+1020+1020+1020+21204</f>
        <v>102693</v>
      </c>
      <c r="C11" s="25">
        <f>January!C11+B11</f>
        <v>229004</v>
      </c>
      <c r="D11" s="25">
        <v>3</v>
      </c>
      <c r="E11" s="25">
        <f>January!E11+D11</f>
        <v>3</v>
      </c>
      <c r="F11" s="25"/>
      <c r="G11" s="25">
        <f>January!G11+F11</f>
        <v>0</v>
      </c>
    </row>
    <row r="12" spans="1:256" x14ac:dyDescent="0.2">
      <c r="A12" s="46" t="s">
        <v>11</v>
      </c>
      <c r="B12" s="25"/>
      <c r="C12" s="25">
        <f>January!C12+B12</f>
        <v>0</v>
      </c>
      <c r="D12" s="25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6" t="s">
        <v>12</v>
      </c>
      <c r="B13" s="25"/>
      <c r="C13" s="25">
        <f>January!C13+B13</f>
        <v>0</v>
      </c>
      <c r="D13" s="25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6" t="s">
        <v>13</v>
      </c>
      <c r="B14" s="25"/>
      <c r="C14" s="25">
        <f>January!C14+B14</f>
        <v>0</v>
      </c>
      <c r="D14" s="25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6" t="s">
        <v>14</v>
      </c>
      <c r="B15" s="25">
        <f>2220+1120+2120+800</f>
        <v>6260</v>
      </c>
      <c r="C15" s="25">
        <f>January!C15+B15</f>
        <v>12300</v>
      </c>
      <c r="D15" s="25"/>
      <c r="E15" s="25">
        <f>January!E15+D15</f>
        <v>0</v>
      </c>
      <c r="F15" s="25"/>
      <c r="G15" s="25">
        <f>January!G15+F15</f>
        <v>0</v>
      </c>
    </row>
    <row r="16" spans="1:256" x14ac:dyDescent="0.2">
      <c r="A16" s="46" t="s">
        <v>15</v>
      </c>
      <c r="B16" s="25"/>
      <c r="C16" s="25">
        <f>January!C16+B16</f>
        <v>0</v>
      </c>
      <c r="D16" s="25">
        <v>350</v>
      </c>
      <c r="E16" s="25">
        <f>January!E16+D16</f>
        <v>350</v>
      </c>
      <c r="F16" s="25"/>
      <c r="G16" s="25">
        <f>January!G16+F16</f>
        <v>0</v>
      </c>
    </row>
    <row r="17" spans="1:7" x14ac:dyDescent="0.2">
      <c r="A17" s="46" t="s">
        <v>16</v>
      </c>
      <c r="B17" s="25">
        <f>835+835+835+620+1303+1303+750+1200+1550+650+1100+330+650+320+650+500+1225+644+1288+2400+1288+644+835+835+835+620+250+1368+100+650+650+525+525+390+650+677+650+650+220+345+335+345+345+260+650+355+335+350+250+350+550+550+550+1000+550+300+600+600+728+263+728+636+500+500+1030+1030+465+1924+1396+300+140+950+625+250+1500+835+475+750+244552</f>
        <v>299547</v>
      </c>
      <c r="C17" s="25">
        <f>January!C17+B17</f>
        <v>677841</v>
      </c>
      <c r="D17" s="25">
        <f>110+140+160+5+9+1416</f>
        <v>1840</v>
      </c>
      <c r="E17" s="25">
        <f>January!E17+D17</f>
        <v>19159</v>
      </c>
      <c r="F17" s="25"/>
      <c r="G17" s="25">
        <f>January!G17+F17</f>
        <v>0</v>
      </c>
    </row>
    <row r="18" spans="1:7" x14ac:dyDescent="0.2">
      <c r="A18" s="46" t="s">
        <v>17</v>
      </c>
      <c r="B18" s="25">
        <f>550+500+600+600+570+15690</f>
        <v>18510</v>
      </c>
      <c r="C18" s="25">
        <f>January!C18+B18</f>
        <v>30772</v>
      </c>
      <c r="D18" s="25">
        <f>50+245+806</f>
        <v>1101</v>
      </c>
      <c r="E18" s="25">
        <f>January!E18+D18</f>
        <v>1101</v>
      </c>
      <c r="F18" s="25"/>
      <c r="G18" s="25">
        <f>January!G18+F18</f>
        <v>0</v>
      </c>
    </row>
    <row r="19" spans="1:7" x14ac:dyDescent="0.2">
      <c r="A19" s="46" t="s">
        <v>18</v>
      </c>
      <c r="B19" s="25">
        <f>500+1000+1670+500+500+450+1200+1100+1000+1975+2000+457+10420</f>
        <v>22772</v>
      </c>
      <c r="C19" s="25">
        <f>January!C19+B19</f>
        <v>44046</v>
      </c>
      <c r="D19" s="25">
        <f>62+4+44+115+126+128</f>
        <v>479</v>
      </c>
      <c r="E19" s="25">
        <f>January!E19+D19</f>
        <v>1995</v>
      </c>
      <c r="F19" s="25"/>
      <c r="G19" s="25">
        <f>January!G19+F19</f>
        <v>0</v>
      </c>
    </row>
    <row r="20" spans="1:7" x14ac:dyDescent="0.2">
      <c r="A20" s="46" t="s">
        <v>19</v>
      </c>
      <c r="B20" s="25"/>
      <c r="C20" s="25">
        <f>January!C20+B20</f>
        <v>0</v>
      </c>
      <c r="D20" s="25">
        <f>12</f>
        <v>12</v>
      </c>
      <c r="E20" s="25">
        <f>January!E20+D20</f>
        <v>20</v>
      </c>
      <c r="F20" s="25"/>
      <c r="G20" s="25">
        <f>January!G20+F20</f>
        <v>0</v>
      </c>
    </row>
    <row r="21" spans="1:7" x14ac:dyDescent="0.2">
      <c r="A21" s="46" t="s">
        <v>20</v>
      </c>
      <c r="B21" s="25"/>
      <c r="C21" s="25">
        <f>January!C21+B21</f>
        <v>0</v>
      </c>
      <c r="D21" s="25"/>
      <c r="E21" s="25">
        <f>January!E21+D21</f>
        <v>0</v>
      </c>
      <c r="F21" s="25"/>
      <c r="G21" s="25">
        <f>January!G21+F21</f>
        <v>0</v>
      </c>
    </row>
    <row r="22" spans="1:7" x14ac:dyDescent="0.2">
      <c r="A22" s="46" t="s">
        <v>21</v>
      </c>
      <c r="B22" s="25"/>
      <c r="C22" s="25">
        <f>January!C22+B22</f>
        <v>0</v>
      </c>
      <c r="D22" s="25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6" t="s">
        <v>22</v>
      </c>
      <c r="B23" s="25"/>
      <c r="C23" s="25">
        <f>January!C23+B23</f>
        <v>0</v>
      </c>
      <c r="D23" s="25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6" t="s">
        <v>23</v>
      </c>
      <c r="B24" s="25"/>
      <c r="C24" s="25">
        <f>January!C24+B24</f>
        <v>0</v>
      </c>
      <c r="D24" s="25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6" t="s">
        <v>24</v>
      </c>
      <c r="B25" s="25">
        <f>730</f>
        <v>730</v>
      </c>
      <c r="C25" s="25">
        <f>January!C25+B25</f>
        <v>730</v>
      </c>
      <c r="D25" s="25">
        <f>1770+209</f>
        <v>1979</v>
      </c>
      <c r="E25" s="25">
        <f>January!E25+D25</f>
        <v>4321</v>
      </c>
      <c r="F25" s="25"/>
      <c r="G25" s="25">
        <f>January!G25+F25</f>
        <v>0</v>
      </c>
    </row>
    <row r="26" spans="1:7" x14ac:dyDescent="0.2">
      <c r="A26" s="46" t="s">
        <v>25</v>
      </c>
      <c r="B26" s="25">
        <f>145+600+600+640+510+650+660+520+605+704+540+190+250+530+610+530+704+682+550+540+300+475+600+560+500+600+600+647+500+410+1540+2060+250+470+410+2020+850+150+100+110+520+360+350+650+514+514+1028+355+22+850+1940+80+11+146+375+625+660+117+210+1000+1000+1000+1000+1000+1000+600+515+525+615+350+640+380+380+360+640+650+320+350+500+375+375+1680+4062+850+620+2000+530+530+150+125+500+2500+1760+99816</f>
        <v>161937</v>
      </c>
      <c r="C26" s="25">
        <f>January!C26+B26</f>
        <v>400981</v>
      </c>
      <c r="D26" s="25">
        <f>2+212+44+1+212+51+15+30+320+320+906</f>
        <v>2113</v>
      </c>
      <c r="E26" s="25">
        <f>January!E26+D26</f>
        <v>3613</v>
      </c>
      <c r="F26" s="25"/>
      <c r="G26" s="25">
        <f>January!G26+F26</f>
        <v>0</v>
      </c>
    </row>
    <row r="27" spans="1:7" x14ac:dyDescent="0.2">
      <c r="A27" s="46" t="s">
        <v>26</v>
      </c>
      <c r="B27" s="25"/>
      <c r="C27" s="25">
        <f>January!C27+B27</f>
        <v>38425</v>
      </c>
      <c r="D27" s="25"/>
      <c r="E27" s="25">
        <f>January!E27+D27</f>
        <v>0</v>
      </c>
      <c r="F27" s="25"/>
      <c r="G27" s="25">
        <f>January!G27+F27</f>
        <v>0</v>
      </c>
    </row>
    <row r="28" spans="1:7" x14ac:dyDescent="0.2">
      <c r="A28" s="46" t="s">
        <v>27</v>
      </c>
      <c r="B28" s="25">
        <f>130+1920+740+1330+1920+640+640+380+1920+732+732+731+1464+696+250+600+634+1142+522+350+375+950+1350+2000+1305+1305+653+1200+652+1200+1000+1010+1250+550+340+120+120+1050+1325+1250+670+585+1300+750+1150+1150+747+2610+2425+2425+2425+1525+900+252+588+2000+1200+1920+1920+270+370+1280+730+730+730+600+600+1987+1243+505+1248+474+1920+1000+1900+350+400+375+400+200+250+225+4000+325+380+592+580+642+617+670+1250+1230+1240+1270+1605+800+2405+2405+2405+2415+1100+1100+1000+1000+925+925+1000+1150+1250+1800+1320+280+1320+2425+1225+2560+2500+2500+500+18+7+2+3100+1300+1150+1000+1300+1200+1200+3500+1250+750+1123+187845</f>
        <v>336263</v>
      </c>
      <c r="C28" s="25">
        <f>January!C28+B28</f>
        <v>601105</v>
      </c>
      <c r="D28" s="25">
        <f>250+260+260+240+240+250</f>
        <v>1500</v>
      </c>
      <c r="E28" s="25">
        <f>January!E28+D28</f>
        <v>1710</v>
      </c>
      <c r="F28" s="25">
        <v>3</v>
      </c>
      <c r="G28" s="25">
        <f>January!G28+F28</f>
        <v>9</v>
      </c>
    </row>
    <row r="29" spans="1:7" x14ac:dyDescent="0.2">
      <c r="A29" s="46" t="s">
        <v>28</v>
      </c>
      <c r="B29" s="25">
        <f>2200</f>
        <v>2200</v>
      </c>
      <c r="C29" s="25">
        <f>January!C29+B29</f>
        <v>4400</v>
      </c>
      <c r="D29" s="25"/>
      <c r="E29" s="25">
        <f>January!E29+D29</f>
        <v>0</v>
      </c>
      <c r="F29" s="25"/>
      <c r="G29" s="25">
        <f>January!G29+F29</f>
        <v>0</v>
      </c>
    </row>
    <row r="30" spans="1:7" x14ac:dyDescent="0.2">
      <c r="A30" s="46" t="s">
        <v>29</v>
      </c>
      <c r="B30" s="25">
        <f>325+600+350+1900+35+825+150+600+475+475+150+400+750+2+1300+1300+1170+1252+1310+1310+1170+1170+85+85+720+350+820+500+45+620+900+600+1300+1300+870+92767</f>
        <v>117981</v>
      </c>
      <c r="C30" s="25">
        <f>January!C30+B30</f>
        <v>243128</v>
      </c>
      <c r="D30" s="25">
        <f>40+40+240+20+190</f>
        <v>530</v>
      </c>
      <c r="E30" s="25">
        <f>January!E30+D30</f>
        <v>2067</v>
      </c>
      <c r="F30" s="25"/>
      <c r="G30" s="25">
        <f>January!G30+F30</f>
        <v>0</v>
      </c>
    </row>
    <row r="31" spans="1:7" x14ac:dyDescent="0.2">
      <c r="A31" s="46" t="s">
        <v>30</v>
      </c>
      <c r="B31" s="25"/>
      <c r="C31" s="25">
        <f>January!C31+B31</f>
        <v>0</v>
      </c>
      <c r="D31" s="25"/>
      <c r="E31" s="25">
        <f>January!E31+D31</f>
        <v>0</v>
      </c>
      <c r="F31" s="25"/>
      <c r="G31" s="25">
        <f>January!G31+F31</f>
        <v>0</v>
      </c>
    </row>
    <row r="32" spans="1:7" x14ac:dyDescent="0.2">
      <c r="A32" s="46" t="s">
        <v>31</v>
      </c>
      <c r="B32" s="25"/>
      <c r="C32" s="25">
        <f>January!C32+B32</f>
        <v>0</v>
      </c>
      <c r="D32" s="25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6" t="s">
        <v>32</v>
      </c>
      <c r="B33" s="25"/>
      <c r="C33" s="25">
        <f>January!C33+B33</f>
        <v>0</v>
      </c>
      <c r="D33" s="25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6" t="s">
        <v>33</v>
      </c>
      <c r="B34" s="25"/>
      <c r="C34" s="25">
        <f>January!C34+B34</f>
        <v>0</v>
      </c>
      <c r="D34" s="25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6" t="s">
        <v>34</v>
      </c>
      <c r="B35" s="25"/>
      <c r="C35" s="25">
        <f>January!C35+B35</f>
        <v>0</v>
      </c>
      <c r="D35" s="25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6" t="s">
        <v>35</v>
      </c>
      <c r="B36" s="25">
        <f>850+1800+700+800+750+1600+750+118500</f>
        <v>125750</v>
      </c>
      <c r="C36" s="25">
        <f>January!C36+B36</f>
        <v>276829</v>
      </c>
      <c r="D36" s="25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6" t="s">
        <v>36</v>
      </c>
      <c r="B37" s="25">
        <f>2500+2500+80+2200+1250+925+1275</f>
        <v>10730</v>
      </c>
      <c r="C37" s="25">
        <f>January!C37+B37</f>
        <v>54545</v>
      </c>
      <c r="D37" s="25">
        <f>420+115+50+175+210+300+325</f>
        <v>1595</v>
      </c>
      <c r="E37" s="25">
        <f>January!E37+D37</f>
        <v>1995</v>
      </c>
      <c r="F37" s="25"/>
      <c r="G37" s="25">
        <f>January!G37+F37</f>
        <v>0</v>
      </c>
    </row>
    <row r="38" spans="1:7" x14ac:dyDescent="0.2">
      <c r="A38" s="46" t="s">
        <v>37</v>
      </c>
      <c r="B38" s="25">
        <f>6068</f>
        <v>6068</v>
      </c>
      <c r="C38" s="25">
        <f>January!C38+B38</f>
        <v>11943</v>
      </c>
      <c r="D38" s="25">
        <v>2</v>
      </c>
      <c r="E38" s="25">
        <f>January!E38+D38</f>
        <v>2</v>
      </c>
      <c r="F38" s="25"/>
      <c r="G38" s="25">
        <f>January!G38+F38</f>
        <v>0</v>
      </c>
    </row>
    <row r="39" spans="1:7" x14ac:dyDescent="0.2">
      <c r="A39" s="46" t="s">
        <v>38</v>
      </c>
      <c r="B39" s="25">
        <v>149545</v>
      </c>
      <c r="C39" s="25">
        <f>January!C39+B39</f>
        <v>316610</v>
      </c>
      <c r="D39" s="25"/>
      <c r="E39" s="25">
        <f>January!E39+D39</f>
        <v>4</v>
      </c>
      <c r="F39" s="25"/>
      <c r="G39" s="25">
        <f>January!G39+F39</f>
        <v>0</v>
      </c>
    </row>
    <row r="40" spans="1:7" x14ac:dyDescent="0.2">
      <c r="A40" s="46" t="s">
        <v>39</v>
      </c>
      <c r="B40" s="25"/>
      <c r="C40" s="25">
        <f>January!C40+B40</f>
        <v>0</v>
      </c>
      <c r="D40" s="25"/>
      <c r="E40" s="25">
        <f>January!E40+D40</f>
        <v>0</v>
      </c>
      <c r="F40" s="25"/>
      <c r="G40" s="25">
        <f>January!G40+F40</f>
        <v>0</v>
      </c>
    </row>
    <row r="41" spans="1:7" x14ac:dyDescent="0.2">
      <c r="A41" s="46" t="s">
        <v>40</v>
      </c>
      <c r="B41" s="25">
        <v>2000</v>
      </c>
      <c r="C41" s="25">
        <f>January!C41+B41</f>
        <v>2000</v>
      </c>
      <c r="D41" s="25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6" t="s">
        <v>41</v>
      </c>
      <c r="B42" s="25"/>
      <c r="C42" s="25">
        <f>January!C42+B42</f>
        <v>0</v>
      </c>
      <c r="D42" s="25"/>
      <c r="E42" s="25">
        <f>January!E42+D42</f>
        <v>0</v>
      </c>
      <c r="F42" s="25"/>
      <c r="G42" s="25">
        <f>January!G42+F42</f>
        <v>0</v>
      </c>
    </row>
    <row r="43" spans="1:7" x14ac:dyDescent="0.2">
      <c r="A43" s="46" t="s">
        <v>42</v>
      </c>
      <c r="B43" s="25"/>
      <c r="C43" s="25">
        <f>January!C43+B43</f>
        <v>0</v>
      </c>
      <c r="D43" s="25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6" t="s">
        <v>43</v>
      </c>
      <c r="B44" s="25">
        <f>525+525+640+640+1160+640+700+800+630+630+2550+366+665+665+645+645+645+195+450+170+200+645+645+330+315+645+400+500+640+23123</f>
        <v>41329</v>
      </c>
      <c r="C44" s="25">
        <f>January!C44+B44</f>
        <v>67206</v>
      </c>
      <c r="D44" s="25">
        <f>34+327</f>
        <v>361</v>
      </c>
      <c r="E44" s="25">
        <f>January!E44+D44</f>
        <v>915</v>
      </c>
      <c r="F44" s="25"/>
      <c r="G44" s="25">
        <f>January!G44+F44</f>
        <v>0</v>
      </c>
    </row>
    <row r="45" spans="1:7" x14ac:dyDescent="0.2">
      <c r="A45" s="46" t="s">
        <v>44</v>
      </c>
      <c r="B45" s="25"/>
      <c r="C45" s="25">
        <f>January!C45+B45</f>
        <v>0</v>
      </c>
      <c r="D45" s="25"/>
      <c r="E45" s="25">
        <f>January!E45+D45</f>
        <v>0</v>
      </c>
      <c r="F45" s="25"/>
      <c r="G45" s="25">
        <f>January!G45+F45</f>
        <v>0</v>
      </c>
    </row>
    <row r="46" spans="1:7" x14ac:dyDescent="0.2">
      <c r="A46" s="46" t="s">
        <v>45</v>
      </c>
      <c r="B46" s="25">
        <v>15156</v>
      </c>
      <c r="C46" s="25">
        <f>January!C46+B46</f>
        <v>36220</v>
      </c>
      <c r="D46" s="25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6" t="s">
        <v>46</v>
      </c>
      <c r="B47" s="25">
        <f>2224+2222+2154+2215+2198+2216+2228+2208+2228+2259+2220+2227</f>
        <v>26599</v>
      </c>
      <c r="C47" s="25">
        <f>January!C47+B47</f>
        <v>54772</v>
      </c>
      <c r="D47" s="25"/>
      <c r="E47" s="25">
        <f>January!E47+D47</f>
        <v>0</v>
      </c>
      <c r="F47" s="25"/>
      <c r="G47" s="25">
        <f>January!G47+F47</f>
        <v>0</v>
      </c>
    </row>
    <row r="48" spans="1:7" x14ac:dyDescent="0.2">
      <c r="A48" s="46" t="s">
        <v>47</v>
      </c>
      <c r="B48" s="25"/>
      <c r="C48" s="25">
        <f>January!C48+B48</f>
        <v>0</v>
      </c>
      <c r="D48" s="25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6" t="s">
        <v>48</v>
      </c>
      <c r="B49" s="25"/>
      <c r="C49" s="25">
        <f>January!C49+B49</f>
        <v>0</v>
      </c>
      <c r="D49" s="25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6" t="s">
        <v>49</v>
      </c>
      <c r="B50" s="25"/>
      <c r="C50" s="25">
        <f>January!C50+B50</f>
        <v>0</v>
      </c>
      <c r="D50" s="25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6" t="s">
        <v>50</v>
      </c>
      <c r="B51" s="25"/>
      <c r="C51" s="25">
        <f>January!C51+B51</f>
        <v>0</v>
      </c>
      <c r="D51" s="25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6" t="s">
        <v>51</v>
      </c>
      <c r="B52" s="25">
        <f>200+200+125+75+1100+40+1850+1200+300+900+500+850+2300+800+900+425+75+100+300+100+200+900+100+100+200+200+150+200+235+125+125+335</f>
        <v>15210</v>
      </c>
      <c r="C52" s="25">
        <f>January!C52+B52</f>
        <v>27470</v>
      </c>
      <c r="D52" s="25">
        <f>180+1+370</f>
        <v>551</v>
      </c>
      <c r="E52" s="25">
        <f>January!E52+D52</f>
        <v>922</v>
      </c>
      <c r="F52" s="25"/>
      <c r="G52" s="25">
        <f>January!G52+F52</f>
        <v>0</v>
      </c>
    </row>
    <row r="53" spans="1:256" x14ac:dyDescent="0.2">
      <c r="A53" s="46" t="s">
        <v>52</v>
      </c>
      <c r="B53" s="25">
        <f>1785+1770+1290+1770+2418+370+650+1810+1810+2417+2360+2360+1690+2040</f>
        <v>24540</v>
      </c>
      <c r="C53" s="25">
        <f>January!C53+B53</f>
        <v>53622</v>
      </c>
      <c r="D53" s="25">
        <f>160+200</f>
        <v>360</v>
      </c>
      <c r="E53" s="25">
        <f>January!E53+D53</f>
        <v>1025</v>
      </c>
      <c r="F53" s="25"/>
      <c r="G53" s="25">
        <f>January!G53+F53</f>
        <v>0</v>
      </c>
    </row>
    <row r="54" spans="1:256" ht="15.75" thickBot="1" x14ac:dyDescent="0.25">
      <c r="A54" s="47" t="s">
        <v>53</v>
      </c>
      <c r="B54" s="25">
        <v>261442</v>
      </c>
      <c r="C54" s="25">
        <f>January!C54+B54</f>
        <v>521914</v>
      </c>
      <c r="D54" s="25">
        <v>238</v>
      </c>
      <c r="E54" s="25">
        <f>January!E54+D54</f>
        <v>632</v>
      </c>
      <c r="F54" s="25">
        <v>11160</v>
      </c>
      <c r="G54" s="25">
        <f>January!G54+F54</f>
        <v>23905</v>
      </c>
    </row>
    <row r="55" spans="1:256" ht="25.9" customHeight="1" thickTop="1" thickBot="1" x14ac:dyDescent="0.25">
      <c r="A55" s="95" t="s">
        <v>54</v>
      </c>
      <c r="B55" s="62">
        <f>SUM(B7:B54)</f>
        <v>1762297</v>
      </c>
      <c r="C55" s="62">
        <f>January!C55+B55</f>
        <v>3754215</v>
      </c>
      <c r="D55" s="62">
        <f>SUM(D7:D54)</f>
        <v>13014</v>
      </c>
      <c r="E55" s="62">
        <f>January!E55+D55</f>
        <v>40434</v>
      </c>
      <c r="F55" s="62">
        <f>SUM(F7:F54)</f>
        <v>11163</v>
      </c>
      <c r="G55" s="62">
        <f>January!G55+F55</f>
        <v>23914</v>
      </c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</row>
    <row r="56" spans="1:256" ht="18" x14ac:dyDescent="0.25">
      <c r="A56" s="96"/>
      <c r="B56" s="52"/>
      <c r="C56" s="52"/>
      <c r="D56" s="52"/>
      <c r="E56" s="52"/>
    </row>
    <row r="57" spans="1:256" ht="16.5" thickBot="1" x14ac:dyDescent="0.3">
      <c r="A57" s="97" t="s">
        <v>55</v>
      </c>
      <c r="B57" s="52"/>
      <c r="C57" s="63" t="s">
        <v>5</v>
      </c>
      <c r="D57" s="64" t="s">
        <v>6</v>
      </c>
      <c r="E57" s="52"/>
    </row>
    <row r="58" spans="1:256" x14ac:dyDescent="0.2">
      <c r="A58" s="57" t="s">
        <v>56</v>
      </c>
      <c r="B58" s="58"/>
      <c r="C58" s="26"/>
      <c r="D58" s="59">
        <f>January!D58+C58</f>
        <v>0</v>
      </c>
      <c r="E58" s="52"/>
    </row>
    <row r="59" spans="1:256" x14ac:dyDescent="0.2">
      <c r="A59" s="57" t="s">
        <v>57</v>
      </c>
      <c r="B59" s="26"/>
      <c r="C59" s="26"/>
      <c r="D59" s="59">
        <f>January!D59+C59</f>
        <v>0</v>
      </c>
    </row>
    <row r="60" spans="1:256" x14ac:dyDescent="0.2">
      <c r="A60" s="57" t="s">
        <v>58</v>
      </c>
      <c r="B60" s="26"/>
      <c r="C60" s="26">
        <f>70+80</f>
        <v>150</v>
      </c>
      <c r="D60" s="59">
        <f>January!D60+C60</f>
        <v>380</v>
      </c>
    </row>
    <row r="61" spans="1:256" x14ac:dyDescent="0.2">
      <c r="A61" s="57" t="s">
        <v>59</v>
      </c>
      <c r="B61" s="26"/>
      <c r="C61" s="26"/>
      <c r="D61" s="59">
        <f>January!D61+C61</f>
        <v>0</v>
      </c>
    </row>
    <row r="62" spans="1:256" x14ac:dyDescent="0.2">
      <c r="A62" s="57" t="s">
        <v>60</v>
      </c>
      <c r="B62" s="26"/>
      <c r="C62" s="26">
        <f>110+300+135+45+150+350+230+150+350+300+135+110+45+32+50+40+120+30+80+80+34+40+100+40+26+26+70+100+110+180+80+120+95+85+35+32+40+40+165+80+100+35+85+75+120+290+40+230+110+75+80+85+35+26+75+40+75+80+130+35+85+30+100+26+40+120+120+75+30+95+350+180+110+135+300+45+180+350+150+165+300+110+45+150+70+152+60+296+270+40+40+18+70+210+225+90+2+20+16+90+180+30+14+28+125+115+90+8+75+115+92+8+8+160+225+90+18+12+125+115+90+12+8+160+225+8+30+125+115+90+175+200+8+30+12+6+18+60+225+92+125+115+90+6+8+40569</f>
        <v>55356</v>
      </c>
      <c r="D62" s="59">
        <f>January!D62+C62</f>
        <v>393698</v>
      </c>
    </row>
    <row r="63" spans="1:256" x14ac:dyDescent="0.2">
      <c r="A63" s="57" t="s">
        <v>66</v>
      </c>
      <c r="B63" s="26"/>
      <c r="C63" s="26">
        <f>100+25+50+170+90+10+80+50+156+40+45+80+80+90+170+25+30+170+80+20+90+8+45+170+50+90+75+80+30+25+45+80+90+170+100+70+170+150+80+80+50+45+25+45+80+20+90+170+100+70+170+90+80+50+45+44+2400</f>
        <v>6833</v>
      </c>
      <c r="D63" s="59">
        <f>January!D63+C63</f>
        <v>12611</v>
      </c>
    </row>
    <row r="64" spans="1:256" x14ac:dyDescent="0.2">
      <c r="A64" s="57" t="s">
        <v>64</v>
      </c>
      <c r="B64" s="26"/>
      <c r="C64" s="26">
        <f>170+130+170+155+170+130+170+170+140+170+140+170+130+170+130+80+170+140+140+180+200+45+26+32+140+65+78+140+125+200+145+21+26+45+32+140+65+68+160+65+35+26+32+26+100+160+180+140+68+70+35+16+78+10+70+40+200+68+44+8+12+33+140+160+225+26+45+32+80+140+30+30+68+180+160+275+26+35+32+140+68+95+140+160+250+26+45+32+140+65+27+7+12+33+110+180+160+250+26+35+32+140+95+68+15+15+30+30+70+16+25+58+20+10+70+40+30+15+30+32+70+19+77+15+70+26+57+45+15+30+35+8+78+10+70+40+30+30+70+28+15+30+30+70+39+8+78+10+70+40+50+80+48+15+30+34+130+70+19+77+15+110+57+36+20+140+68+32+140+160+225+12+126+26+45+140+68+100+160+150+75+26+45+32+140+68+180+185+225+26+35+32+140+68+160+140+225+26+45+32+140+68+26+30+32+32+140+140+200+225+68+70+19+69+15+85+25+57+36+20+45+95+70+15+90+57+25+24+67+36+37+8+33+12+65+30+70+10+70+40+32+35+8+78+37+6+32+127+27+180+160+250+26+35+32+70+14+70+15+100+57+36+95+62+33+12+30+70+14+25+78+10+70+65+33+7+21+70+34+69+15+120+40+36+95+70+20+43+12+30+70+28+78+10+70+40+250+50+65+20+87+33+12+33</f>
        <v>22269</v>
      </c>
      <c r="D64" s="59">
        <f>January!D64+C64</f>
        <v>42716</v>
      </c>
    </row>
    <row r="65" spans="1:4" x14ac:dyDescent="0.2">
      <c r="A65" s="57" t="s">
        <v>61</v>
      </c>
      <c r="C65" s="26"/>
      <c r="D65" s="59">
        <f>January!D65+C65</f>
        <v>0</v>
      </c>
    </row>
    <row r="66" spans="1:4" x14ac:dyDescent="0.2">
      <c r="A66" s="57" t="s">
        <v>62</v>
      </c>
      <c r="C66" s="26">
        <f>26+24+20+20+30+20+150+150+128+150+65+180+80+180+136+200+205+150+116+180+210+180+525</f>
        <v>3125</v>
      </c>
      <c r="D66" s="59">
        <f>January!D66+C66</f>
        <v>7471</v>
      </c>
    </row>
    <row r="67" spans="1:4" x14ac:dyDescent="0.2">
      <c r="A67" s="57" t="s">
        <v>63</v>
      </c>
      <c r="C67" s="26">
        <v>500</v>
      </c>
      <c r="D67" s="59">
        <f>January!D67+C67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tabSelected="1" defaultGridColor="0" colorId="22" zoomScale="75" zoomScaleNormal="75" workbookViewId="0">
      <pane ySplit="6" topLeftCell="A52" activePane="bottomLeft" state="frozen"/>
      <selection pane="bottomLeft" activeCell="C59" sqref="C59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73</v>
      </c>
      <c r="G2" s="43"/>
      <c r="I2" s="2"/>
    </row>
    <row r="3" spans="1:256" ht="15.75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25">
        <f>850+850+850+850+850+850+425+850+850+850+850</f>
        <v>8925</v>
      </c>
      <c r="C7" s="25">
        <f>February!C7+B7</f>
        <v>38975</v>
      </c>
      <c r="D7" s="25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65</v>
      </c>
      <c r="B8" s="25"/>
      <c r="C8" s="25">
        <f>February!C8+B8</f>
        <v>0</v>
      </c>
      <c r="D8" s="25"/>
      <c r="E8" s="25">
        <f>February!E8+D8</f>
        <v>0</v>
      </c>
      <c r="F8" s="25"/>
      <c r="G8" s="25">
        <f>February!G8+F8</f>
        <v>0</v>
      </c>
    </row>
    <row r="9" spans="1:256" x14ac:dyDescent="0.2">
      <c r="A9" s="11" t="s">
        <v>8</v>
      </c>
      <c r="B9" s="25">
        <f>500+625+950+650+600+600+650+650+470+850+800+450+475+500+375+1100+1100+300+800+1100+600+500+1050+1050+1050+1868+1850+1859+700+415+270+2036+1891+1617+1820+2046</f>
        <v>34167</v>
      </c>
      <c r="C9" s="25">
        <f>February!C9+B9</f>
        <v>52469</v>
      </c>
      <c r="D9" s="25">
        <v>2</v>
      </c>
      <c r="E9" s="25">
        <f>February!E9+D9</f>
        <v>602</v>
      </c>
      <c r="F9" s="25"/>
      <c r="G9" s="25">
        <f>February!G9+F9</f>
        <v>0</v>
      </c>
    </row>
    <row r="10" spans="1:256" x14ac:dyDescent="0.2">
      <c r="A10" s="11" t="s">
        <v>9</v>
      </c>
      <c r="B10" s="25"/>
      <c r="C10" s="25">
        <f>February!C10+B10</f>
        <v>0</v>
      </c>
      <c r="D10" s="25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11" t="s">
        <v>10</v>
      </c>
      <c r="B11" s="25">
        <v>19628</v>
      </c>
      <c r="C11" s="25">
        <f>February!C11+B11</f>
        <v>248632</v>
      </c>
      <c r="D11" s="25"/>
      <c r="E11" s="25">
        <f>February!E11+D11</f>
        <v>3</v>
      </c>
      <c r="F11" s="25"/>
      <c r="G11" s="25">
        <f>February!G11+F11</f>
        <v>0</v>
      </c>
    </row>
    <row r="12" spans="1:256" x14ac:dyDescent="0.2">
      <c r="A12" s="11" t="s">
        <v>11</v>
      </c>
      <c r="B12" s="25"/>
      <c r="C12" s="25">
        <f>February!C12+B12</f>
        <v>0</v>
      </c>
      <c r="D12" s="25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12</v>
      </c>
      <c r="B13" s="25"/>
      <c r="C13" s="25">
        <f>February!C13+B13</f>
        <v>0</v>
      </c>
      <c r="D13" s="25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13</v>
      </c>
      <c r="B14" s="25"/>
      <c r="C14" s="25">
        <f>February!C14+B14</f>
        <v>0</v>
      </c>
      <c r="D14" s="25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14</v>
      </c>
      <c r="B15" s="25">
        <f>2225+2400</f>
        <v>4625</v>
      </c>
      <c r="C15" s="25">
        <f>February!C15+B15</f>
        <v>16925</v>
      </c>
      <c r="D15" s="25"/>
      <c r="E15" s="25">
        <f>February!E15+D15</f>
        <v>0</v>
      </c>
      <c r="F15" s="25"/>
      <c r="G15" s="25">
        <f>February!G15+F15</f>
        <v>0</v>
      </c>
    </row>
    <row r="16" spans="1:256" x14ac:dyDescent="0.2">
      <c r="A16" s="11" t="s">
        <v>15</v>
      </c>
      <c r="B16" s="25"/>
      <c r="C16" s="25">
        <f>February!C16+B16</f>
        <v>0</v>
      </c>
      <c r="D16" s="25"/>
      <c r="E16" s="25">
        <f>February!E16+D16</f>
        <v>350</v>
      </c>
      <c r="F16" s="25"/>
      <c r="G16" s="25">
        <f>February!G16+F16</f>
        <v>0</v>
      </c>
    </row>
    <row r="17" spans="1:7" x14ac:dyDescent="0.2">
      <c r="A17" s="11" t="s">
        <v>16</v>
      </c>
      <c r="B17" s="25">
        <f>220+510+650+650+650+214+436+650+430+431+450+500+1225+5+648+216+1399+525+1312+1021+1015+619+620+1239+648+647+1200+1200+1200+1200+656+291+1416+1100+1100+1100+170+330+804+450+170+330+140+330+345+340+190+350+340+340+320+320+200+330+330+340+330+1300+1300+1000+1000+1000+900+525+525+900+900+700+571+1142+1713+500+500+1150+648+84+205+720+950+1000+812+600+525+510+1000+662+1000+1000+645+645+356+345+340+340+340+1000+744+1030+1030+695+445+360+320+500+600+525+1260+1300+1260+1260+619+1425+675+1240+1240+525+525+450+450+1000+1000+1380+1500+1150+1200+525+525+175+285+1030+1030+1030+1030+1030+1030+450+714+300+550+500+1030+1030+1030+1030+1225+536+520+650+130+724+300+550+500+814+250+1370+1100+1100+300+1441+650+650+650+650+651+113+525+647+650+650+650+135+515+650+80+900+1000+1350+400+525+1225+500+1380+320+380+350+400+160572+834</f>
        <v>293089</v>
      </c>
      <c r="C17" s="25">
        <f>February!C17+B17</f>
        <v>970930</v>
      </c>
      <c r="D17" s="25">
        <f>1+110+25+1+80+810</f>
        <v>1027</v>
      </c>
      <c r="E17" s="25">
        <f>February!E17+D17</f>
        <v>20186</v>
      </c>
      <c r="F17" s="25"/>
      <c r="G17" s="25">
        <f>February!G17+F17</f>
        <v>0</v>
      </c>
    </row>
    <row r="18" spans="1:7" x14ac:dyDescent="0.2">
      <c r="A18" s="11" t="s">
        <v>17</v>
      </c>
      <c r="B18" s="25">
        <f>500+5095</f>
        <v>5595</v>
      </c>
      <c r="C18" s="25">
        <f>February!C18+B18</f>
        <v>36367</v>
      </c>
      <c r="D18" s="25">
        <f>966+50</f>
        <v>1016</v>
      </c>
      <c r="E18" s="25">
        <f>February!E18+D18</f>
        <v>2117</v>
      </c>
      <c r="F18" s="25"/>
      <c r="G18" s="25">
        <f>February!G18+F18</f>
        <v>0</v>
      </c>
    </row>
    <row r="19" spans="1:7" x14ac:dyDescent="0.2">
      <c r="A19" s="11" t="s">
        <v>18</v>
      </c>
      <c r="B19" s="25">
        <f>1500+1250+251+1250+1250+1250+1500+2000+1500+1500+500+1650+1650+1050+1600+1100+500+850+800+3585</f>
        <v>26536</v>
      </c>
      <c r="C19" s="25">
        <f>February!C19+B19</f>
        <v>70582</v>
      </c>
      <c r="D19" s="25">
        <f>128+1+126+150+22+32</f>
        <v>459</v>
      </c>
      <c r="E19" s="25">
        <f>February!E19+D19</f>
        <v>2454</v>
      </c>
      <c r="F19" s="25"/>
      <c r="G19" s="25">
        <f>February!G19+F19</f>
        <v>0</v>
      </c>
    </row>
    <row r="20" spans="1:7" x14ac:dyDescent="0.2">
      <c r="A20" s="11" t="s">
        <v>19</v>
      </c>
      <c r="B20" s="25">
        <v>9</v>
      </c>
      <c r="C20" s="25">
        <f>February!C20+B20</f>
        <v>9</v>
      </c>
      <c r="D20" s="25">
        <v>2</v>
      </c>
      <c r="E20" s="25">
        <f>February!E20+D20</f>
        <v>22</v>
      </c>
      <c r="F20" s="25"/>
      <c r="G20" s="25">
        <f>February!G20+F20</f>
        <v>0</v>
      </c>
    </row>
    <row r="21" spans="1:7" x14ac:dyDescent="0.2">
      <c r="A21" s="11" t="s">
        <v>20</v>
      </c>
      <c r="B21" s="25"/>
      <c r="C21" s="25">
        <f>February!C21+B21</f>
        <v>0</v>
      </c>
      <c r="D21" s="25"/>
      <c r="E21" s="25">
        <f>February!E21+D21</f>
        <v>0</v>
      </c>
      <c r="F21" s="25"/>
      <c r="G21" s="25">
        <f>February!G21+F21</f>
        <v>0</v>
      </c>
    </row>
    <row r="22" spans="1:7" x14ac:dyDescent="0.2">
      <c r="A22" s="11" t="s">
        <v>21</v>
      </c>
      <c r="B22" s="25"/>
      <c r="C22" s="25">
        <f>February!C22+B22</f>
        <v>0</v>
      </c>
      <c r="D22" s="25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22</v>
      </c>
      <c r="B23" s="25"/>
      <c r="C23" s="25">
        <f>February!C23+B23</f>
        <v>0</v>
      </c>
      <c r="D23" s="25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23</v>
      </c>
      <c r="B24" s="25"/>
      <c r="C24" s="25">
        <f>February!C24+B24</f>
        <v>0</v>
      </c>
      <c r="D24" s="25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24</v>
      </c>
      <c r="B25" s="25">
        <f>462+900</f>
        <v>1362</v>
      </c>
      <c r="C25" s="25">
        <f>February!C25+B25</f>
        <v>2092</v>
      </c>
      <c r="D25" s="25">
        <f>192+175</f>
        <v>367</v>
      </c>
      <c r="E25" s="25">
        <f>February!E25+D25</f>
        <v>4688</v>
      </c>
      <c r="F25" s="25"/>
      <c r="G25" s="25">
        <f>February!G25+F25</f>
        <v>0</v>
      </c>
    </row>
    <row r="26" spans="1:7" x14ac:dyDescent="0.2">
      <c r="A26" s="11" t="s">
        <v>25</v>
      </c>
      <c r="B26" s="25">
        <f>50+500+340+340+310+2060+1164+582+1164+1164+1590+500+1000+1000+1000+210+120+2400+2020+600+500+240+410+360+530+320+850+3240+2000+2080+2080+2000+4500+500+500+850+335+485+810+780+360+610+274+262+80+145+199+520+232+430+520+2160+2500+2000+2400+520+410+136+168+450+2560+2560+2056+2056+495+850+500+360+446+237+277+563+294+323+260+369+364+479+257+105+505+505+505+505+505+505+505+505+230+31+2400+1000+1000+305+750+2080+2080+360+310+1500+2500+850+1880+2120+106+157+1000+430+220+1325+1000+1325+150+315+126+735+480+850+410+350+240+360+2055+2055+262+168+980+980+320+70901+1210</f>
        <v>183217</v>
      </c>
      <c r="C26" s="25">
        <f>February!C26+B26</f>
        <v>584198</v>
      </c>
      <c r="D26" s="25">
        <f>420+106+2+218+108+30+55+121+60+225+1080</f>
        <v>2425</v>
      </c>
      <c r="E26" s="25">
        <f>February!E26+D26</f>
        <v>6038</v>
      </c>
      <c r="F26" s="25"/>
      <c r="G26" s="25">
        <f>February!G26+F26</f>
        <v>0</v>
      </c>
    </row>
    <row r="27" spans="1:7" x14ac:dyDescent="0.2">
      <c r="A27" s="11" t="s">
        <v>26</v>
      </c>
      <c r="B27" s="25">
        <v>30775</v>
      </c>
      <c r="C27" s="25">
        <f>February!C27+B27</f>
        <v>69200</v>
      </c>
      <c r="D27" s="25"/>
      <c r="E27" s="25">
        <f>February!E27+D27</f>
        <v>0</v>
      </c>
      <c r="F27" s="25"/>
      <c r="G27" s="25">
        <f>February!G27+F27</f>
        <v>0</v>
      </c>
    </row>
    <row r="28" spans="1:7" x14ac:dyDescent="0.2">
      <c r="A28" s="11" t="s">
        <v>27</v>
      </c>
      <c r="B28" s="25">
        <f>1250+1225+1225+1750+700+700+3000+500+470+500+500+1425+1050+2085+1084+1300+4800+1794+9+320+2265+2415+1520+1605+800+2405+2405+410+1325+21+900+300+652+652+667+666+667+3+2210+1800+560+2360+2360+2650+300+425+240+1018+650+1920+1920+286+600+1157+600+375+375+2340+2490+624+624+627+624+1770+710+1080+675+3800+450+1920+720+331+1147+960+365+420+1280+750+655+720+389+720+1280+600+1600+960+800+750+1300+750+640+320+1920+1100+1200+1200+1050+1400+1200+1000+1000+125+2340+2340+1540+16+500+1000+500+177796</f>
        <v>299589</v>
      </c>
      <c r="C28" s="25">
        <f>February!C28+B28</f>
        <v>900694</v>
      </c>
      <c r="D28" s="25">
        <v>4</v>
      </c>
      <c r="E28" s="25">
        <f>February!E28+D28</f>
        <v>1714</v>
      </c>
      <c r="F28" s="25">
        <v>7</v>
      </c>
      <c r="G28" s="25">
        <f>February!G28+F28</f>
        <v>16</v>
      </c>
    </row>
    <row r="29" spans="1:7" x14ac:dyDescent="0.2">
      <c r="A29" s="11" t="s">
        <v>28</v>
      </c>
      <c r="B29" s="25">
        <v>2200</v>
      </c>
      <c r="C29" s="25">
        <f>February!C29+B29</f>
        <v>6600</v>
      </c>
      <c r="D29" s="25"/>
      <c r="E29" s="25">
        <f>February!E29+D29</f>
        <v>0</v>
      </c>
      <c r="F29" s="25"/>
      <c r="G29" s="25">
        <f>February!G29+F29</f>
        <v>0</v>
      </c>
    </row>
    <row r="30" spans="1:7" x14ac:dyDescent="0.2">
      <c r="A30" s="11" t="s">
        <v>29</v>
      </c>
      <c r="B30" s="25">
        <f>830+640+1000+300+425+1000+175+250+700+700+700+500+830+550+550+550+1280+550+635+670+903+750+750+670+350+400+1290+300+525+1290+1290+1290+1500+500+1500+300+245+245+500+600+1500+100+1500+1500+1200+1000+1270+430+360+600+25+2+1000+30560+64314</f>
        <v>133394</v>
      </c>
      <c r="C30" s="25">
        <f>February!C30+B30</f>
        <v>376522</v>
      </c>
      <c r="D30" s="25">
        <f>140+24+25+20+3+5+75+75+240+3+15+40+15+5+70+60+28+180+145+215+22</f>
        <v>1405</v>
      </c>
      <c r="E30" s="25">
        <f>February!E30+D30</f>
        <v>3472</v>
      </c>
      <c r="F30" s="25"/>
      <c r="G30" s="25">
        <f>February!G30+F30</f>
        <v>0</v>
      </c>
    </row>
    <row r="31" spans="1:7" x14ac:dyDescent="0.2">
      <c r="A31" s="11" t="s">
        <v>30</v>
      </c>
      <c r="B31" s="25"/>
      <c r="C31" s="25">
        <f>February!C31+B31</f>
        <v>0</v>
      </c>
      <c r="D31" s="25"/>
      <c r="E31" s="25">
        <f>February!E31+D31</f>
        <v>0</v>
      </c>
      <c r="F31" s="25"/>
      <c r="G31" s="25">
        <f>February!G31+F31</f>
        <v>0</v>
      </c>
    </row>
    <row r="32" spans="1:7" x14ac:dyDescent="0.2">
      <c r="A32" s="11" t="s">
        <v>31</v>
      </c>
      <c r="B32" s="25"/>
      <c r="C32" s="25">
        <f>February!C32+B32</f>
        <v>0</v>
      </c>
      <c r="D32" s="25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32</v>
      </c>
      <c r="B33" s="25"/>
      <c r="C33" s="25">
        <f>February!C33+B33</f>
        <v>0</v>
      </c>
      <c r="D33" s="25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33</v>
      </c>
      <c r="B34" s="25"/>
      <c r="C34" s="25">
        <f>February!C34+B34</f>
        <v>0</v>
      </c>
      <c r="D34" s="25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34</v>
      </c>
      <c r="B35" s="25"/>
      <c r="C35" s="25">
        <f>February!C35+B35</f>
        <v>0</v>
      </c>
      <c r="D35" s="25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35</v>
      </c>
      <c r="B36" s="25">
        <f>650+1300+825+700+124465</f>
        <v>127940</v>
      </c>
      <c r="C36" s="25">
        <f>February!C36+B36</f>
        <v>404769</v>
      </c>
      <c r="D36" s="25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36</v>
      </c>
      <c r="B37" s="25">
        <f>2200+2500+300+2200+2500+1700+1750+1700+800+2100+650+600+1700+1700+1000+500+300+2125+2247+1000+950+1250+1000+1050+2500+2500+2112+2500</f>
        <v>43434</v>
      </c>
      <c r="C37" s="25">
        <f>February!C37+B37</f>
        <v>97979</v>
      </c>
      <c r="D37" s="25">
        <f>305+400</f>
        <v>705</v>
      </c>
      <c r="E37" s="25">
        <f>February!E37+D37</f>
        <v>2700</v>
      </c>
      <c r="F37" s="25"/>
      <c r="G37" s="25">
        <f>February!G37+F37</f>
        <v>0</v>
      </c>
    </row>
    <row r="38" spans="1:7" x14ac:dyDescent="0.2">
      <c r="A38" s="11" t="s">
        <v>37</v>
      </c>
      <c r="B38" s="25">
        <v>9603</v>
      </c>
      <c r="C38" s="25">
        <f>February!C38+B38</f>
        <v>21546</v>
      </c>
      <c r="D38" s="25"/>
      <c r="E38" s="25">
        <f>February!E38+D38</f>
        <v>2</v>
      </c>
      <c r="F38" s="25"/>
      <c r="G38" s="25">
        <f>February!G38+F38</f>
        <v>0</v>
      </c>
    </row>
    <row r="39" spans="1:7" x14ac:dyDescent="0.2">
      <c r="A39" s="11" t="s">
        <v>38</v>
      </c>
      <c r="B39" s="25">
        <f>2180+350+1960+1900+450+1400+2180+1760+2180+1820+1650+530+2180+1735+1860+2280+640+975+2180+2180+190+1690+1000+370+1830+430+400+200+430+410+225+400+405+240+163+169+189+271+2180+1634+1076+1524+2030+2600+2163+1373+2510+629+1471+2278+1386+1930+164943</f>
        <v>231129</v>
      </c>
      <c r="C39" s="25">
        <f>February!C39+B39</f>
        <v>547739</v>
      </c>
      <c r="D39" s="25"/>
      <c r="E39" s="25">
        <f>February!E39+D39</f>
        <v>4</v>
      </c>
      <c r="F39" s="25"/>
      <c r="G39" s="25">
        <f>February!G39+F39</f>
        <v>0</v>
      </c>
    </row>
    <row r="40" spans="1:7" x14ac:dyDescent="0.2">
      <c r="A40" s="11" t="s">
        <v>39</v>
      </c>
      <c r="B40" s="25"/>
      <c r="C40" s="25">
        <f>February!C40+B40</f>
        <v>0</v>
      </c>
      <c r="D40" s="25"/>
      <c r="E40" s="25">
        <f>February!E40+D40</f>
        <v>0</v>
      </c>
      <c r="F40" s="25"/>
      <c r="G40" s="25">
        <f>February!G40+F40</f>
        <v>0</v>
      </c>
    </row>
    <row r="41" spans="1:7" x14ac:dyDescent="0.2">
      <c r="A41" s="11" t="s">
        <v>40</v>
      </c>
      <c r="B41" s="25"/>
      <c r="C41" s="25">
        <f>February!C41+B41</f>
        <v>2000</v>
      </c>
      <c r="D41" s="25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41</v>
      </c>
      <c r="B42" s="25"/>
      <c r="C42" s="25">
        <f>February!C42+B42</f>
        <v>0</v>
      </c>
      <c r="D42" s="25"/>
      <c r="E42" s="25">
        <f>February!E42+D42</f>
        <v>0</v>
      </c>
      <c r="F42" s="25"/>
      <c r="G42" s="25">
        <f>February!G42+F42</f>
        <v>0</v>
      </c>
    </row>
    <row r="43" spans="1:7" x14ac:dyDescent="0.2">
      <c r="A43" s="11" t="s">
        <v>42</v>
      </c>
      <c r="B43" s="25"/>
      <c r="C43" s="25">
        <f>February!C43+B43</f>
        <v>0</v>
      </c>
      <c r="D43" s="25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43</v>
      </c>
      <c r="B44" s="25">
        <f>2056+2056+648+575+665+665+665+600+600+600+600+213+630+630+600+525+400+625+625+110+515+625+1250+642+662+1300+450+1500+1200+1300+1430+11715</f>
        <v>36677</v>
      </c>
      <c r="C44" s="25">
        <f>February!C44+B44</f>
        <v>103883</v>
      </c>
      <c r="D44" s="25">
        <f>12+264</f>
        <v>276</v>
      </c>
      <c r="E44" s="25">
        <f>February!E44+D44</f>
        <v>1191</v>
      </c>
      <c r="F44" s="25"/>
      <c r="G44" s="25">
        <f>February!G44+F44</f>
        <v>0</v>
      </c>
    </row>
    <row r="45" spans="1:7" x14ac:dyDescent="0.2">
      <c r="A45" s="11" t="s">
        <v>44</v>
      </c>
      <c r="B45" s="25"/>
      <c r="C45" s="25">
        <f>February!C45+B45</f>
        <v>0</v>
      </c>
      <c r="D45" s="25"/>
      <c r="E45" s="25">
        <f>February!E45+D45</f>
        <v>0</v>
      </c>
      <c r="F45" s="25"/>
      <c r="G45" s="25">
        <f>February!G45+F45</f>
        <v>0</v>
      </c>
    </row>
    <row r="46" spans="1:7" x14ac:dyDescent="0.2">
      <c r="A46" s="11" t="s">
        <v>45</v>
      </c>
      <c r="B46" s="25">
        <v>5139</v>
      </c>
      <c r="C46" s="25">
        <f>February!C46+B46</f>
        <v>41359</v>
      </c>
      <c r="D46" s="25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46</v>
      </c>
      <c r="B47" s="25">
        <v>18402</v>
      </c>
      <c r="C47" s="25">
        <f>February!C47+B47</f>
        <v>73174</v>
      </c>
      <c r="D47" s="25"/>
      <c r="E47" s="25">
        <f>February!E47+D47</f>
        <v>0</v>
      </c>
      <c r="F47" s="25"/>
      <c r="G47" s="25">
        <f>February!G47+F47</f>
        <v>0</v>
      </c>
    </row>
    <row r="48" spans="1:7" x14ac:dyDescent="0.2">
      <c r="A48" s="11" t="s">
        <v>47</v>
      </c>
      <c r="B48" s="25"/>
      <c r="C48" s="25">
        <f>February!C48+B48</f>
        <v>0</v>
      </c>
      <c r="D48" s="25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48</v>
      </c>
      <c r="B49" s="25"/>
      <c r="C49" s="25">
        <f>February!C49+B49</f>
        <v>0</v>
      </c>
      <c r="D49" s="25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49</v>
      </c>
      <c r="B50" s="25"/>
      <c r="C50" s="25">
        <f>February!C50+B50</f>
        <v>0</v>
      </c>
      <c r="D50" s="25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50</v>
      </c>
      <c r="B51" s="25"/>
      <c r="C51" s="25">
        <f>February!C51+B51</f>
        <v>0</v>
      </c>
      <c r="D51" s="25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51</v>
      </c>
      <c r="B52" s="25">
        <f>75+100+200+200+160+200+310+225+200+1000+2300+600+1200+775+450+24+66+726+325+175+200+100+200+100+200+125+150+200+225+450+400+2300+971+2200+780+400+1000+2300+950+785+2+24+140+20+900+87</f>
        <v>24520</v>
      </c>
      <c r="C52" s="25">
        <f>February!C52+B52</f>
        <v>51990</v>
      </c>
      <c r="D52" s="25">
        <v>317</v>
      </c>
      <c r="E52" s="25">
        <f>February!E52+D52</f>
        <v>1239</v>
      </c>
      <c r="F52" s="25"/>
      <c r="G52" s="25">
        <f>February!G52+F52</f>
        <v>0</v>
      </c>
    </row>
    <row r="53" spans="1:256" x14ac:dyDescent="0.2">
      <c r="A53" s="11" t="s">
        <v>52</v>
      </c>
      <c r="B53" s="25">
        <f>1250+2500+2040+2040+2360+1818+892+2360+1790+2050+1300+1250</f>
        <v>21650</v>
      </c>
      <c r="C53" s="25">
        <f>February!C53+B53</f>
        <v>75272</v>
      </c>
      <c r="D53" s="25">
        <f>250+153</f>
        <v>403</v>
      </c>
      <c r="E53" s="25">
        <f>February!E53+D53</f>
        <v>1428</v>
      </c>
      <c r="F53" s="25"/>
      <c r="G53" s="25">
        <f>February!G53+F53</f>
        <v>0</v>
      </c>
    </row>
    <row r="54" spans="1:256" ht="15.75" thickBot="1" x14ac:dyDescent="0.25">
      <c r="A54" s="13" t="s">
        <v>53</v>
      </c>
      <c r="B54" s="25">
        <v>278283</v>
      </c>
      <c r="C54" s="25">
        <f>February!C54+B54</f>
        <v>800197</v>
      </c>
      <c r="D54" s="25">
        <v>1035</v>
      </c>
      <c r="E54" s="25">
        <f>February!E54+D54</f>
        <v>1667</v>
      </c>
      <c r="F54" s="25">
        <v>12183</v>
      </c>
      <c r="G54" s="25">
        <f>February!G54+F54</f>
        <v>36088</v>
      </c>
    </row>
    <row r="55" spans="1:256" ht="25.9" customHeight="1" thickTop="1" thickBot="1" x14ac:dyDescent="0.25">
      <c r="A55" s="14" t="s">
        <v>54</v>
      </c>
      <c r="B55" s="62">
        <f>SUM(B7:B54)</f>
        <v>1839888</v>
      </c>
      <c r="C55" s="62">
        <f>February!C55+B55</f>
        <v>5594103</v>
      </c>
      <c r="D55" s="62">
        <f>SUM(D7:D54)</f>
        <v>9443</v>
      </c>
      <c r="E55" s="62">
        <f>February!E55+D55</f>
        <v>49877</v>
      </c>
      <c r="F55" s="15">
        <f>SUM(F7:F54)</f>
        <v>12190</v>
      </c>
      <c r="G55" s="15">
        <f>February!G55+F55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52"/>
      <c r="C56" s="52"/>
      <c r="D56" s="52"/>
      <c r="E56" s="52"/>
    </row>
    <row r="57" spans="1:256" ht="16.5" thickBot="1" x14ac:dyDescent="0.3">
      <c r="A57" s="19" t="s">
        <v>55</v>
      </c>
      <c r="B57" s="52"/>
      <c r="C57" s="63" t="s">
        <v>5</v>
      </c>
      <c r="D57" s="64" t="s">
        <v>6</v>
      </c>
      <c r="E57" s="52"/>
    </row>
    <row r="58" spans="1:256" x14ac:dyDescent="0.2">
      <c r="A58" s="1" t="s">
        <v>56</v>
      </c>
      <c r="B58" s="58"/>
      <c r="C58" s="26">
        <v>20</v>
      </c>
      <c r="D58" s="59">
        <f>February!D58+C58</f>
        <v>20</v>
      </c>
      <c r="E58" s="52"/>
    </row>
    <row r="59" spans="1:256" x14ac:dyDescent="0.2">
      <c r="A59" s="1" t="s">
        <v>57</v>
      </c>
      <c r="B59" s="26"/>
      <c r="C59" s="26"/>
      <c r="D59" s="59">
        <f>February!D59+C59</f>
        <v>0</v>
      </c>
      <c r="E59" s="53"/>
    </row>
    <row r="60" spans="1:256" x14ac:dyDescent="0.2">
      <c r="A60" s="1" t="s">
        <v>58</v>
      </c>
      <c r="B60" s="26"/>
      <c r="C60" s="26">
        <v>60</v>
      </c>
      <c r="D60" s="59">
        <f>February!D60+C60</f>
        <v>440</v>
      </c>
      <c r="E60" s="53"/>
    </row>
    <row r="61" spans="1:256" ht="15.75" x14ac:dyDescent="0.25">
      <c r="A61" s="1" t="s">
        <v>59</v>
      </c>
      <c r="B61" s="26"/>
      <c r="C61" s="61"/>
      <c r="D61" s="59">
        <f>February!D61+C61</f>
        <v>0</v>
      </c>
      <c r="E61" s="53"/>
    </row>
    <row r="62" spans="1:256" x14ac:dyDescent="0.2">
      <c r="A62" s="1" t="s">
        <v>60</v>
      </c>
      <c r="B62" s="26"/>
      <c r="C62" s="26">
        <f>300+165+110+45+350+150+180+1400+1140+2280+240+1124+230+50+50+120+35+40+85+30+120+60+40+160+95+30+32+35+115+80+70+26+110+40+230+95+50+50+32+40+75+75+100+120+75+85+95+30+35+90+90+120+26+32+175+160+40+40+35+120+100+120+30+35+105+85+32+26+50+230+40+45+30+35+120+90+120+28+230+50+45+45+26+80+75+75+40+120+80+120+90+75+40+40+200+100+50+80+95+85+32+26+95+85+30+40+32+40+150+90+90+30+95+75+35+28+40+230+165+110+105+85+90+150+50+50+26+95+30+36+24+30+160+225+30+16+8+30+8+8+22+160+225+90+125+115+90+115+125+40+160+225+90+20+30+125+115+90+8+90+30+20+30+12+90+200+12+8+175+22+120+160+225+90+125+115+90+74+36+30+8+8+20+300+165+110+45+150+180+350+165+300+45+180+350+150+110+240+1280+1310+1124+2280+300+110+135+45+350+180+150+165+300+110+45+180+350+150+110+60+50+301+352+16100</f>
        <v>49325</v>
      </c>
      <c r="D62" s="59">
        <f>February!D62+C62</f>
        <v>443023</v>
      </c>
      <c r="E62" s="53"/>
    </row>
    <row r="63" spans="1:256" x14ac:dyDescent="0.2">
      <c r="A63" s="1" t="s">
        <v>66</v>
      </c>
      <c r="B63" s="26"/>
      <c r="C63" s="26">
        <f>170+20+90+80+20+25+8+25+100+45+50+80+70+170+90+15+25+45+80+20+90+170+35+100+170+90+70+80+50+156+106+45+45+170+25+35+45+20+100+50+13+80+45+116+50+8+70+80+90+170+35+90+170+80+90+20+35+25+170+20+90+70+80+10+50+116+10+45+100</f>
        <v>4908</v>
      </c>
      <c r="D63" s="59">
        <f>February!D63+C63</f>
        <v>17519</v>
      </c>
      <c r="E63" s="53"/>
    </row>
    <row r="64" spans="1:256" x14ac:dyDescent="0.2">
      <c r="A64" s="1" t="s">
        <v>64</v>
      </c>
      <c r="B64" s="26"/>
      <c r="C64" s="26">
        <f>45+36+45+57+15+70+77+70+19+44+8+30+70+36+40+35+10+36+26+8+25+78+70+30+20+36+33+12+110+30+70+57+15+15+77+70+80+27+7+35+12+29+6+10+70+78+70+48+30+50+20+49+12+33+40+210+48+100+70+57+65+15+70+24+12+35+70+30+50+45+44+45+70+40+78+10+70+57+77+15+70+19+30+41+30+45+100+38+37+80+40+10+78+70+35+12+77+15+70+28+6+128+175+195+100+24+57+70+68+200+140+105+68+32+35+26+140+140+65+32+45+26+175+160+105+68+68+120+32+35+26+250+160+180+140+250+140+140+140+65+32+45+26+140+105+76+85+32+35+26+250+160+180+65+68+32+45+26+175+75+160+140+140+68+180+250+160+180+140+105+68+32+35+26+26+140+140+65+32+45+26+145+250+160+105+68+250+160+180+140+32+26+35+125+24+170+140+170+145+140+170+140+170+150+170+140+170+140+170+130+170</f>
        <v>16715</v>
      </c>
      <c r="D64" s="59">
        <f>February!D64+C64</f>
        <v>59431</v>
      </c>
      <c r="E64" s="53"/>
    </row>
    <row r="65" spans="1:5" x14ac:dyDescent="0.2">
      <c r="A65" s="1" t="s">
        <v>61</v>
      </c>
      <c r="B65" s="53"/>
      <c r="C65" s="26"/>
      <c r="D65" s="59">
        <f>February!D65+C65</f>
        <v>0</v>
      </c>
      <c r="E65" s="53"/>
    </row>
    <row r="66" spans="1:5" x14ac:dyDescent="0.2">
      <c r="A66" s="1" t="s">
        <v>62</v>
      </c>
      <c r="B66" s="53"/>
      <c r="C66" s="26">
        <f>140+150+100+70+180+73+180+180+150+150+220+180+180+165</f>
        <v>2118</v>
      </c>
      <c r="D66" s="59">
        <f>February!D66+C66</f>
        <v>9589</v>
      </c>
      <c r="E66" s="53"/>
    </row>
    <row r="67" spans="1:5" x14ac:dyDescent="0.2">
      <c r="A67" s="1" t="s">
        <v>63</v>
      </c>
      <c r="B67" s="53"/>
      <c r="C67" s="26">
        <v>500</v>
      </c>
      <c r="D67" s="59">
        <f>February!D67+C67</f>
        <v>2500</v>
      </c>
      <c r="E67" s="53"/>
    </row>
    <row r="68" spans="1:5" x14ac:dyDescent="0.2">
      <c r="B68" s="53"/>
      <c r="C68" s="53"/>
      <c r="D68" s="53"/>
      <c r="E68" s="53"/>
    </row>
    <row r="69" spans="1:5" x14ac:dyDescent="0.2">
      <c r="B69" s="53"/>
      <c r="C69" s="53"/>
      <c r="D69" s="53"/>
      <c r="E69" s="5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9" activePane="bottomLeft" state="frozen"/>
      <selection pane="bottomLeft" activeCell="C58" sqref="C58:C67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s="45" t="s">
        <v>74</v>
      </c>
      <c r="G2" s="43"/>
      <c r="I2" s="2"/>
    </row>
    <row r="3" spans="1:256" ht="15.75" customHeight="1" x14ac:dyDescent="0.25">
      <c r="F3" t="s">
        <v>68</v>
      </c>
      <c r="I3" s="2"/>
    </row>
    <row r="4" spans="1:256" ht="15" customHeight="1" thickBot="1" x14ac:dyDescent="0.3">
      <c r="E4" s="2"/>
      <c r="G4" s="41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/>
      <c r="C7" s="12">
        <f>March!C7+B7</f>
        <v>38975</v>
      </c>
      <c r="D7" s="12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65</v>
      </c>
      <c r="B8" s="12"/>
      <c r="C8" s="12">
        <f>March!C8+B8</f>
        <v>0</v>
      </c>
      <c r="D8" s="12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8</v>
      </c>
      <c r="B9" s="12"/>
      <c r="C9" s="12">
        <f>March!C9+B9</f>
        <v>52469</v>
      </c>
      <c r="D9" s="12"/>
      <c r="E9" s="12">
        <f>March!E9+D9</f>
        <v>602</v>
      </c>
      <c r="F9" s="12"/>
      <c r="G9" s="12">
        <f>March!G9+F9</f>
        <v>0</v>
      </c>
    </row>
    <row r="10" spans="1:256" x14ac:dyDescent="0.2">
      <c r="A10" s="11" t="s">
        <v>9</v>
      </c>
      <c r="B10" s="12"/>
      <c r="C10" s="12">
        <f>March!C10+B10</f>
        <v>0</v>
      </c>
      <c r="D10" s="12"/>
      <c r="E10" s="12">
        <f>March!E10+D10</f>
        <v>0</v>
      </c>
      <c r="F10" s="12"/>
      <c r="G10" s="12">
        <f>March!G10+F10</f>
        <v>0</v>
      </c>
    </row>
    <row r="11" spans="1:256" x14ac:dyDescent="0.2">
      <c r="A11" s="11" t="s">
        <v>10</v>
      </c>
      <c r="B11" s="40"/>
      <c r="C11" s="12">
        <f>March!C11+B11</f>
        <v>248632</v>
      </c>
      <c r="D11" s="12"/>
      <c r="E11" s="12">
        <f>March!E11+D11</f>
        <v>3</v>
      </c>
      <c r="F11" s="12"/>
      <c r="G11" s="12">
        <f>March!G11+F11</f>
        <v>0</v>
      </c>
    </row>
    <row r="12" spans="1:256" x14ac:dyDescent="0.2">
      <c r="A12" s="11" t="s">
        <v>11</v>
      </c>
      <c r="B12" s="12"/>
      <c r="C12" s="12">
        <f>March!C12+B12</f>
        <v>0</v>
      </c>
      <c r="D12" s="12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12</v>
      </c>
      <c r="B13" s="12"/>
      <c r="C13" s="12">
        <f>March!C13+B13</f>
        <v>0</v>
      </c>
      <c r="D13" s="12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13</v>
      </c>
      <c r="B14" s="12"/>
      <c r="C14" s="12">
        <f>March!C14+B14</f>
        <v>0</v>
      </c>
      <c r="D14" s="12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14</v>
      </c>
      <c r="B15" s="12"/>
      <c r="C15" s="12">
        <f>March!C15+B15</f>
        <v>16925</v>
      </c>
      <c r="D15" s="12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15</v>
      </c>
      <c r="B16" s="12"/>
      <c r="C16" s="12">
        <f>March!C16+B16</f>
        <v>0</v>
      </c>
      <c r="D16" s="12"/>
      <c r="E16" s="12">
        <f>March!E16+D16</f>
        <v>350</v>
      </c>
      <c r="F16" s="12"/>
      <c r="G16" s="12">
        <f>March!G16+F16</f>
        <v>0</v>
      </c>
    </row>
    <row r="17" spans="1:7" x14ac:dyDescent="0.2">
      <c r="A17" s="11" t="s">
        <v>16</v>
      </c>
      <c r="B17" s="40"/>
      <c r="C17" s="12">
        <f>March!C17+B17</f>
        <v>970930</v>
      </c>
      <c r="D17" s="40"/>
      <c r="E17" s="12">
        <f>March!E17+D17</f>
        <v>20186</v>
      </c>
      <c r="F17" s="12"/>
      <c r="G17" s="12">
        <f>March!G17+F17</f>
        <v>0</v>
      </c>
    </row>
    <row r="18" spans="1:7" x14ac:dyDescent="0.2">
      <c r="A18" s="11" t="s">
        <v>17</v>
      </c>
      <c r="B18" s="40"/>
      <c r="C18" s="12">
        <f>March!C18+B18</f>
        <v>36367</v>
      </c>
      <c r="D18" s="40"/>
      <c r="E18" s="12">
        <f>March!E18+D18</f>
        <v>2117</v>
      </c>
      <c r="F18" s="12"/>
      <c r="G18" s="12">
        <f>March!G18+F18</f>
        <v>0</v>
      </c>
    </row>
    <row r="19" spans="1:7" x14ac:dyDescent="0.2">
      <c r="A19" s="11" t="s">
        <v>18</v>
      </c>
      <c r="B19" s="40"/>
      <c r="C19" s="12">
        <f>March!C19+B19</f>
        <v>70582</v>
      </c>
      <c r="D19" s="40"/>
      <c r="E19" s="12">
        <f>March!E19+D19</f>
        <v>2454</v>
      </c>
      <c r="F19" s="12"/>
      <c r="G19" s="12">
        <f>March!G19+F19</f>
        <v>0</v>
      </c>
    </row>
    <row r="20" spans="1:7" x14ac:dyDescent="0.2">
      <c r="A20" s="11" t="s">
        <v>19</v>
      </c>
      <c r="B20" s="12"/>
      <c r="C20" s="12">
        <f>March!C20+B20</f>
        <v>9</v>
      </c>
      <c r="D20" s="40"/>
      <c r="E20" s="12">
        <f>March!E20+D20</f>
        <v>22</v>
      </c>
      <c r="F20" s="12"/>
      <c r="G20" s="12">
        <f>March!G20+F20</f>
        <v>0</v>
      </c>
    </row>
    <row r="21" spans="1:7" x14ac:dyDescent="0.2">
      <c r="A21" s="11" t="s">
        <v>20</v>
      </c>
      <c r="B21" s="12"/>
      <c r="C21" s="12">
        <f>March!C21+B21</f>
        <v>0</v>
      </c>
      <c r="D21" s="12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21</v>
      </c>
      <c r="B22" s="12"/>
      <c r="C22" s="12">
        <f>March!C22+B22</f>
        <v>0</v>
      </c>
      <c r="D22" s="12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22</v>
      </c>
      <c r="B23" s="12"/>
      <c r="C23" s="12">
        <f>March!C23+B23</f>
        <v>0</v>
      </c>
      <c r="D23" s="12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23</v>
      </c>
      <c r="B24" s="12"/>
      <c r="C24" s="12">
        <f>March!C24+B24</f>
        <v>0</v>
      </c>
      <c r="D24" s="12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24</v>
      </c>
      <c r="B25" s="12"/>
      <c r="C25" s="12">
        <f>March!C25+B25</f>
        <v>2092</v>
      </c>
      <c r="D25" s="12"/>
      <c r="E25" s="12">
        <f>March!E25+D25</f>
        <v>4688</v>
      </c>
      <c r="F25" s="12"/>
      <c r="G25" s="12">
        <f>March!G25+F25</f>
        <v>0</v>
      </c>
    </row>
    <row r="26" spans="1:7" x14ac:dyDescent="0.2">
      <c r="A26" s="11" t="s">
        <v>25</v>
      </c>
      <c r="B26" s="40"/>
      <c r="C26" s="12">
        <f>March!C26+B26</f>
        <v>584198</v>
      </c>
      <c r="D26" s="40"/>
      <c r="E26" s="12">
        <f>March!E26+D26</f>
        <v>6038</v>
      </c>
      <c r="F26" s="12"/>
      <c r="G26" s="12">
        <f>March!G26+F26</f>
        <v>0</v>
      </c>
    </row>
    <row r="27" spans="1:7" x14ac:dyDescent="0.2">
      <c r="A27" s="11" t="s">
        <v>26</v>
      </c>
      <c r="B27" s="12"/>
      <c r="C27" s="12">
        <f>March!C27+B27</f>
        <v>69200</v>
      </c>
      <c r="D27" s="12"/>
      <c r="E27" s="12">
        <f>March!E27+D27</f>
        <v>0</v>
      </c>
      <c r="F27" s="12"/>
      <c r="G27" s="12">
        <f>March!G27+F27</f>
        <v>0</v>
      </c>
    </row>
    <row r="28" spans="1:7" x14ac:dyDescent="0.2">
      <c r="A28" s="11" t="s">
        <v>27</v>
      </c>
      <c r="B28" s="40"/>
      <c r="C28" s="12">
        <f>March!C28+B28</f>
        <v>900694</v>
      </c>
      <c r="D28" s="12"/>
      <c r="E28" s="12">
        <f>March!E28+D28</f>
        <v>1714</v>
      </c>
      <c r="F28" s="12"/>
      <c r="G28" s="12">
        <f>March!G28+F28</f>
        <v>16</v>
      </c>
    </row>
    <row r="29" spans="1:7" x14ac:dyDescent="0.2">
      <c r="A29" s="11" t="s">
        <v>28</v>
      </c>
      <c r="B29" s="12"/>
      <c r="C29" s="12">
        <f>March!C29+B29</f>
        <v>6600</v>
      </c>
      <c r="D29" s="12"/>
      <c r="E29" s="12">
        <f>March!E29+D29</f>
        <v>0</v>
      </c>
      <c r="F29" s="12"/>
      <c r="G29" s="12">
        <f>March!G29+F29</f>
        <v>0</v>
      </c>
    </row>
    <row r="30" spans="1:7" x14ac:dyDescent="0.2">
      <c r="A30" s="11" t="s">
        <v>29</v>
      </c>
      <c r="B30" s="12"/>
      <c r="C30" s="12">
        <f>March!C30+B30</f>
        <v>376522</v>
      </c>
      <c r="D30" s="12"/>
      <c r="E30" s="12">
        <f>March!E30+D30</f>
        <v>3472</v>
      </c>
      <c r="F30" s="12"/>
      <c r="G30" s="12">
        <f>March!G30+F30</f>
        <v>0</v>
      </c>
    </row>
    <row r="31" spans="1:7" x14ac:dyDescent="0.2">
      <c r="A31" s="11" t="s">
        <v>30</v>
      </c>
      <c r="B31" s="12"/>
      <c r="C31" s="12">
        <f>March!C31+B31</f>
        <v>0</v>
      </c>
      <c r="D31" s="12"/>
      <c r="E31" s="12">
        <f>March!E31+D31</f>
        <v>0</v>
      </c>
      <c r="F31" s="12"/>
      <c r="G31" s="12">
        <f>March!G31+F31</f>
        <v>0</v>
      </c>
    </row>
    <row r="32" spans="1:7" x14ac:dyDescent="0.2">
      <c r="A32" s="11" t="s">
        <v>31</v>
      </c>
      <c r="B32" s="12"/>
      <c r="C32" s="12">
        <f>March!C32+B32</f>
        <v>0</v>
      </c>
      <c r="D32" s="12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32</v>
      </c>
      <c r="B33" s="12"/>
      <c r="C33" s="12">
        <f>March!C33+B33</f>
        <v>0</v>
      </c>
      <c r="D33" s="12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33</v>
      </c>
      <c r="B34" s="12"/>
      <c r="C34" s="12">
        <f>March!C34+B34</f>
        <v>0</v>
      </c>
      <c r="D34" s="12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34</v>
      </c>
      <c r="B35" s="12"/>
      <c r="C35" s="12">
        <f>March!C35+B35</f>
        <v>0</v>
      </c>
      <c r="D35" s="12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35</v>
      </c>
      <c r="B36" s="40"/>
      <c r="C36" s="12">
        <f>March!C36+B36</f>
        <v>404769</v>
      </c>
      <c r="D36" s="12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36</v>
      </c>
      <c r="B37" s="12"/>
      <c r="C37" s="12">
        <f>March!C37+B37</f>
        <v>97979</v>
      </c>
      <c r="D37" s="12"/>
      <c r="E37" s="12">
        <f>March!E37+D37</f>
        <v>2700</v>
      </c>
      <c r="F37" s="12"/>
      <c r="G37" s="12">
        <f>March!G37+F37</f>
        <v>0</v>
      </c>
    </row>
    <row r="38" spans="1:7" x14ac:dyDescent="0.2">
      <c r="A38" s="11" t="s">
        <v>37</v>
      </c>
      <c r="B38" s="40"/>
      <c r="C38" s="12">
        <f>March!C38+B38</f>
        <v>21546</v>
      </c>
      <c r="D38" s="12"/>
      <c r="E38" s="12">
        <f>March!E38+D38</f>
        <v>2</v>
      </c>
      <c r="F38" s="12"/>
      <c r="G38" s="12">
        <f>March!G38+F38</f>
        <v>0</v>
      </c>
    </row>
    <row r="39" spans="1:7" x14ac:dyDescent="0.2">
      <c r="A39" s="11" t="s">
        <v>38</v>
      </c>
      <c r="B39" s="40"/>
      <c r="C39" s="12">
        <f>March!C39+B39</f>
        <v>547739</v>
      </c>
      <c r="D39" s="12"/>
      <c r="E39" s="12">
        <f>March!E39+D39</f>
        <v>4</v>
      </c>
      <c r="F39" s="12"/>
      <c r="G39" s="12">
        <f>March!G39+F39</f>
        <v>0</v>
      </c>
    </row>
    <row r="40" spans="1:7" x14ac:dyDescent="0.2">
      <c r="A40" s="11" t="s">
        <v>39</v>
      </c>
      <c r="B40" s="12"/>
      <c r="C40" s="12">
        <f>March!C40+B40</f>
        <v>0</v>
      </c>
      <c r="D40" s="12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40</v>
      </c>
      <c r="B41" s="12"/>
      <c r="C41" s="12">
        <f>March!C41+B41</f>
        <v>2000</v>
      </c>
      <c r="D41" s="12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41</v>
      </c>
      <c r="B42" s="12"/>
      <c r="C42" s="12">
        <f>March!C42+B42</f>
        <v>0</v>
      </c>
      <c r="D42" s="12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42</v>
      </c>
      <c r="B43" s="12"/>
      <c r="C43" s="12">
        <f>March!C43+B43</f>
        <v>0</v>
      </c>
      <c r="D43" s="12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43</v>
      </c>
      <c r="B44" s="40"/>
      <c r="C44" s="12">
        <f>March!C44+B44</f>
        <v>103883</v>
      </c>
      <c r="D44" s="40"/>
      <c r="E44" s="12">
        <f>March!E44+D44</f>
        <v>1191</v>
      </c>
      <c r="F44" s="12"/>
      <c r="G44" s="12">
        <f>March!G44+F44</f>
        <v>0</v>
      </c>
    </row>
    <row r="45" spans="1:7" x14ac:dyDescent="0.2">
      <c r="A45" s="11" t="s">
        <v>44</v>
      </c>
      <c r="B45" s="12"/>
      <c r="C45" s="12">
        <f>March!C45+B45</f>
        <v>0</v>
      </c>
      <c r="D45" s="40"/>
      <c r="E45" s="12">
        <f>March!E45+D45</f>
        <v>0</v>
      </c>
      <c r="F45" s="12"/>
      <c r="G45" s="12">
        <f>March!G45+F45</f>
        <v>0</v>
      </c>
    </row>
    <row r="46" spans="1:7" x14ac:dyDescent="0.2">
      <c r="A46" s="11" t="s">
        <v>45</v>
      </c>
      <c r="B46" s="40"/>
      <c r="C46" s="12">
        <f>March!C46+B46</f>
        <v>41359</v>
      </c>
      <c r="D46" s="12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46</v>
      </c>
      <c r="B47" s="40"/>
      <c r="C47" s="12">
        <f>March!C47+B47</f>
        <v>73174</v>
      </c>
      <c r="D47" s="12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47</v>
      </c>
      <c r="B48" s="12"/>
      <c r="C48" s="12">
        <f>March!C48+B48</f>
        <v>0</v>
      </c>
      <c r="D48" s="12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48</v>
      </c>
      <c r="B49" s="12"/>
      <c r="C49" s="12">
        <f>March!C49+B49</f>
        <v>0</v>
      </c>
      <c r="D49" s="12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49</v>
      </c>
      <c r="B50" s="12"/>
      <c r="C50" s="12">
        <f>March!C50+B50</f>
        <v>0</v>
      </c>
      <c r="D50" s="12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50</v>
      </c>
      <c r="B51" s="12"/>
      <c r="C51" s="12">
        <f>March!C51+B51</f>
        <v>0</v>
      </c>
      <c r="D51" s="12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51</v>
      </c>
      <c r="B52" s="40"/>
      <c r="C52" s="12">
        <f>March!C52+B52</f>
        <v>51990</v>
      </c>
      <c r="D52" s="12"/>
      <c r="E52" s="12">
        <f>March!E52+D52</f>
        <v>1239</v>
      </c>
      <c r="F52" s="12"/>
      <c r="G52" s="12">
        <f>March!G52+F52</f>
        <v>0</v>
      </c>
    </row>
    <row r="53" spans="1:256" x14ac:dyDescent="0.2">
      <c r="A53" s="11" t="s">
        <v>52</v>
      </c>
      <c r="B53" s="40"/>
      <c r="C53" s="12">
        <f>March!C53+B53</f>
        <v>75272</v>
      </c>
      <c r="D53" s="12"/>
      <c r="E53" s="12">
        <f>March!E53+D53</f>
        <v>1428</v>
      </c>
      <c r="F53" s="12"/>
      <c r="G53" s="12">
        <f>March!G53+F53</f>
        <v>0</v>
      </c>
    </row>
    <row r="54" spans="1:256" ht="15.75" thickBot="1" x14ac:dyDescent="0.25">
      <c r="A54" s="13" t="s">
        <v>53</v>
      </c>
      <c r="B54" s="12"/>
      <c r="C54" s="12">
        <f>March!C54+B54</f>
        <v>800197</v>
      </c>
      <c r="D54" s="12"/>
      <c r="E54" s="12">
        <f>March!E54+D54</f>
        <v>1667</v>
      </c>
      <c r="F54" s="39"/>
      <c r="G54" s="12">
        <f>March!G54+F54</f>
        <v>36088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March!C55+B55</f>
        <v>5594103</v>
      </c>
      <c r="D55" s="15">
        <f>SUM(D7:D54)</f>
        <v>0</v>
      </c>
      <c r="E55" s="15">
        <f>March!E55+D55</f>
        <v>49877</v>
      </c>
      <c r="F55" s="15">
        <f>SUM(F7:F54)</f>
        <v>0</v>
      </c>
      <c r="G55" s="15">
        <f>March!G55+F55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March!D58+C58</f>
        <v>20</v>
      </c>
      <c r="E58" s="18"/>
    </row>
    <row r="59" spans="1:256" x14ac:dyDescent="0.2">
      <c r="A59" s="1" t="s">
        <v>57</v>
      </c>
      <c r="B59" s="23"/>
      <c r="C59" s="23"/>
      <c r="D59" s="24">
        <f>March!D59+C59</f>
        <v>0</v>
      </c>
    </row>
    <row r="60" spans="1:256" x14ac:dyDescent="0.2">
      <c r="A60" s="1" t="s">
        <v>58</v>
      </c>
      <c r="B60" s="23"/>
      <c r="C60" s="23"/>
      <c r="D60" s="24">
        <f>March!D60+C60</f>
        <v>440</v>
      </c>
    </row>
    <row r="61" spans="1:256" x14ac:dyDescent="0.2">
      <c r="A61" s="1" t="s">
        <v>59</v>
      </c>
      <c r="B61" s="23"/>
      <c r="C61" s="23"/>
      <c r="D61" s="24">
        <f>March!D61+C61</f>
        <v>0</v>
      </c>
    </row>
    <row r="62" spans="1:256" x14ac:dyDescent="0.2">
      <c r="A62" s="1" t="s">
        <v>60</v>
      </c>
      <c r="B62" s="23"/>
      <c r="C62" s="42"/>
      <c r="D62" s="24">
        <f>March!D62+C62</f>
        <v>443023</v>
      </c>
    </row>
    <row r="63" spans="1:256" x14ac:dyDescent="0.2">
      <c r="A63" s="1" t="s">
        <v>66</v>
      </c>
      <c r="B63" s="23"/>
      <c r="C63" s="23"/>
      <c r="D63" s="24">
        <f>March!D63+C63</f>
        <v>17519</v>
      </c>
    </row>
    <row r="64" spans="1:256" x14ac:dyDescent="0.2">
      <c r="A64" s="1" t="s">
        <v>64</v>
      </c>
      <c r="B64" s="23"/>
      <c r="C64" s="42"/>
      <c r="D64" s="24">
        <f>March!D64+C64</f>
        <v>59431</v>
      </c>
    </row>
    <row r="65" spans="1:4" x14ac:dyDescent="0.2">
      <c r="A65" s="1" t="s">
        <v>61</v>
      </c>
      <c r="C65" s="23"/>
      <c r="D65" s="24">
        <f>March!D65+C65</f>
        <v>0</v>
      </c>
    </row>
    <row r="66" spans="1:4" x14ac:dyDescent="0.2">
      <c r="A66" s="1" t="s">
        <v>62</v>
      </c>
      <c r="C66" s="23"/>
      <c r="D66" s="24">
        <f>March!D66+C66</f>
        <v>9589</v>
      </c>
    </row>
    <row r="67" spans="1:4" x14ac:dyDescent="0.2">
      <c r="A67" s="1" t="s">
        <v>63</v>
      </c>
      <c r="C67" s="23"/>
      <c r="D67" s="24">
        <f>March!D67+C67</f>
        <v>2500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75" zoomScaleNormal="75" workbookViewId="0">
      <pane ySplit="6" topLeftCell="A7" activePane="bottomLeft" state="frozen"/>
      <selection pane="bottomLeft" activeCell="B2" sqref="B2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75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/>
      <c r="C7" s="12">
        <f>April!C7+B7</f>
        <v>38975</v>
      </c>
      <c r="D7" s="12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65</v>
      </c>
      <c r="B8" s="27"/>
      <c r="C8" s="27">
        <f>April!C8+B8</f>
        <v>0</v>
      </c>
      <c r="D8" s="27"/>
      <c r="E8" s="27">
        <f>April!E8+D8</f>
        <v>0</v>
      </c>
      <c r="F8" s="27"/>
      <c r="G8" s="27">
        <f>April!G8+F8</f>
        <v>0</v>
      </c>
    </row>
    <row r="9" spans="1:256" x14ac:dyDescent="0.2">
      <c r="A9" s="11" t="s">
        <v>8</v>
      </c>
      <c r="B9" s="27"/>
      <c r="C9" s="27">
        <f>April!C9+B9</f>
        <v>52469</v>
      </c>
      <c r="D9" s="27"/>
      <c r="E9" s="27">
        <f>April!E9+D9</f>
        <v>602</v>
      </c>
      <c r="F9" s="27"/>
      <c r="G9" s="27">
        <f>April!G9+F9</f>
        <v>0</v>
      </c>
    </row>
    <row r="10" spans="1:256" x14ac:dyDescent="0.2">
      <c r="A10" s="11" t="s">
        <v>9</v>
      </c>
      <c r="B10" s="27"/>
      <c r="C10" s="27">
        <f>April!C10+B10</f>
        <v>0</v>
      </c>
      <c r="D10" s="27"/>
      <c r="E10" s="27">
        <f>April!E10+D10</f>
        <v>0</v>
      </c>
      <c r="F10" s="27"/>
      <c r="G10" s="27">
        <f>April!G10+F10</f>
        <v>0</v>
      </c>
    </row>
    <row r="11" spans="1:256" x14ac:dyDescent="0.2">
      <c r="A11" s="11" t="s">
        <v>10</v>
      </c>
      <c r="B11" s="27"/>
      <c r="C11" s="27">
        <f>April!C11+B11</f>
        <v>248632</v>
      </c>
      <c r="D11" s="27"/>
      <c r="E11" s="27">
        <f>April!E11+D11</f>
        <v>3</v>
      </c>
      <c r="F11" s="27"/>
      <c r="G11" s="27">
        <f>April!G11+F11</f>
        <v>0</v>
      </c>
    </row>
    <row r="12" spans="1:256" x14ac:dyDescent="0.2">
      <c r="A12" s="11" t="s">
        <v>11</v>
      </c>
      <c r="B12" s="27"/>
      <c r="C12" s="27">
        <f>April!C12+B12</f>
        <v>0</v>
      </c>
      <c r="D12" s="27"/>
      <c r="E12" s="27">
        <f>April!E12+D12</f>
        <v>0</v>
      </c>
      <c r="F12" s="27"/>
      <c r="G12" s="27">
        <f>April!G12+F12</f>
        <v>0</v>
      </c>
    </row>
    <row r="13" spans="1:256" x14ac:dyDescent="0.2">
      <c r="A13" s="11" t="s">
        <v>12</v>
      </c>
      <c r="B13" s="27"/>
      <c r="C13" s="27">
        <f>April!C13+B13</f>
        <v>0</v>
      </c>
      <c r="D13" s="27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13</v>
      </c>
      <c r="B14" s="27"/>
      <c r="C14" s="27">
        <f>April!C14+B14</f>
        <v>0</v>
      </c>
      <c r="D14" s="27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14</v>
      </c>
      <c r="B15" s="27"/>
      <c r="C15" s="27">
        <f>April!C15+B15</f>
        <v>16925</v>
      </c>
      <c r="D15" s="27"/>
      <c r="E15" s="27">
        <f>April!E15+D15</f>
        <v>0</v>
      </c>
      <c r="F15" s="27"/>
      <c r="G15" s="27">
        <f>April!G15+F15</f>
        <v>0</v>
      </c>
    </row>
    <row r="16" spans="1:256" x14ac:dyDescent="0.2">
      <c r="A16" s="11" t="s">
        <v>15</v>
      </c>
      <c r="B16" s="27"/>
      <c r="C16" s="27">
        <f>April!C16+B16</f>
        <v>0</v>
      </c>
      <c r="D16" s="27"/>
      <c r="E16" s="27">
        <f>April!E16+D16</f>
        <v>350</v>
      </c>
      <c r="F16" s="27"/>
      <c r="G16" s="27">
        <f>April!G16+F16</f>
        <v>0</v>
      </c>
    </row>
    <row r="17" spans="1:7" x14ac:dyDescent="0.2">
      <c r="A17" s="11" t="s">
        <v>16</v>
      </c>
      <c r="B17" s="27"/>
      <c r="C17" s="27">
        <f>April!C17+B17</f>
        <v>970930</v>
      </c>
      <c r="D17" s="27"/>
      <c r="E17" s="27">
        <f>April!E17+D17</f>
        <v>20186</v>
      </c>
      <c r="F17" s="27"/>
      <c r="G17" s="27">
        <f>April!G17+F17</f>
        <v>0</v>
      </c>
    </row>
    <row r="18" spans="1:7" x14ac:dyDescent="0.2">
      <c r="A18" s="11" t="s">
        <v>17</v>
      </c>
      <c r="B18" s="27"/>
      <c r="C18" s="27">
        <f>April!C18+B18</f>
        <v>36367</v>
      </c>
      <c r="D18" s="27"/>
      <c r="E18" s="27">
        <f>April!E18+D18</f>
        <v>2117</v>
      </c>
      <c r="F18" s="27"/>
      <c r="G18" s="27">
        <f>April!G18+F18</f>
        <v>0</v>
      </c>
    </row>
    <row r="19" spans="1:7" x14ac:dyDescent="0.2">
      <c r="A19" s="11" t="s">
        <v>18</v>
      </c>
      <c r="B19" s="27"/>
      <c r="C19" s="27">
        <f>April!C19+B19</f>
        <v>70582</v>
      </c>
      <c r="D19" s="27"/>
      <c r="E19" s="27">
        <f>April!E19+D19</f>
        <v>2454</v>
      </c>
      <c r="F19" s="27"/>
      <c r="G19" s="27">
        <f>April!G19+F19</f>
        <v>0</v>
      </c>
    </row>
    <row r="20" spans="1:7" x14ac:dyDescent="0.2">
      <c r="A20" s="11" t="s">
        <v>19</v>
      </c>
      <c r="B20" s="27"/>
      <c r="C20" s="27">
        <f>April!C20+B20</f>
        <v>9</v>
      </c>
      <c r="D20" s="27"/>
      <c r="E20" s="27">
        <f>April!E20+D20</f>
        <v>22</v>
      </c>
      <c r="F20" s="27"/>
      <c r="G20" s="27">
        <f>April!G20+F20</f>
        <v>0</v>
      </c>
    </row>
    <row r="21" spans="1:7" x14ac:dyDescent="0.2">
      <c r="A21" s="11" t="s">
        <v>20</v>
      </c>
      <c r="B21" s="27"/>
      <c r="C21" s="27">
        <f>April!C21+B21</f>
        <v>0</v>
      </c>
      <c r="D21" s="27"/>
      <c r="E21" s="27">
        <f>April!E21+D21</f>
        <v>0</v>
      </c>
      <c r="F21" s="27"/>
      <c r="G21" s="27">
        <f>April!G21+F21</f>
        <v>0</v>
      </c>
    </row>
    <row r="22" spans="1:7" x14ac:dyDescent="0.2">
      <c r="A22" s="11" t="s">
        <v>21</v>
      </c>
      <c r="B22" s="27"/>
      <c r="C22" s="27">
        <f>April!C22+B22</f>
        <v>0</v>
      </c>
      <c r="D22" s="27"/>
      <c r="E22" s="27">
        <f>April!E22+D22</f>
        <v>0</v>
      </c>
      <c r="F22" s="27"/>
      <c r="G22" s="27">
        <f>April!G22+F22</f>
        <v>0</v>
      </c>
    </row>
    <row r="23" spans="1:7" x14ac:dyDescent="0.2">
      <c r="A23" s="11" t="s">
        <v>22</v>
      </c>
      <c r="B23" s="27"/>
      <c r="C23" s="27">
        <f>April!C23+B23</f>
        <v>0</v>
      </c>
      <c r="D23" s="27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23</v>
      </c>
      <c r="B24" s="27"/>
      <c r="C24" s="27">
        <f>April!C24+B24</f>
        <v>0</v>
      </c>
      <c r="D24" s="27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24</v>
      </c>
      <c r="B25" s="27"/>
      <c r="C25" s="27">
        <f>April!C25+B25</f>
        <v>2092</v>
      </c>
      <c r="D25" s="27"/>
      <c r="E25" s="27">
        <f>April!E25+D25</f>
        <v>4688</v>
      </c>
      <c r="F25" s="27"/>
      <c r="G25" s="27">
        <f>April!G25+F25</f>
        <v>0</v>
      </c>
    </row>
    <row r="26" spans="1:7" x14ac:dyDescent="0.2">
      <c r="A26" s="11" t="s">
        <v>25</v>
      </c>
      <c r="B26" s="27"/>
      <c r="C26" s="27">
        <f>April!C26+B26</f>
        <v>584198</v>
      </c>
      <c r="D26" s="27"/>
      <c r="E26" s="27">
        <f>April!E26+D26</f>
        <v>6038</v>
      </c>
      <c r="F26" s="27"/>
      <c r="G26" s="27">
        <f>April!G26+F26</f>
        <v>0</v>
      </c>
    </row>
    <row r="27" spans="1:7" x14ac:dyDescent="0.2">
      <c r="A27" s="11" t="s">
        <v>26</v>
      </c>
      <c r="B27" s="27"/>
      <c r="C27" s="27">
        <f>April!C27+B27</f>
        <v>69200</v>
      </c>
      <c r="D27" s="27"/>
      <c r="E27" s="27">
        <f>April!E27+D27</f>
        <v>0</v>
      </c>
      <c r="F27" s="27"/>
      <c r="G27" s="27">
        <f>April!G27+F27</f>
        <v>0</v>
      </c>
    </row>
    <row r="28" spans="1:7" x14ac:dyDescent="0.2">
      <c r="A28" s="11" t="s">
        <v>27</v>
      </c>
      <c r="B28" s="27"/>
      <c r="C28" s="27">
        <f>April!C28+B28</f>
        <v>900694</v>
      </c>
      <c r="D28" s="27"/>
      <c r="E28" s="27">
        <f>April!E28+D28</f>
        <v>1714</v>
      </c>
      <c r="F28" s="27"/>
      <c r="G28" s="27">
        <f>April!G28+F28</f>
        <v>16</v>
      </c>
    </row>
    <row r="29" spans="1:7" x14ac:dyDescent="0.2">
      <c r="A29" s="11" t="s">
        <v>28</v>
      </c>
      <c r="B29" s="27"/>
      <c r="C29" s="27">
        <f>April!C29+B29</f>
        <v>6600</v>
      </c>
      <c r="D29" s="27"/>
      <c r="E29" s="27">
        <f>April!E29+D29</f>
        <v>0</v>
      </c>
      <c r="F29" s="27"/>
      <c r="G29" s="27">
        <f>April!G29+F29</f>
        <v>0</v>
      </c>
    </row>
    <row r="30" spans="1:7" x14ac:dyDescent="0.2">
      <c r="A30" s="11" t="s">
        <v>29</v>
      </c>
      <c r="B30" s="27"/>
      <c r="C30" s="27">
        <f>April!C30+B30</f>
        <v>376522</v>
      </c>
      <c r="D30" s="27"/>
      <c r="E30" s="27">
        <f>April!E30+D30</f>
        <v>3472</v>
      </c>
      <c r="F30" s="27"/>
      <c r="G30" s="27">
        <f>April!G30+F30</f>
        <v>0</v>
      </c>
    </row>
    <row r="31" spans="1:7" x14ac:dyDescent="0.2">
      <c r="A31" s="11" t="s">
        <v>30</v>
      </c>
      <c r="B31" s="27"/>
      <c r="C31" s="27">
        <f>April!C31+B31</f>
        <v>0</v>
      </c>
      <c r="D31" s="27"/>
      <c r="E31" s="27">
        <f>April!E31+D31</f>
        <v>0</v>
      </c>
      <c r="F31" s="27"/>
      <c r="G31" s="27">
        <f>April!G31+F31</f>
        <v>0</v>
      </c>
    </row>
    <row r="32" spans="1:7" x14ac:dyDescent="0.2">
      <c r="A32" s="11" t="s">
        <v>31</v>
      </c>
      <c r="B32" s="27"/>
      <c r="C32" s="27">
        <f>April!C32+B32</f>
        <v>0</v>
      </c>
      <c r="D32" s="27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32</v>
      </c>
      <c r="B33" s="27"/>
      <c r="C33" s="27">
        <f>April!C33+B33</f>
        <v>0</v>
      </c>
      <c r="D33" s="27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33</v>
      </c>
      <c r="B34" s="27"/>
      <c r="C34" s="27">
        <f>April!C34+B34</f>
        <v>0</v>
      </c>
      <c r="D34" s="27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34</v>
      </c>
      <c r="B35" s="27"/>
      <c r="C35" s="27">
        <f>April!C35+B35</f>
        <v>0</v>
      </c>
      <c r="D35" s="27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35</v>
      </c>
      <c r="B36" s="27"/>
      <c r="C36" s="27">
        <f>April!C36+B36</f>
        <v>404769</v>
      </c>
      <c r="D36" s="27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36</v>
      </c>
      <c r="B37" s="27"/>
      <c r="C37" s="27">
        <f>April!C37+B37</f>
        <v>97979</v>
      </c>
      <c r="D37" s="27"/>
      <c r="E37" s="27">
        <f>April!E37+D37</f>
        <v>2700</v>
      </c>
      <c r="F37" s="27"/>
      <c r="G37" s="27">
        <f>April!G37+F37</f>
        <v>0</v>
      </c>
    </row>
    <row r="38" spans="1:7" x14ac:dyDescent="0.2">
      <c r="A38" s="11" t="s">
        <v>37</v>
      </c>
      <c r="B38" s="27"/>
      <c r="C38" s="27">
        <f>April!C38+B38</f>
        <v>21546</v>
      </c>
      <c r="D38" s="27"/>
      <c r="E38" s="27">
        <f>April!E38+D38</f>
        <v>2</v>
      </c>
      <c r="F38" s="27"/>
      <c r="G38" s="27">
        <f>April!G38+F38</f>
        <v>0</v>
      </c>
    </row>
    <row r="39" spans="1:7" x14ac:dyDescent="0.2">
      <c r="A39" s="11" t="s">
        <v>38</v>
      </c>
      <c r="B39" s="27"/>
      <c r="C39" s="27">
        <f>April!C39+B39</f>
        <v>547739</v>
      </c>
      <c r="D39" s="27"/>
      <c r="E39" s="27">
        <f>April!E39+D39</f>
        <v>4</v>
      </c>
      <c r="F39" s="27"/>
      <c r="G39" s="27">
        <f>April!G39+F39</f>
        <v>0</v>
      </c>
    </row>
    <row r="40" spans="1:7" x14ac:dyDescent="0.2">
      <c r="A40" s="11" t="s">
        <v>39</v>
      </c>
      <c r="B40" s="27"/>
      <c r="C40" s="27">
        <f>April!C40+B40</f>
        <v>0</v>
      </c>
      <c r="D40" s="27"/>
      <c r="E40" s="27">
        <f>April!E40+D40</f>
        <v>0</v>
      </c>
      <c r="F40" s="27"/>
      <c r="G40" s="27">
        <f>April!G40+F40</f>
        <v>0</v>
      </c>
    </row>
    <row r="41" spans="1:7" x14ac:dyDescent="0.2">
      <c r="A41" s="11" t="s">
        <v>40</v>
      </c>
      <c r="B41" s="27"/>
      <c r="C41" s="27">
        <f>April!C41+B41</f>
        <v>2000</v>
      </c>
      <c r="D41" s="27"/>
      <c r="E41" s="27">
        <f>April!E41+D41</f>
        <v>0</v>
      </c>
      <c r="F41" s="27"/>
      <c r="G41" s="27">
        <f>April!G41+F41</f>
        <v>0</v>
      </c>
    </row>
    <row r="42" spans="1:7" x14ac:dyDescent="0.2">
      <c r="A42" s="11" t="s">
        <v>41</v>
      </c>
      <c r="B42" s="27"/>
      <c r="C42" s="27">
        <f>April!C42+B42</f>
        <v>0</v>
      </c>
      <c r="D42" s="27"/>
      <c r="E42" s="27">
        <f>April!E42+D42</f>
        <v>0</v>
      </c>
      <c r="F42" s="27"/>
      <c r="G42" s="27">
        <f>April!G42+F42</f>
        <v>0</v>
      </c>
    </row>
    <row r="43" spans="1:7" x14ac:dyDescent="0.2">
      <c r="A43" s="11" t="s">
        <v>42</v>
      </c>
      <c r="B43" s="27"/>
      <c r="C43" s="27">
        <f>April!C43+B43</f>
        <v>0</v>
      </c>
      <c r="D43" s="27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43</v>
      </c>
      <c r="B44" s="27"/>
      <c r="C44" s="27">
        <f>April!C44+B44</f>
        <v>103883</v>
      </c>
      <c r="D44" s="27"/>
      <c r="E44" s="27">
        <f>April!E44+D44</f>
        <v>1191</v>
      </c>
      <c r="F44" s="27"/>
      <c r="G44" s="27">
        <f>April!G44+F44</f>
        <v>0</v>
      </c>
    </row>
    <row r="45" spans="1:7" x14ac:dyDescent="0.2">
      <c r="A45" s="11" t="s">
        <v>44</v>
      </c>
      <c r="B45" s="27"/>
      <c r="C45" s="27">
        <f>April!C45+B45</f>
        <v>0</v>
      </c>
      <c r="D45" s="27"/>
      <c r="E45" s="27">
        <f>April!E45+D45</f>
        <v>0</v>
      </c>
      <c r="F45" s="27"/>
      <c r="G45" s="27">
        <f>April!G45+F45</f>
        <v>0</v>
      </c>
    </row>
    <row r="46" spans="1:7" x14ac:dyDescent="0.2">
      <c r="A46" s="11" t="s">
        <v>45</v>
      </c>
      <c r="B46" s="27"/>
      <c r="C46" s="27">
        <f>April!C46+B46</f>
        <v>41359</v>
      </c>
      <c r="D46" s="27"/>
      <c r="E46" s="27">
        <f>April!E46+D46</f>
        <v>0</v>
      </c>
      <c r="F46" s="27"/>
      <c r="G46" s="27">
        <f>April!G46+F46</f>
        <v>0</v>
      </c>
    </row>
    <row r="47" spans="1:7" x14ac:dyDescent="0.2">
      <c r="A47" s="11" t="s">
        <v>46</v>
      </c>
      <c r="B47" s="27"/>
      <c r="C47" s="27">
        <f>April!C47+B47</f>
        <v>73174</v>
      </c>
      <c r="D47" s="27"/>
      <c r="E47" s="27">
        <f>April!E47+D47</f>
        <v>0</v>
      </c>
      <c r="F47" s="27"/>
      <c r="G47" s="27">
        <f>April!G47+F47</f>
        <v>0</v>
      </c>
    </row>
    <row r="48" spans="1:7" x14ac:dyDescent="0.2">
      <c r="A48" s="11" t="s">
        <v>47</v>
      </c>
      <c r="B48" s="27"/>
      <c r="C48" s="27">
        <f>April!C48+B48</f>
        <v>0</v>
      </c>
      <c r="D48" s="27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48</v>
      </c>
      <c r="B49" s="27"/>
      <c r="C49" s="27">
        <f>April!C49+B49</f>
        <v>0</v>
      </c>
      <c r="D49" s="27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49</v>
      </c>
      <c r="B50" s="27"/>
      <c r="C50" s="27">
        <f>April!C50+B50</f>
        <v>0</v>
      </c>
      <c r="D50" s="27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50</v>
      </c>
      <c r="B51" s="27"/>
      <c r="C51" s="27">
        <f>April!C51+B51</f>
        <v>0</v>
      </c>
      <c r="D51" s="27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51</v>
      </c>
      <c r="B52" s="27"/>
      <c r="C52" s="27">
        <f>April!C52+B52</f>
        <v>51990</v>
      </c>
      <c r="D52" s="27"/>
      <c r="E52" s="27">
        <f>April!E52+D52</f>
        <v>1239</v>
      </c>
      <c r="F52" s="27"/>
      <c r="G52" s="27">
        <f>April!G52+F52</f>
        <v>0</v>
      </c>
    </row>
    <row r="53" spans="1:256" x14ac:dyDescent="0.2">
      <c r="A53" s="11" t="s">
        <v>52</v>
      </c>
      <c r="B53" s="27"/>
      <c r="C53" s="27">
        <f>April!C53+B53</f>
        <v>75272</v>
      </c>
      <c r="D53" s="27"/>
      <c r="E53" s="27">
        <f>April!E53+D53</f>
        <v>1428</v>
      </c>
      <c r="F53" s="27"/>
      <c r="G53" s="27">
        <f>April!G53+F53</f>
        <v>0</v>
      </c>
    </row>
    <row r="54" spans="1:256" ht="15.75" thickBot="1" x14ac:dyDescent="0.25">
      <c r="A54" s="13" t="s">
        <v>53</v>
      </c>
      <c r="B54" s="27"/>
      <c r="C54" s="27">
        <f>April!C54+B54</f>
        <v>800197</v>
      </c>
      <c r="D54" s="27"/>
      <c r="E54" s="27">
        <f>April!E54+D54</f>
        <v>1667</v>
      </c>
      <c r="F54" s="27"/>
      <c r="G54" s="27">
        <f>April!G54+F54</f>
        <v>36088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April!C55+B55</f>
        <v>5594103</v>
      </c>
      <c r="D55" s="15">
        <f>SUM(D7:D54)</f>
        <v>0</v>
      </c>
      <c r="E55" s="15">
        <f>April!E55+D55</f>
        <v>49877</v>
      </c>
      <c r="F55" s="15">
        <f>SUM(F7:F54)</f>
        <v>0</v>
      </c>
      <c r="G55" s="15">
        <f>April!G55+F55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1" t="s">
        <v>56</v>
      </c>
      <c r="B58" s="34"/>
      <c r="C58" s="35"/>
      <c r="D58" s="36">
        <f>April!D58+C58</f>
        <v>20</v>
      </c>
      <c r="E58" s="31"/>
      <c r="F58" s="32"/>
      <c r="G58" s="32"/>
    </row>
    <row r="59" spans="1:256" x14ac:dyDescent="0.2">
      <c r="A59" s="1" t="s">
        <v>57</v>
      </c>
      <c r="B59" s="35"/>
      <c r="C59" s="35"/>
      <c r="D59" s="36">
        <f>April!D59+C59</f>
        <v>0</v>
      </c>
      <c r="E59" s="32"/>
      <c r="F59" s="32"/>
      <c r="G59" s="32"/>
    </row>
    <row r="60" spans="1:256" x14ac:dyDescent="0.2">
      <c r="A60" s="1" t="s">
        <v>58</v>
      </c>
      <c r="B60" s="35"/>
      <c r="C60" s="35"/>
      <c r="D60" s="36">
        <f>April!D60+C60</f>
        <v>440</v>
      </c>
      <c r="E60" s="32"/>
      <c r="F60" s="32"/>
      <c r="G60" s="32"/>
    </row>
    <row r="61" spans="1:256" x14ac:dyDescent="0.2">
      <c r="A61" s="1" t="s">
        <v>59</v>
      </c>
      <c r="B61" s="35"/>
      <c r="C61" s="35"/>
      <c r="D61" s="36">
        <f>April!D61+C61</f>
        <v>0</v>
      </c>
      <c r="E61" s="32"/>
      <c r="F61" s="32"/>
      <c r="G61" s="32"/>
    </row>
    <row r="62" spans="1:256" x14ac:dyDescent="0.2">
      <c r="A62" s="1" t="s">
        <v>60</v>
      </c>
      <c r="B62" s="35"/>
      <c r="C62" s="35"/>
      <c r="D62" s="36">
        <f>April!D62+C62</f>
        <v>443023</v>
      </c>
      <c r="E62" s="32"/>
      <c r="F62" s="32"/>
      <c r="G62" s="32"/>
    </row>
    <row r="63" spans="1:256" x14ac:dyDescent="0.2">
      <c r="A63" s="1" t="s">
        <v>66</v>
      </c>
      <c r="B63" s="35"/>
      <c r="C63" s="35"/>
      <c r="D63" s="36">
        <f>April!D63+C63</f>
        <v>17519</v>
      </c>
      <c r="E63" s="32"/>
      <c r="F63" s="32"/>
      <c r="G63" s="32"/>
    </row>
    <row r="64" spans="1:256" x14ac:dyDescent="0.2">
      <c r="A64" s="1" t="s">
        <v>64</v>
      </c>
      <c r="B64" s="35"/>
      <c r="C64" s="35"/>
      <c r="D64" s="36">
        <f>April!D64+C64</f>
        <v>59431</v>
      </c>
      <c r="E64" s="32"/>
      <c r="F64" s="32"/>
      <c r="G64" s="32"/>
    </row>
    <row r="65" spans="1:7" x14ac:dyDescent="0.2">
      <c r="A65" s="1" t="s">
        <v>61</v>
      </c>
      <c r="B65" s="32"/>
      <c r="C65" s="35"/>
      <c r="D65" s="36">
        <f>April!D65+C65</f>
        <v>0</v>
      </c>
      <c r="E65" s="32"/>
      <c r="F65" s="32"/>
      <c r="G65" s="32"/>
    </row>
    <row r="66" spans="1:7" x14ac:dyDescent="0.2">
      <c r="A66" s="1" t="s">
        <v>62</v>
      </c>
      <c r="B66" s="32"/>
      <c r="C66" s="35"/>
      <c r="D66" s="36">
        <f>April!D66+C66</f>
        <v>9589</v>
      </c>
      <c r="E66" s="32"/>
      <c r="F66" s="32"/>
      <c r="G66" s="32"/>
    </row>
    <row r="67" spans="1:7" x14ac:dyDescent="0.2">
      <c r="A67" s="1" t="s">
        <v>63</v>
      </c>
      <c r="B67" s="32"/>
      <c r="C67" s="35"/>
      <c r="D67" s="36">
        <f>April!D67+C67</f>
        <v>2500</v>
      </c>
      <c r="E67" s="32"/>
      <c r="F67" s="32"/>
      <c r="G67" s="32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7" activePane="bottomLeft" state="frozen"/>
      <selection pane="bottomLeft" activeCell="C58" sqref="C58: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76"/>
      <c r="C2" s="32"/>
      <c r="D2" s="76"/>
      <c r="E2" s="32"/>
      <c r="F2" t="s">
        <v>76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7</v>
      </c>
      <c r="B7" s="44"/>
      <c r="C7" s="12">
        <f>May!C7+B7</f>
        <v>38975</v>
      </c>
      <c r="D7" s="12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65</v>
      </c>
      <c r="B8" s="12"/>
      <c r="C8" s="12">
        <f>May!C8+B8</f>
        <v>0</v>
      </c>
      <c r="D8" s="12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8</v>
      </c>
      <c r="B9" s="60"/>
      <c r="C9" s="12">
        <f>May!C9+B9</f>
        <v>52469</v>
      </c>
      <c r="D9" s="60"/>
      <c r="E9" s="12">
        <f>May!E9+D9</f>
        <v>602</v>
      </c>
      <c r="F9" s="12"/>
      <c r="G9" s="12">
        <f>May!G9+F9</f>
        <v>0</v>
      </c>
    </row>
    <row r="10" spans="1:256" x14ac:dyDescent="0.2">
      <c r="A10" s="11" t="s">
        <v>9</v>
      </c>
      <c r="B10" s="12"/>
      <c r="C10" s="12">
        <f>May!C10+B10</f>
        <v>0</v>
      </c>
      <c r="D10" s="12"/>
      <c r="E10" s="12">
        <f>May!E10+D10</f>
        <v>0</v>
      </c>
      <c r="F10" s="12"/>
      <c r="G10" s="12">
        <f>May!G10+F10</f>
        <v>0</v>
      </c>
    </row>
    <row r="11" spans="1:256" x14ac:dyDescent="0.2">
      <c r="A11" s="11" t="s">
        <v>10</v>
      </c>
      <c r="B11" s="25"/>
      <c r="C11" s="12">
        <f>May!C11+B11</f>
        <v>248632</v>
      </c>
      <c r="D11" s="12"/>
      <c r="E11" s="12">
        <f>May!E11+D11</f>
        <v>3</v>
      </c>
      <c r="F11" s="12"/>
      <c r="G11" s="12">
        <f>May!G11+F11</f>
        <v>0</v>
      </c>
    </row>
    <row r="12" spans="1:256" x14ac:dyDescent="0.2">
      <c r="A12" s="11" t="s">
        <v>11</v>
      </c>
      <c r="B12" s="25"/>
      <c r="C12" s="12">
        <f>May!C12+B12</f>
        <v>0</v>
      </c>
      <c r="D12" s="12"/>
      <c r="E12" s="12">
        <f>May!E12+D12</f>
        <v>0</v>
      </c>
      <c r="F12" s="12"/>
      <c r="G12" s="12">
        <f>May!G12+F12</f>
        <v>0</v>
      </c>
    </row>
    <row r="13" spans="1:256" x14ac:dyDescent="0.2">
      <c r="A13" s="11" t="s">
        <v>12</v>
      </c>
      <c r="B13" s="25"/>
      <c r="C13" s="12">
        <f>May!C13+B13</f>
        <v>0</v>
      </c>
      <c r="D13" s="12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13</v>
      </c>
      <c r="B14" s="25"/>
      <c r="C14" s="12">
        <f>May!C14+B14</f>
        <v>0</v>
      </c>
      <c r="D14" s="12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14</v>
      </c>
      <c r="B15" s="25"/>
      <c r="C15" s="12">
        <f>May!C15+B15</f>
        <v>16925</v>
      </c>
      <c r="D15" s="12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15</v>
      </c>
      <c r="B16" s="25"/>
      <c r="C16" s="12">
        <f>May!C16+B16</f>
        <v>0</v>
      </c>
      <c r="D16" s="12"/>
      <c r="E16" s="12">
        <f>May!E16+D16</f>
        <v>350</v>
      </c>
      <c r="F16" s="12"/>
      <c r="G16" s="12">
        <f>May!G16+F16</f>
        <v>0</v>
      </c>
    </row>
    <row r="17" spans="1:7" x14ac:dyDescent="0.2">
      <c r="A17" s="11" t="s">
        <v>16</v>
      </c>
      <c r="B17" s="25"/>
      <c r="C17" s="12">
        <f>May!C17+B17</f>
        <v>970930</v>
      </c>
      <c r="D17" s="12"/>
      <c r="E17" s="12">
        <f>May!E17+D17</f>
        <v>20186</v>
      </c>
      <c r="F17" s="12"/>
      <c r="G17" s="12">
        <f>May!G17+F17</f>
        <v>0</v>
      </c>
    </row>
    <row r="18" spans="1:7" x14ac:dyDescent="0.2">
      <c r="A18" s="11" t="s">
        <v>17</v>
      </c>
      <c r="B18" s="12"/>
      <c r="C18" s="12">
        <f>May!C18+B18</f>
        <v>36367</v>
      </c>
      <c r="D18" s="12"/>
      <c r="E18" s="12">
        <f>May!E18+D18</f>
        <v>2117</v>
      </c>
      <c r="F18" s="12"/>
      <c r="G18" s="12">
        <f>May!G18+F18</f>
        <v>0</v>
      </c>
    </row>
    <row r="19" spans="1:7" x14ac:dyDescent="0.2">
      <c r="A19" s="11" t="s">
        <v>18</v>
      </c>
      <c r="B19" s="12"/>
      <c r="C19" s="12">
        <f>May!C19+B19</f>
        <v>70582</v>
      </c>
      <c r="D19" s="12"/>
      <c r="E19" s="12">
        <f>May!E19+D19</f>
        <v>2454</v>
      </c>
      <c r="F19" s="12"/>
      <c r="G19" s="12">
        <f>May!G19+F19</f>
        <v>0</v>
      </c>
    </row>
    <row r="20" spans="1:7" x14ac:dyDescent="0.2">
      <c r="A20" s="11" t="s">
        <v>19</v>
      </c>
      <c r="B20" s="12"/>
      <c r="C20" s="12">
        <f>May!C20+B20</f>
        <v>9</v>
      </c>
      <c r="D20" s="12"/>
      <c r="E20" s="12">
        <f>May!E20+D20</f>
        <v>22</v>
      </c>
      <c r="F20" s="12"/>
      <c r="G20" s="12">
        <f>May!G20+F20</f>
        <v>0</v>
      </c>
    </row>
    <row r="21" spans="1:7" x14ac:dyDescent="0.2">
      <c r="A21" s="11" t="s">
        <v>20</v>
      </c>
      <c r="B21" s="12"/>
      <c r="C21" s="12">
        <f>May!C21+B21</f>
        <v>0</v>
      </c>
      <c r="D21" s="12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21</v>
      </c>
      <c r="B22" s="12"/>
      <c r="C22" s="12">
        <f>May!C22+B22</f>
        <v>0</v>
      </c>
      <c r="D22" s="12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22</v>
      </c>
      <c r="B23" s="12"/>
      <c r="C23" s="12">
        <f>May!C23+B23</f>
        <v>0</v>
      </c>
      <c r="D23" s="12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23</v>
      </c>
      <c r="B24" s="12"/>
      <c r="C24" s="12">
        <f>May!C24+B24</f>
        <v>0</v>
      </c>
      <c r="D24" s="12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24</v>
      </c>
      <c r="B25" s="12"/>
      <c r="C25" s="12">
        <f>May!C25+B25</f>
        <v>2092</v>
      </c>
      <c r="D25" s="12"/>
      <c r="E25" s="12">
        <f>May!E25+D25</f>
        <v>4688</v>
      </c>
      <c r="F25" s="12"/>
      <c r="G25" s="12">
        <f>May!G25+F25</f>
        <v>0</v>
      </c>
    </row>
    <row r="26" spans="1:7" x14ac:dyDescent="0.2">
      <c r="A26" s="11" t="s">
        <v>25</v>
      </c>
      <c r="B26" s="12"/>
      <c r="C26" s="12">
        <f>May!C26+B26</f>
        <v>584198</v>
      </c>
      <c r="D26" s="12"/>
      <c r="E26" s="12">
        <f>May!E26+D26</f>
        <v>6038</v>
      </c>
      <c r="F26" s="12"/>
      <c r="G26" s="12">
        <f>May!G26+F26</f>
        <v>0</v>
      </c>
    </row>
    <row r="27" spans="1:7" x14ac:dyDescent="0.2">
      <c r="A27" s="11" t="s">
        <v>26</v>
      </c>
      <c r="B27" s="12"/>
      <c r="C27" s="12">
        <f>May!C27+B27</f>
        <v>69200</v>
      </c>
      <c r="D27" s="12"/>
      <c r="E27" s="12">
        <f>May!E27+D27</f>
        <v>0</v>
      </c>
      <c r="F27" s="12"/>
      <c r="G27" s="12">
        <f>May!G27+F27</f>
        <v>0</v>
      </c>
    </row>
    <row r="28" spans="1:7" x14ac:dyDescent="0.2">
      <c r="A28" s="11" t="s">
        <v>27</v>
      </c>
      <c r="B28" s="25"/>
      <c r="C28" s="12">
        <f>May!C28+B28</f>
        <v>900694</v>
      </c>
      <c r="D28" s="12"/>
      <c r="E28" s="12">
        <f>May!E28+D28</f>
        <v>1714</v>
      </c>
      <c r="F28" s="12"/>
      <c r="G28" s="12">
        <f>May!G28+F28</f>
        <v>16</v>
      </c>
    </row>
    <row r="29" spans="1:7" x14ac:dyDescent="0.2">
      <c r="A29" s="11" t="s">
        <v>28</v>
      </c>
      <c r="B29" s="12"/>
      <c r="C29" s="12">
        <f>May!C29+B29</f>
        <v>6600</v>
      </c>
      <c r="D29" s="12"/>
      <c r="E29" s="12">
        <f>May!E29+D29</f>
        <v>0</v>
      </c>
      <c r="F29" s="12"/>
      <c r="G29" s="12">
        <f>May!G29+F29</f>
        <v>0</v>
      </c>
    </row>
    <row r="30" spans="1:7" x14ac:dyDescent="0.2">
      <c r="A30" s="11" t="s">
        <v>29</v>
      </c>
      <c r="B30" s="12"/>
      <c r="C30" s="12">
        <f>May!C30+B30</f>
        <v>376522</v>
      </c>
      <c r="D30" s="25"/>
      <c r="E30" s="12">
        <f>May!E30+D30</f>
        <v>3472</v>
      </c>
      <c r="F30" s="12"/>
      <c r="G30" s="12">
        <f>May!G30+F30</f>
        <v>0</v>
      </c>
    </row>
    <row r="31" spans="1:7" x14ac:dyDescent="0.2">
      <c r="A31" s="11" t="s">
        <v>30</v>
      </c>
      <c r="B31" s="12"/>
      <c r="C31" s="12">
        <f>May!C31+B31</f>
        <v>0</v>
      </c>
      <c r="D31" s="12"/>
      <c r="E31" s="12">
        <f>May!E31+D31</f>
        <v>0</v>
      </c>
      <c r="F31" s="12"/>
      <c r="G31" s="12">
        <f>May!G31+F31</f>
        <v>0</v>
      </c>
    </row>
    <row r="32" spans="1:7" x14ac:dyDescent="0.2">
      <c r="A32" s="11" t="s">
        <v>31</v>
      </c>
      <c r="B32" s="12"/>
      <c r="C32" s="12">
        <f>May!C32+B32</f>
        <v>0</v>
      </c>
      <c r="D32" s="12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32</v>
      </c>
      <c r="B33" s="12"/>
      <c r="C33" s="12">
        <f>May!C33+B33</f>
        <v>0</v>
      </c>
      <c r="D33" s="12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33</v>
      </c>
      <c r="B34" s="12"/>
      <c r="C34" s="12">
        <f>May!C34+B34</f>
        <v>0</v>
      </c>
      <c r="D34" s="12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34</v>
      </c>
      <c r="B35" s="12"/>
      <c r="C35" s="12">
        <f>May!C35+B35</f>
        <v>0</v>
      </c>
      <c r="D35" s="12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35</v>
      </c>
      <c r="B36" s="12"/>
      <c r="C36" s="12">
        <f>May!C36+B36</f>
        <v>404769</v>
      </c>
      <c r="D36" s="12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36</v>
      </c>
      <c r="B37" s="12"/>
      <c r="C37" s="12">
        <f>May!C37+B37</f>
        <v>97979</v>
      </c>
      <c r="D37" s="12"/>
      <c r="E37" s="12">
        <f>May!E37+D37</f>
        <v>2700</v>
      </c>
      <c r="F37" s="12"/>
      <c r="G37" s="12">
        <f>May!G37+F37</f>
        <v>0</v>
      </c>
    </row>
    <row r="38" spans="1:7" x14ac:dyDescent="0.2">
      <c r="A38" s="11" t="s">
        <v>37</v>
      </c>
      <c r="B38" s="12"/>
      <c r="C38" s="12">
        <f>May!C38+B38</f>
        <v>21546</v>
      </c>
      <c r="D38" s="12"/>
      <c r="E38" s="12">
        <f>May!E38+D38</f>
        <v>2</v>
      </c>
      <c r="F38" s="12"/>
      <c r="G38" s="12">
        <f>May!G38+F38</f>
        <v>0</v>
      </c>
    </row>
    <row r="39" spans="1:7" x14ac:dyDescent="0.2">
      <c r="A39" s="11" t="s">
        <v>38</v>
      </c>
      <c r="B39" s="12"/>
      <c r="C39" s="12">
        <f>May!C39+B39</f>
        <v>547739</v>
      </c>
      <c r="D39" s="12"/>
      <c r="E39" s="12">
        <f>May!E39+D39</f>
        <v>4</v>
      </c>
      <c r="F39" s="12"/>
      <c r="G39" s="12">
        <f>May!G39+F39</f>
        <v>0</v>
      </c>
    </row>
    <row r="40" spans="1:7" x14ac:dyDescent="0.2">
      <c r="A40" s="11" t="s">
        <v>39</v>
      </c>
      <c r="B40" s="12"/>
      <c r="C40" s="12">
        <f>May!C40+B40</f>
        <v>0</v>
      </c>
      <c r="D40" s="12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40</v>
      </c>
      <c r="B41" s="12"/>
      <c r="C41" s="12">
        <f>May!C41+B41</f>
        <v>2000</v>
      </c>
      <c r="D41" s="12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41</v>
      </c>
      <c r="B42" s="12"/>
      <c r="C42" s="12">
        <f>May!C42+B42</f>
        <v>0</v>
      </c>
      <c r="D42" s="12"/>
      <c r="E42" s="12">
        <f>May!E42+D42</f>
        <v>0</v>
      </c>
      <c r="F42" s="12"/>
      <c r="G42" s="12">
        <f>May!G42+F42</f>
        <v>0</v>
      </c>
    </row>
    <row r="43" spans="1:7" x14ac:dyDescent="0.2">
      <c r="A43" s="11" t="s">
        <v>42</v>
      </c>
      <c r="B43" s="12"/>
      <c r="C43" s="12">
        <f>May!C43+B43</f>
        <v>0</v>
      </c>
      <c r="D43" s="12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43</v>
      </c>
      <c r="B44" s="25"/>
      <c r="C44" s="12">
        <f>May!C44+B44</f>
        <v>103883</v>
      </c>
      <c r="D44" s="12"/>
      <c r="E44" s="12">
        <f>May!E44+D44</f>
        <v>1191</v>
      </c>
      <c r="F44" s="12"/>
      <c r="G44" s="12">
        <f>May!G44+F44</f>
        <v>0</v>
      </c>
    </row>
    <row r="45" spans="1:7" x14ac:dyDescent="0.2">
      <c r="A45" s="11" t="s">
        <v>44</v>
      </c>
      <c r="B45" s="12"/>
      <c r="C45" s="12">
        <f>May!C45+B45</f>
        <v>0</v>
      </c>
      <c r="D45" s="12"/>
      <c r="E45" s="12">
        <f>May!E45+D45</f>
        <v>0</v>
      </c>
      <c r="F45" s="12"/>
      <c r="G45" s="12">
        <f>May!G45+F45</f>
        <v>0</v>
      </c>
    </row>
    <row r="46" spans="1:7" x14ac:dyDescent="0.2">
      <c r="A46" s="11" t="s">
        <v>45</v>
      </c>
      <c r="B46" s="12"/>
      <c r="C46" s="12">
        <f>May!C46+B46</f>
        <v>41359</v>
      </c>
      <c r="D46" s="12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46</v>
      </c>
      <c r="B47" s="12"/>
      <c r="C47" s="12">
        <f>May!C47+B47</f>
        <v>73174</v>
      </c>
      <c r="D47" s="12"/>
      <c r="E47" s="12">
        <f>May!E47+D47</f>
        <v>0</v>
      </c>
      <c r="F47" s="12"/>
      <c r="G47" s="12">
        <f>May!G47+F47</f>
        <v>0</v>
      </c>
    </row>
    <row r="48" spans="1:7" x14ac:dyDescent="0.2">
      <c r="A48" s="11" t="s">
        <v>47</v>
      </c>
      <c r="B48" s="12"/>
      <c r="C48" s="12">
        <f>May!C48+B48</f>
        <v>0</v>
      </c>
      <c r="D48" s="12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48</v>
      </c>
      <c r="B49" s="12"/>
      <c r="C49" s="12">
        <f>May!C49+B49</f>
        <v>0</v>
      </c>
      <c r="D49" s="12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49</v>
      </c>
      <c r="B50" s="12"/>
      <c r="C50" s="12">
        <f>May!C50+B50</f>
        <v>0</v>
      </c>
      <c r="D50" s="12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50</v>
      </c>
      <c r="B51" s="12"/>
      <c r="C51" s="12">
        <f>May!C51+B51</f>
        <v>0</v>
      </c>
      <c r="D51" s="12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51</v>
      </c>
      <c r="B52" s="12"/>
      <c r="C52" s="12">
        <f>May!C52+B52</f>
        <v>51990</v>
      </c>
      <c r="D52" s="12"/>
      <c r="E52" s="12">
        <f>May!E52+D52</f>
        <v>1239</v>
      </c>
      <c r="F52" s="12"/>
      <c r="G52" s="12">
        <f>May!G52+F52</f>
        <v>0</v>
      </c>
    </row>
    <row r="53" spans="1:256" x14ac:dyDescent="0.2">
      <c r="A53" s="11" t="s">
        <v>52</v>
      </c>
      <c r="B53" s="12"/>
      <c r="C53" s="12">
        <f>May!C53+B53</f>
        <v>75272</v>
      </c>
      <c r="D53" s="12"/>
      <c r="E53" s="12">
        <f>May!E53+D53</f>
        <v>1428</v>
      </c>
      <c r="F53" s="12"/>
      <c r="G53" s="12">
        <f>May!G53+F53</f>
        <v>0</v>
      </c>
    </row>
    <row r="54" spans="1:256" ht="15.75" thickBot="1" x14ac:dyDescent="0.25">
      <c r="A54" s="13" t="s">
        <v>53</v>
      </c>
      <c r="B54" s="12"/>
      <c r="C54" s="12">
        <f>May!C54+B54</f>
        <v>800197</v>
      </c>
      <c r="D54" s="12"/>
      <c r="E54" s="12">
        <f>May!E54+D54</f>
        <v>1667</v>
      </c>
      <c r="F54" s="12"/>
      <c r="G54" s="12">
        <f>May!G54+F54</f>
        <v>36088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May!C55+B55</f>
        <v>5594103</v>
      </c>
      <c r="D55" s="15">
        <f>SUM(D7:D54)</f>
        <v>0</v>
      </c>
      <c r="E55" s="15">
        <f>May!E55+D55</f>
        <v>49877</v>
      </c>
      <c r="F55" s="15">
        <f>SUM(F7:F54)</f>
        <v>0</v>
      </c>
      <c r="G55" s="15">
        <f>May!G55+F55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May!D58+C58</f>
        <v>20</v>
      </c>
      <c r="E58" s="18"/>
    </row>
    <row r="59" spans="1:256" x14ac:dyDescent="0.2">
      <c r="A59" s="1" t="s">
        <v>57</v>
      </c>
      <c r="B59" s="23"/>
      <c r="C59" s="23"/>
      <c r="D59" s="24">
        <f>May!D59+C59</f>
        <v>0</v>
      </c>
    </row>
    <row r="60" spans="1:256" x14ac:dyDescent="0.2">
      <c r="A60" s="1" t="s">
        <v>58</v>
      </c>
      <c r="B60" s="23"/>
      <c r="C60" s="23"/>
      <c r="D60" s="24">
        <f>May!D60+C60</f>
        <v>440</v>
      </c>
    </row>
    <row r="61" spans="1:256" x14ac:dyDescent="0.2">
      <c r="A61" s="1" t="s">
        <v>59</v>
      </c>
      <c r="B61" s="23"/>
      <c r="C61" s="23"/>
      <c r="D61" s="24">
        <f>May!D61+C61</f>
        <v>0</v>
      </c>
    </row>
    <row r="62" spans="1:256" x14ac:dyDescent="0.2">
      <c r="A62" s="1" t="s">
        <v>60</v>
      </c>
      <c r="B62" s="23"/>
      <c r="C62" s="23"/>
      <c r="D62" s="24">
        <f>May!D62+C62</f>
        <v>443023</v>
      </c>
    </row>
    <row r="63" spans="1:256" x14ac:dyDescent="0.2">
      <c r="A63" s="1" t="s">
        <v>66</v>
      </c>
      <c r="B63" s="23"/>
      <c r="C63" s="23"/>
      <c r="D63" s="24">
        <f>May!D63+C63</f>
        <v>17519</v>
      </c>
    </row>
    <row r="64" spans="1:256" x14ac:dyDescent="0.2">
      <c r="A64" s="1" t="s">
        <v>64</v>
      </c>
      <c r="B64" s="23"/>
      <c r="C64" s="23"/>
      <c r="D64" s="24">
        <f>May!D64+C64</f>
        <v>59431</v>
      </c>
    </row>
    <row r="65" spans="1:4" x14ac:dyDescent="0.2">
      <c r="A65" s="1" t="s">
        <v>61</v>
      </c>
      <c r="C65" s="23"/>
      <c r="D65" s="24">
        <f>May!D65+C65</f>
        <v>0</v>
      </c>
    </row>
    <row r="66" spans="1:4" x14ac:dyDescent="0.2">
      <c r="A66" s="1" t="s">
        <v>62</v>
      </c>
      <c r="C66" s="23"/>
      <c r="D66" s="24">
        <f>May!D66+C66</f>
        <v>9589</v>
      </c>
    </row>
    <row r="67" spans="1:4" x14ac:dyDescent="0.2">
      <c r="A67" s="1" t="s">
        <v>63</v>
      </c>
      <c r="C67" s="23"/>
      <c r="D67" s="24">
        <f>May!D67+C67</f>
        <v>2500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13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77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7</v>
      </c>
      <c r="B7" s="66"/>
      <c r="C7" s="27">
        <f>June!C7+B7</f>
        <v>38975</v>
      </c>
      <c r="D7" s="65"/>
      <c r="E7" s="27">
        <f>June!E7+D7</f>
        <v>0</v>
      </c>
      <c r="F7" s="65"/>
      <c r="G7" s="27">
        <f>June!G7+F7</f>
        <v>0</v>
      </c>
    </row>
    <row r="8" spans="1:256" x14ac:dyDescent="0.2">
      <c r="A8" s="29" t="s">
        <v>65</v>
      </c>
      <c r="B8" s="66"/>
      <c r="C8" s="27">
        <f>June!C8+B8</f>
        <v>0</v>
      </c>
      <c r="D8" s="65"/>
      <c r="E8" s="27">
        <f>June!E8+D8</f>
        <v>0</v>
      </c>
      <c r="F8" s="65"/>
      <c r="G8" s="27">
        <f>June!G8+F8</f>
        <v>0</v>
      </c>
    </row>
    <row r="9" spans="1:256" x14ac:dyDescent="0.2">
      <c r="A9" s="29" t="s">
        <v>8</v>
      </c>
      <c r="B9" s="66"/>
      <c r="C9" s="27">
        <f>June!C9+B9</f>
        <v>52469</v>
      </c>
      <c r="D9" s="65"/>
      <c r="E9" s="27">
        <f>June!E9+D9</f>
        <v>602</v>
      </c>
      <c r="F9" s="65"/>
      <c r="G9" s="27">
        <f>June!G9+F9</f>
        <v>0</v>
      </c>
    </row>
    <row r="10" spans="1:256" x14ac:dyDescent="0.2">
      <c r="A10" s="29" t="s">
        <v>9</v>
      </c>
      <c r="B10" s="66"/>
      <c r="C10" s="27">
        <f>June!C10+B10</f>
        <v>0</v>
      </c>
      <c r="D10" s="65"/>
      <c r="E10" s="27">
        <f>June!E10+D10</f>
        <v>0</v>
      </c>
      <c r="F10" s="65"/>
      <c r="G10" s="27">
        <f>June!G10+F10</f>
        <v>0</v>
      </c>
    </row>
    <row r="11" spans="1:256" x14ac:dyDescent="0.2">
      <c r="A11" s="29" t="s">
        <v>10</v>
      </c>
      <c r="B11" s="66"/>
      <c r="C11" s="27">
        <f>June!C11+B11</f>
        <v>248632</v>
      </c>
      <c r="D11" s="65"/>
      <c r="E11" s="27">
        <f>June!E11+D11</f>
        <v>3</v>
      </c>
      <c r="F11" s="65"/>
      <c r="G11" s="27">
        <f>June!G11+F11</f>
        <v>0</v>
      </c>
    </row>
    <row r="12" spans="1:256" x14ac:dyDescent="0.2">
      <c r="A12" s="29" t="s">
        <v>11</v>
      </c>
      <c r="B12" s="66"/>
      <c r="C12" s="27">
        <f>June!C12+B12</f>
        <v>0</v>
      </c>
      <c r="D12" s="65"/>
      <c r="E12" s="27">
        <f>June!E12+D12</f>
        <v>0</v>
      </c>
      <c r="F12" s="65"/>
      <c r="G12" s="27">
        <f>June!G12+F12</f>
        <v>0</v>
      </c>
    </row>
    <row r="13" spans="1:256" x14ac:dyDescent="0.2">
      <c r="A13" s="29" t="s">
        <v>12</v>
      </c>
      <c r="B13" s="66"/>
      <c r="C13" s="27">
        <f>June!C13+B13</f>
        <v>0</v>
      </c>
      <c r="D13" s="65"/>
      <c r="E13" s="27">
        <f>June!E13+D13</f>
        <v>0</v>
      </c>
      <c r="F13" s="65"/>
      <c r="G13" s="27">
        <f>June!G13+F13</f>
        <v>0</v>
      </c>
    </row>
    <row r="14" spans="1:256" x14ac:dyDescent="0.2">
      <c r="A14" s="29" t="s">
        <v>13</v>
      </c>
      <c r="B14" s="66"/>
      <c r="C14" s="27">
        <f>June!C14+B14</f>
        <v>0</v>
      </c>
      <c r="D14" s="65"/>
      <c r="E14" s="27">
        <f>June!E14+D14</f>
        <v>0</v>
      </c>
      <c r="F14" s="65"/>
      <c r="G14" s="27">
        <f>June!G14+F14</f>
        <v>0</v>
      </c>
    </row>
    <row r="15" spans="1:256" x14ac:dyDescent="0.2">
      <c r="A15" s="29" t="s">
        <v>14</v>
      </c>
      <c r="B15" s="66"/>
      <c r="C15" s="27">
        <f>June!C15+B15</f>
        <v>16925</v>
      </c>
      <c r="D15" s="65"/>
      <c r="E15" s="27">
        <f>June!E15+D15</f>
        <v>0</v>
      </c>
      <c r="F15" s="65"/>
      <c r="G15" s="27">
        <f>June!G15+F15</f>
        <v>0</v>
      </c>
    </row>
    <row r="16" spans="1:256" x14ac:dyDescent="0.2">
      <c r="A16" s="29" t="s">
        <v>15</v>
      </c>
      <c r="B16" s="66"/>
      <c r="C16" s="27">
        <f>June!C16+B16</f>
        <v>0</v>
      </c>
      <c r="D16" s="65"/>
      <c r="E16" s="27">
        <f>June!E16+D16</f>
        <v>350</v>
      </c>
      <c r="F16" s="65"/>
      <c r="G16" s="27">
        <f>June!G16+F16</f>
        <v>0</v>
      </c>
    </row>
    <row r="17" spans="1:7" x14ac:dyDescent="0.2">
      <c r="A17" s="29" t="s">
        <v>16</v>
      </c>
      <c r="B17" s="66"/>
      <c r="C17" s="27">
        <f>June!C17+B17</f>
        <v>970930</v>
      </c>
      <c r="D17" s="65"/>
      <c r="E17" s="27">
        <f>June!E17+D17</f>
        <v>20186</v>
      </c>
      <c r="F17" s="65"/>
      <c r="G17" s="27">
        <f>June!G17+F17</f>
        <v>0</v>
      </c>
    </row>
    <row r="18" spans="1:7" x14ac:dyDescent="0.2">
      <c r="A18" s="29" t="s">
        <v>17</v>
      </c>
      <c r="B18" s="66"/>
      <c r="C18" s="27">
        <f>June!C18+B18</f>
        <v>36367</v>
      </c>
      <c r="D18" s="65"/>
      <c r="E18" s="27">
        <f>June!E18+D18</f>
        <v>2117</v>
      </c>
      <c r="F18" s="65"/>
      <c r="G18" s="27">
        <f>June!G18+F18</f>
        <v>0</v>
      </c>
    </row>
    <row r="19" spans="1:7" x14ac:dyDescent="0.2">
      <c r="A19" s="29" t="s">
        <v>18</v>
      </c>
      <c r="B19" s="66"/>
      <c r="C19" s="27">
        <f>June!C19+B19</f>
        <v>70582</v>
      </c>
      <c r="D19" s="65"/>
      <c r="E19" s="27">
        <f>June!E19+D19</f>
        <v>2454</v>
      </c>
      <c r="F19" s="65"/>
      <c r="G19" s="27">
        <f>June!G19+F19</f>
        <v>0</v>
      </c>
    </row>
    <row r="20" spans="1:7" x14ac:dyDescent="0.2">
      <c r="A20" s="29" t="s">
        <v>19</v>
      </c>
      <c r="B20" s="66"/>
      <c r="C20" s="27">
        <f>June!C20+B20</f>
        <v>9</v>
      </c>
      <c r="D20" s="65"/>
      <c r="E20" s="27">
        <f>June!E20+D20</f>
        <v>22</v>
      </c>
      <c r="F20" s="65"/>
      <c r="G20" s="27">
        <f>June!G20+F20</f>
        <v>0</v>
      </c>
    </row>
    <row r="21" spans="1:7" x14ac:dyDescent="0.2">
      <c r="A21" s="29" t="s">
        <v>20</v>
      </c>
      <c r="B21" s="66"/>
      <c r="C21" s="27">
        <f>June!C21+B21</f>
        <v>0</v>
      </c>
      <c r="D21" s="65"/>
      <c r="E21" s="27">
        <f>June!E21+D21</f>
        <v>0</v>
      </c>
      <c r="F21" s="65"/>
      <c r="G21" s="27">
        <f>June!G21+F21</f>
        <v>0</v>
      </c>
    </row>
    <row r="22" spans="1:7" x14ac:dyDescent="0.2">
      <c r="A22" s="29" t="s">
        <v>21</v>
      </c>
      <c r="B22" s="66"/>
      <c r="C22" s="27">
        <f>June!C22+B22</f>
        <v>0</v>
      </c>
      <c r="D22" s="65"/>
      <c r="E22" s="27">
        <f>June!E22+D22</f>
        <v>0</v>
      </c>
      <c r="F22" s="65"/>
      <c r="G22" s="27">
        <f>June!G22+F22</f>
        <v>0</v>
      </c>
    </row>
    <row r="23" spans="1:7" x14ac:dyDescent="0.2">
      <c r="A23" s="29" t="s">
        <v>22</v>
      </c>
      <c r="B23" s="66"/>
      <c r="C23" s="27">
        <f>June!C23+B23</f>
        <v>0</v>
      </c>
      <c r="D23" s="65"/>
      <c r="E23" s="27">
        <f>June!E23+D23</f>
        <v>0</v>
      </c>
      <c r="F23" s="65"/>
      <c r="G23" s="27">
        <f>June!G23+F23</f>
        <v>0</v>
      </c>
    </row>
    <row r="24" spans="1:7" x14ac:dyDescent="0.2">
      <c r="A24" s="29" t="s">
        <v>23</v>
      </c>
      <c r="B24" s="66"/>
      <c r="C24" s="27">
        <f>June!C24+B24</f>
        <v>0</v>
      </c>
      <c r="D24" s="65"/>
      <c r="E24" s="27">
        <f>June!E24+D24</f>
        <v>0</v>
      </c>
      <c r="F24" s="65"/>
      <c r="G24" s="27">
        <f>June!G24+F24</f>
        <v>0</v>
      </c>
    </row>
    <row r="25" spans="1:7" x14ac:dyDescent="0.2">
      <c r="A25" s="29" t="s">
        <v>24</v>
      </c>
      <c r="B25" s="66"/>
      <c r="C25" s="27">
        <f>June!C25+B25</f>
        <v>2092</v>
      </c>
      <c r="D25" s="65"/>
      <c r="E25" s="27">
        <f>June!E25+D25</f>
        <v>4688</v>
      </c>
      <c r="F25" s="65"/>
      <c r="G25" s="27">
        <f>June!G25+F25</f>
        <v>0</v>
      </c>
    </row>
    <row r="26" spans="1:7" x14ac:dyDescent="0.2">
      <c r="A26" s="29" t="s">
        <v>25</v>
      </c>
      <c r="B26" s="66"/>
      <c r="C26" s="27">
        <f>June!C26+B26</f>
        <v>584198</v>
      </c>
      <c r="D26" s="65"/>
      <c r="E26" s="27">
        <f>June!E26+D26</f>
        <v>6038</v>
      </c>
      <c r="F26" s="65"/>
      <c r="G26" s="27">
        <f>June!G26+F26</f>
        <v>0</v>
      </c>
    </row>
    <row r="27" spans="1:7" x14ac:dyDescent="0.2">
      <c r="A27" s="29" t="s">
        <v>26</v>
      </c>
      <c r="B27" s="66"/>
      <c r="C27" s="27">
        <f>June!C27+B27</f>
        <v>69200</v>
      </c>
      <c r="D27" s="65"/>
      <c r="E27" s="27">
        <f>June!E27+D27</f>
        <v>0</v>
      </c>
      <c r="F27" s="65"/>
      <c r="G27" s="27">
        <f>June!G27+F27</f>
        <v>0</v>
      </c>
    </row>
    <row r="28" spans="1:7" x14ac:dyDescent="0.2">
      <c r="A28" s="29" t="s">
        <v>27</v>
      </c>
      <c r="B28" s="66"/>
      <c r="C28" s="27">
        <f>June!C28+B28</f>
        <v>900694</v>
      </c>
      <c r="D28" s="65"/>
      <c r="E28" s="27">
        <f>June!E28+D28</f>
        <v>1714</v>
      </c>
      <c r="F28" s="65"/>
      <c r="G28" s="27">
        <f>June!G28+F28</f>
        <v>16</v>
      </c>
    </row>
    <row r="29" spans="1:7" x14ac:dyDescent="0.2">
      <c r="A29" s="29" t="s">
        <v>28</v>
      </c>
      <c r="B29" s="66"/>
      <c r="C29" s="27">
        <f>June!C29+B29</f>
        <v>6600</v>
      </c>
      <c r="D29" s="65"/>
      <c r="E29" s="27">
        <f>June!E29+D29</f>
        <v>0</v>
      </c>
      <c r="F29" s="65"/>
      <c r="G29" s="27">
        <f>June!G29+F29</f>
        <v>0</v>
      </c>
    </row>
    <row r="30" spans="1:7" x14ac:dyDescent="0.2">
      <c r="A30" s="29" t="s">
        <v>29</v>
      </c>
      <c r="B30" s="66"/>
      <c r="C30" s="27">
        <f>June!C30+B30</f>
        <v>376522</v>
      </c>
      <c r="D30" s="65"/>
      <c r="E30" s="27">
        <f>June!E30+D30</f>
        <v>3472</v>
      </c>
      <c r="F30" s="65"/>
      <c r="G30" s="27">
        <f>June!G30+F30</f>
        <v>0</v>
      </c>
    </row>
    <row r="31" spans="1:7" x14ac:dyDescent="0.2">
      <c r="A31" s="29" t="s">
        <v>30</v>
      </c>
      <c r="B31" s="66"/>
      <c r="C31" s="27">
        <f>June!C31+B31</f>
        <v>0</v>
      </c>
      <c r="D31" s="65"/>
      <c r="E31" s="27">
        <f>June!E31+D31</f>
        <v>0</v>
      </c>
      <c r="F31" s="65"/>
      <c r="G31" s="27">
        <f>June!G31+F31</f>
        <v>0</v>
      </c>
    </row>
    <row r="32" spans="1:7" x14ac:dyDescent="0.2">
      <c r="A32" s="29" t="s">
        <v>31</v>
      </c>
      <c r="B32" s="66"/>
      <c r="C32" s="27">
        <f>June!C32+B32</f>
        <v>0</v>
      </c>
      <c r="D32" s="65"/>
      <c r="E32" s="27">
        <f>June!E32+D32</f>
        <v>0</v>
      </c>
      <c r="F32" s="65"/>
      <c r="G32" s="27">
        <f>June!G32+F32</f>
        <v>0</v>
      </c>
    </row>
    <row r="33" spans="1:7" x14ac:dyDescent="0.2">
      <c r="A33" s="29" t="s">
        <v>32</v>
      </c>
      <c r="B33" s="66"/>
      <c r="C33" s="27">
        <f>June!C33+B33</f>
        <v>0</v>
      </c>
      <c r="D33" s="65"/>
      <c r="E33" s="27">
        <f>June!E33+D33</f>
        <v>0</v>
      </c>
      <c r="F33" s="65"/>
      <c r="G33" s="27">
        <f>June!G33+F33</f>
        <v>0</v>
      </c>
    </row>
    <row r="34" spans="1:7" x14ac:dyDescent="0.2">
      <c r="A34" s="29" t="s">
        <v>33</v>
      </c>
      <c r="B34" s="66"/>
      <c r="C34" s="27">
        <f>June!C34+B34</f>
        <v>0</v>
      </c>
      <c r="D34" s="65"/>
      <c r="E34" s="27">
        <f>June!E34+D34</f>
        <v>0</v>
      </c>
      <c r="F34" s="65"/>
      <c r="G34" s="27">
        <f>June!G34+F34</f>
        <v>0</v>
      </c>
    </row>
    <row r="35" spans="1:7" x14ac:dyDescent="0.2">
      <c r="A35" s="29" t="s">
        <v>34</v>
      </c>
      <c r="B35" s="66"/>
      <c r="C35" s="27">
        <f>June!C35+B35</f>
        <v>0</v>
      </c>
      <c r="D35" s="65"/>
      <c r="E35" s="27">
        <f>June!E35+D35</f>
        <v>0</v>
      </c>
      <c r="F35" s="65"/>
      <c r="G35" s="27">
        <f>June!G35+F35</f>
        <v>0</v>
      </c>
    </row>
    <row r="36" spans="1:7" x14ac:dyDescent="0.2">
      <c r="A36" s="29" t="s">
        <v>35</v>
      </c>
      <c r="B36" s="66"/>
      <c r="C36" s="27">
        <f>June!C36+B36</f>
        <v>404769</v>
      </c>
      <c r="D36" s="65"/>
      <c r="E36" s="27">
        <f>June!E36+D36</f>
        <v>0</v>
      </c>
      <c r="F36" s="65"/>
      <c r="G36" s="27">
        <f>June!G36+F36</f>
        <v>0</v>
      </c>
    </row>
    <row r="37" spans="1:7" x14ac:dyDescent="0.2">
      <c r="A37" s="29" t="s">
        <v>36</v>
      </c>
      <c r="B37" s="66"/>
      <c r="C37" s="27">
        <f>June!C37+B37</f>
        <v>97979</v>
      </c>
      <c r="D37" s="65"/>
      <c r="E37" s="27">
        <f>June!E37+D37</f>
        <v>2700</v>
      </c>
      <c r="F37" s="65"/>
      <c r="G37" s="27">
        <f>June!G37+F37</f>
        <v>0</v>
      </c>
    </row>
    <row r="38" spans="1:7" x14ac:dyDescent="0.2">
      <c r="A38" s="29" t="s">
        <v>37</v>
      </c>
      <c r="B38" s="66"/>
      <c r="C38" s="27">
        <f>June!C38+B38</f>
        <v>21546</v>
      </c>
      <c r="D38" s="65"/>
      <c r="E38" s="27">
        <f>June!E38+D38</f>
        <v>2</v>
      </c>
      <c r="F38" s="65"/>
      <c r="G38" s="27">
        <f>June!G38+F38</f>
        <v>0</v>
      </c>
    </row>
    <row r="39" spans="1:7" x14ac:dyDescent="0.2">
      <c r="A39" s="29" t="s">
        <v>38</v>
      </c>
      <c r="B39" s="66"/>
      <c r="C39" s="27">
        <f>June!C39+B39</f>
        <v>547739</v>
      </c>
      <c r="D39" s="65"/>
      <c r="E39" s="27">
        <f>June!E39+D39</f>
        <v>4</v>
      </c>
      <c r="F39" s="65"/>
      <c r="G39" s="27">
        <f>June!G39+F39</f>
        <v>0</v>
      </c>
    </row>
    <row r="40" spans="1:7" x14ac:dyDescent="0.2">
      <c r="A40" s="29" t="s">
        <v>39</v>
      </c>
      <c r="B40" s="66"/>
      <c r="C40" s="27">
        <f>June!C40+B40</f>
        <v>0</v>
      </c>
      <c r="D40" s="65"/>
      <c r="E40" s="27">
        <f>June!E40+D40</f>
        <v>0</v>
      </c>
      <c r="F40" s="65"/>
      <c r="G40" s="27">
        <f>June!G40+F40</f>
        <v>0</v>
      </c>
    </row>
    <row r="41" spans="1:7" x14ac:dyDescent="0.2">
      <c r="A41" s="29" t="s">
        <v>40</v>
      </c>
      <c r="B41" s="66"/>
      <c r="C41" s="27">
        <f>June!C41+B41</f>
        <v>2000</v>
      </c>
      <c r="D41" s="65"/>
      <c r="E41" s="27">
        <f>June!E41+D41</f>
        <v>0</v>
      </c>
      <c r="F41" s="65"/>
      <c r="G41" s="27">
        <f>June!G41+F41</f>
        <v>0</v>
      </c>
    </row>
    <row r="42" spans="1:7" x14ac:dyDescent="0.2">
      <c r="A42" s="29" t="s">
        <v>41</v>
      </c>
      <c r="B42" s="66"/>
      <c r="C42" s="27">
        <f>June!C42+B42</f>
        <v>0</v>
      </c>
      <c r="D42" s="65"/>
      <c r="E42" s="27">
        <f>June!E42+D42</f>
        <v>0</v>
      </c>
      <c r="F42" s="65"/>
      <c r="G42" s="27">
        <f>June!G42+F42</f>
        <v>0</v>
      </c>
    </row>
    <row r="43" spans="1:7" x14ac:dyDescent="0.2">
      <c r="A43" s="29" t="s">
        <v>42</v>
      </c>
      <c r="B43" s="66"/>
      <c r="C43" s="27">
        <f>June!C43+B43</f>
        <v>0</v>
      </c>
      <c r="D43" s="65"/>
      <c r="E43" s="27">
        <f>June!E43+D43</f>
        <v>0</v>
      </c>
      <c r="F43" s="65"/>
      <c r="G43" s="27">
        <f>June!G43+F43</f>
        <v>0</v>
      </c>
    </row>
    <row r="44" spans="1:7" x14ac:dyDescent="0.2">
      <c r="A44" s="29" t="s">
        <v>43</v>
      </c>
      <c r="B44" s="66"/>
      <c r="C44" s="27">
        <f>June!C44+B44</f>
        <v>103883</v>
      </c>
      <c r="D44" s="65"/>
      <c r="E44" s="27">
        <f>June!E44+D44</f>
        <v>1191</v>
      </c>
      <c r="F44" s="65"/>
      <c r="G44" s="27">
        <f>June!G44+F44</f>
        <v>0</v>
      </c>
    </row>
    <row r="45" spans="1:7" x14ac:dyDescent="0.2">
      <c r="A45" s="29" t="s">
        <v>44</v>
      </c>
      <c r="B45" s="66"/>
      <c r="C45" s="27">
        <f>June!C45+B45</f>
        <v>0</v>
      </c>
      <c r="D45" s="65"/>
      <c r="E45" s="27">
        <f>June!E45+D45</f>
        <v>0</v>
      </c>
      <c r="F45" s="65"/>
      <c r="G45" s="27">
        <f>June!G45+F45</f>
        <v>0</v>
      </c>
    </row>
    <row r="46" spans="1:7" x14ac:dyDescent="0.2">
      <c r="A46" s="29" t="s">
        <v>45</v>
      </c>
      <c r="B46" s="66"/>
      <c r="C46" s="27">
        <f>June!C46+B46</f>
        <v>41359</v>
      </c>
      <c r="D46" s="65"/>
      <c r="E46" s="27">
        <f>June!E46+D46</f>
        <v>0</v>
      </c>
      <c r="F46" s="65"/>
      <c r="G46" s="27">
        <f>June!G46+F46</f>
        <v>0</v>
      </c>
    </row>
    <row r="47" spans="1:7" x14ac:dyDescent="0.2">
      <c r="A47" s="29" t="s">
        <v>46</v>
      </c>
      <c r="B47" s="66"/>
      <c r="C47" s="27">
        <f>June!C47+B47</f>
        <v>73174</v>
      </c>
      <c r="D47" s="65"/>
      <c r="E47" s="27">
        <f>June!E47+D47</f>
        <v>0</v>
      </c>
      <c r="F47" s="65"/>
      <c r="G47" s="27">
        <f>June!G47+F47</f>
        <v>0</v>
      </c>
    </row>
    <row r="48" spans="1:7" x14ac:dyDescent="0.2">
      <c r="A48" s="29" t="s">
        <v>47</v>
      </c>
      <c r="B48" s="66"/>
      <c r="C48" s="27">
        <f>June!C48+B48</f>
        <v>0</v>
      </c>
      <c r="D48" s="65"/>
      <c r="E48" s="27">
        <f>June!E48+D48</f>
        <v>0</v>
      </c>
      <c r="F48" s="65"/>
      <c r="G48" s="27">
        <f>June!G48+F48</f>
        <v>0</v>
      </c>
    </row>
    <row r="49" spans="1:256" x14ac:dyDescent="0.2">
      <c r="A49" s="29" t="s">
        <v>48</v>
      </c>
      <c r="B49" s="66"/>
      <c r="C49" s="27">
        <f>June!C49+B49</f>
        <v>0</v>
      </c>
      <c r="D49" s="65"/>
      <c r="E49" s="27">
        <f>June!E49+D49</f>
        <v>0</v>
      </c>
      <c r="F49" s="65"/>
      <c r="G49" s="27">
        <f>June!G49+F49</f>
        <v>0</v>
      </c>
    </row>
    <row r="50" spans="1:256" x14ac:dyDescent="0.2">
      <c r="A50" s="29" t="s">
        <v>49</v>
      </c>
      <c r="B50" s="66"/>
      <c r="C50" s="27">
        <f>June!C50+B50</f>
        <v>0</v>
      </c>
      <c r="D50" s="65"/>
      <c r="E50" s="27">
        <f>June!E50+D50</f>
        <v>0</v>
      </c>
      <c r="F50" s="65"/>
      <c r="G50" s="27">
        <f>June!G50+F50</f>
        <v>0</v>
      </c>
    </row>
    <row r="51" spans="1:256" x14ac:dyDescent="0.2">
      <c r="A51" s="29" t="s">
        <v>50</v>
      </c>
      <c r="B51" s="66"/>
      <c r="C51" s="27">
        <f>June!C51+B51</f>
        <v>0</v>
      </c>
      <c r="D51" s="65"/>
      <c r="E51" s="27">
        <f>June!E51+D51</f>
        <v>0</v>
      </c>
      <c r="F51" s="65"/>
      <c r="G51" s="27">
        <f>June!G51+F51</f>
        <v>0</v>
      </c>
    </row>
    <row r="52" spans="1:256" x14ac:dyDescent="0.2">
      <c r="A52" s="29" t="s">
        <v>51</v>
      </c>
      <c r="B52" s="66"/>
      <c r="C52" s="27">
        <f>June!C52+B52</f>
        <v>51990</v>
      </c>
      <c r="D52" s="65"/>
      <c r="E52" s="27">
        <f>June!E52+D52</f>
        <v>1239</v>
      </c>
      <c r="F52" s="65"/>
      <c r="G52" s="27">
        <f>June!G52+F52</f>
        <v>0</v>
      </c>
    </row>
    <row r="53" spans="1:256" x14ac:dyDescent="0.2">
      <c r="A53" s="29" t="s">
        <v>52</v>
      </c>
      <c r="B53" s="66"/>
      <c r="C53" s="27">
        <f>June!C53+B53</f>
        <v>75272</v>
      </c>
      <c r="D53" s="65"/>
      <c r="E53" s="27">
        <f>June!E53+D53</f>
        <v>1428</v>
      </c>
      <c r="F53" s="65"/>
      <c r="G53" s="27">
        <f>June!G53+F53</f>
        <v>0</v>
      </c>
    </row>
    <row r="54" spans="1:256" ht="15.75" thickBot="1" x14ac:dyDescent="0.25">
      <c r="A54" s="30" t="s">
        <v>53</v>
      </c>
      <c r="B54" s="66"/>
      <c r="C54" s="27">
        <f>June!C54+B54</f>
        <v>800197</v>
      </c>
      <c r="D54" s="65"/>
      <c r="E54" s="27">
        <f>June!E54+D54</f>
        <v>1667</v>
      </c>
      <c r="F54" s="65"/>
      <c r="G54" s="27">
        <f>June!G54+F54</f>
        <v>36088</v>
      </c>
    </row>
    <row r="55" spans="1:256" s="28" customFormat="1" ht="25.9" customHeight="1" thickTop="1" thickBot="1" x14ac:dyDescent="0.3">
      <c r="A55" s="14" t="s">
        <v>54</v>
      </c>
      <c r="B55" s="15">
        <f>SUM(B7:B54)</f>
        <v>0</v>
      </c>
      <c r="C55" s="15">
        <f>June!C55+B55</f>
        <v>5594103</v>
      </c>
      <c r="D55" s="15">
        <f>SUM(D7:D54)</f>
        <v>0</v>
      </c>
      <c r="E55" s="15">
        <f>June!E55+D55</f>
        <v>49877</v>
      </c>
      <c r="F55" s="15">
        <f>SUM(F7:F54)</f>
        <v>0</v>
      </c>
      <c r="G55" s="15">
        <f>June!G55+F55</f>
        <v>36104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 x14ac:dyDescent="0.25">
      <c r="A56" s="19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33" t="s">
        <v>56</v>
      </c>
      <c r="B58" s="34"/>
      <c r="C58" s="35"/>
      <c r="D58" s="36">
        <f>June!D58+C58</f>
        <v>20</v>
      </c>
      <c r="E58" s="31"/>
      <c r="F58" s="32"/>
      <c r="G58" s="32"/>
    </row>
    <row r="59" spans="1:256" x14ac:dyDescent="0.2">
      <c r="A59" s="33" t="s">
        <v>57</v>
      </c>
      <c r="B59" s="35"/>
      <c r="C59" s="35"/>
      <c r="D59" s="36">
        <f>June!D59+C59</f>
        <v>0</v>
      </c>
      <c r="E59" s="32"/>
      <c r="F59" s="32"/>
      <c r="G59" s="32"/>
    </row>
    <row r="60" spans="1:256" x14ac:dyDescent="0.2">
      <c r="A60" s="33" t="s">
        <v>58</v>
      </c>
      <c r="B60" s="35"/>
      <c r="C60" s="35"/>
      <c r="D60" s="36">
        <f>June!D60+C60</f>
        <v>440</v>
      </c>
      <c r="E60" s="32"/>
      <c r="F60" s="32"/>
      <c r="G60" s="32"/>
    </row>
    <row r="61" spans="1:256" x14ac:dyDescent="0.2">
      <c r="A61" s="33" t="s">
        <v>59</v>
      </c>
      <c r="B61" s="35"/>
      <c r="C61" s="35"/>
      <c r="D61" s="36">
        <f>June!D61+C61</f>
        <v>0</v>
      </c>
      <c r="E61" s="32"/>
      <c r="F61" s="32"/>
      <c r="G61" s="32"/>
    </row>
    <row r="62" spans="1:256" x14ac:dyDescent="0.2">
      <c r="A62" s="33" t="s">
        <v>60</v>
      </c>
      <c r="B62" s="35"/>
      <c r="C62" s="35"/>
      <c r="D62" s="36">
        <f>June!D62+C62</f>
        <v>443023</v>
      </c>
      <c r="E62" s="32"/>
      <c r="F62" s="32"/>
      <c r="G62" s="32"/>
    </row>
    <row r="63" spans="1:256" x14ac:dyDescent="0.2">
      <c r="A63" s="33" t="s">
        <v>66</v>
      </c>
      <c r="B63" s="35"/>
      <c r="C63" s="35"/>
      <c r="D63" s="36">
        <f>June!D63+C63</f>
        <v>17519</v>
      </c>
      <c r="E63" s="32"/>
      <c r="F63" s="32"/>
      <c r="G63" s="32"/>
    </row>
    <row r="64" spans="1:256" x14ac:dyDescent="0.2">
      <c r="A64" s="33" t="s">
        <v>64</v>
      </c>
      <c r="B64" s="35"/>
      <c r="C64" s="35"/>
      <c r="D64" s="36">
        <f>June!D64+C64</f>
        <v>59431</v>
      </c>
      <c r="E64" s="32"/>
      <c r="F64" s="32"/>
      <c r="G64" s="32"/>
    </row>
    <row r="65" spans="1:7" x14ac:dyDescent="0.2">
      <c r="A65" s="33" t="s">
        <v>61</v>
      </c>
      <c r="B65" s="32"/>
      <c r="C65" s="35"/>
      <c r="D65" s="36">
        <f>June!D65+C65</f>
        <v>0</v>
      </c>
      <c r="E65" s="32"/>
      <c r="F65" s="32"/>
      <c r="G65" s="32"/>
    </row>
    <row r="66" spans="1:7" x14ac:dyDescent="0.2">
      <c r="A66" s="33" t="s">
        <v>62</v>
      </c>
      <c r="C66" s="35"/>
      <c r="D66" s="36">
        <f>June!D66+C66</f>
        <v>9589</v>
      </c>
      <c r="E66" s="32"/>
      <c r="F66" s="32"/>
      <c r="G66" s="32"/>
    </row>
    <row r="67" spans="1:7" x14ac:dyDescent="0.2">
      <c r="A67" s="33" t="s">
        <v>63</v>
      </c>
      <c r="B67" s="32"/>
      <c r="C67" s="35"/>
      <c r="D67" s="36">
        <f>June!D67+C67</f>
        <v>2500</v>
      </c>
      <c r="E67" s="32"/>
      <c r="F67" s="32"/>
      <c r="G67" s="32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0.95" customHeight="1" x14ac:dyDescent="0.25">
      <c r="I1" s="2"/>
    </row>
    <row r="2" spans="1:256" ht="23.25" x14ac:dyDescent="0.35">
      <c r="A2" s="3" t="s">
        <v>0</v>
      </c>
      <c r="B2" s="4"/>
      <c r="D2" s="4"/>
      <c r="F2" t="s">
        <v>67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7"/>
      <c r="C7" s="12">
        <f>July!C7+B7</f>
        <v>38975</v>
      </c>
      <c r="D7" s="68"/>
      <c r="E7" s="12">
        <f>July!E7+D7</f>
        <v>0</v>
      </c>
      <c r="F7" s="69"/>
      <c r="G7" s="12">
        <f>July!G7+F7</f>
        <v>0</v>
      </c>
    </row>
    <row r="8" spans="1:256" x14ac:dyDescent="0.2">
      <c r="A8" s="11" t="s">
        <v>65</v>
      </c>
      <c r="B8" s="67"/>
      <c r="C8" s="12">
        <f>July!C8+B8</f>
        <v>0</v>
      </c>
      <c r="D8" s="68"/>
      <c r="E8" s="12">
        <f>July!E8+D8</f>
        <v>0</v>
      </c>
      <c r="F8" s="69"/>
      <c r="G8" s="12">
        <f>July!G8+F8</f>
        <v>0</v>
      </c>
    </row>
    <row r="9" spans="1:256" x14ac:dyDescent="0.2">
      <c r="A9" s="11" t="s">
        <v>8</v>
      </c>
      <c r="B9" s="67"/>
      <c r="C9" s="12">
        <f>July!C9+B9</f>
        <v>52469</v>
      </c>
      <c r="D9" s="68"/>
      <c r="E9" s="12">
        <f>July!E9+D9</f>
        <v>602</v>
      </c>
      <c r="F9" s="69"/>
      <c r="G9" s="12">
        <f>July!G9+F9</f>
        <v>0</v>
      </c>
    </row>
    <row r="10" spans="1:256" x14ac:dyDescent="0.2">
      <c r="A10" s="11" t="s">
        <v>9</v>
      </c>
      <c r="B10" s="67"/>
      <c r="C10" s="12">
        <f>July!C10+B10</f>
        <v>0</v>
      </c>
      <c r="D10" s="68"/>
      <c r="E10" s="12">
        <f>July!E10+D10</f>
        <v>0</v>
      </c>
      <c r="F10" s="69"/>
      <c r="G10" s="12">
        <f>July!G10+F10</f>
        <v>0</v>
      </c>
    </row>
    <row r="11" spans="1:256" x14ac:dyDescent="0.2">
      <c r="A11" s="11" t="s">
        <v>10</v>
      </c>
      <c r="B11" s="67"/>
      <c r="C11" s="12">
        <f>July!C11+B11</f>
        <v>248632</v>
      </c>
      <c r="D11" s="68"/>
      <c r="E11" s="12">
        <f>July!E11+D11</f>
        <v>3</v>
      </c>
      <c r="F11" s="69"/>
      <c r="G11" s="12">
        <f>July!G11+F11</f>
        <v>0</v>
      </c>
    </row>
    <row r="12" spans="1:256" x14ac:dyDescent="0.2">
      <c r="A12" s="11" t="s">
        <v>11</v>
      </c>
      <c r="B12" s="67"/>
      <c r="C12" s="12">
        <f>July!C12+B12</f>
        <v>0</v>
      </c>
      <c r="D12" s="68"/>
      <c r="E12" s="12">
        <f>July!E12+D12</f>
        <v>0</v>
      </c>
      <c r="F12" s="69"/>
      <c r="G12" s="12">
        <f>July!G12+F12</f>
        <v>0</v>
      </c>
    </row>
    <row r="13" spans="1:256" x14ac:dyDescent="0.2">
      <c r="A13" s="11" t="s">
        <v>12</v>
      </c>
      <c r="B13" s="67"/>
      <c r="C13" s="12">
        <f>July!C13+B13</f>
        <v>0</v>
      </c>
      <c r="D13" s="68"/>
      <c r="E13" s="12">
        <f>July!E13+D13</f>
        <v>0</v>
      </c>
      <c r="F13" s="69"/>
      <c r="G13" s="12">
        <f>July!G13+F13</f>
        <v>0</v>
      </c>
    </row>
    <row r="14" spans="1:256" x14ac:dyDescent="0.2">
      <c r="A14" s="11" t="s">
        <v>13</v>
      </c>
      <c r="B14" s="67"/>
      <c r="C14" s="12">
        <f>July!C14+B14</f>
        <v>0</v>
      </c>
      <c r="D14" s="68"/>
      <c r="E14" s="12">
        <f>July!E14+D14</f>
        <v>0</v>
      </c>
      <c r="F14" s="69"/>
      <c r="G14" s="12">
        <f>July!G14+F14</f>
        <v>0</v>
      </c>
    </row>
    <row r="15" spans="1:256" x14ac:dyDescent="0.2">
      <c r="A15" s="11" t="s">
        <v>14</v>
      </c>
      <c r="B15" s="67"/>
      <c r="C15" s="12">
        <f>July!C15+B15</f>
        <v>16925</v>
      </c>
      <c r="D15" s="68"/>
      <c r="E15" s="12">
        <f>July!E15+D15</f>
        <v>0</v>
      </c>
      <c r="F15" s="69"/>
      <c r="G15" s="12">
        <f>July!G15+F15</f>
        <v>0</v>
      </c>
    </row>
    <row r="16" spans="1:256" x14ac:dyDescent="0.2">
      <c r="A16" s="11" t="s">
        <v>15</v>
      </c>
      <c r="B16" s="67"/>
      <c r="C16" s="12">
        <f>July!C16+B16</f>
        <v>0</v>
      </c>
      <c r="D16" s="68"/>
      <c r="E16" s="12">
        <f>July!E16+D16</f>
        <v>350</v>
      </c>
      <c r="F16" s="69"/>
      <c r="G16" s="12">
        <f>July!G16+F16</f>
        <v>0</v>
      </c>
    </row>
    <row r="17" spans="1:7" x14ac:dyDescent="0.2">
      <c r="A17" s="11" t="s">
        <v>16</v>
      </c>
      <c r="B17" s="67"/>
      <c r="C17" s="12">
        <f>July!C17+B17</f>
        <v>970930</v>
      </c>
      <c r="D17" s="68"/>
      <c r="E17" s="12">
        <f>July!E17+D17</f>
        <v>20186</v>
      </c>
      <c r="F17" s="69"/>
      <c r="G17" s="12">
        <f>July!G17+F17</f>
        <v>0</v>
      </c>
    </row>
    <row r="18" spans="1:7" x14ac:dyDescent="0.2">
      <c r="A18" s="11" t="s">
        <v>17</v>
      </c>
      <c r="B18" s="67"/>
      <c r="C18" s="12">
        <f>July!C18+B18</f>
        <v>36367</v>
      </c>
      <c r="D18" s="68"/>
      <c r="E18" s="12">
        <f>July!E18+D18</f>
        <v>2117</v>
      </c>
      <c r="F18" s="69"/>
      <c r="G18" s="12">
        <f>July!G18+F18</f>
        <v>0</v>
      </c>
    </row>
    <row r="19" spans="1:7" x14ac:dyDescent="0.2">
      <c r="A19" s="11" t="s">
        <v>18</v>
      </c>
      <c r="B19" s="67"/>
      <c r="C19" s="12">
        <f>July!C19+B19</f>
        <v>70582</v>
      </c>
      <c r="D19" s="68"/>
      <c r="E19" s="12">
        <f>July!E19+D19</f>
        <v>2454</v>
      </c>
      <c r="F19" s="69"/>
      <c r="G19" s="12">
        <f>July!G19+F19</f>
        <v>0</v>
      </c>
    </row>
    <row r="20" spans="1:7" x14ac:dyDescent="0.2">
      <c r="A20" s="11" t="s">
        <v>19</v>
      </c>
      <c r="B20" s="67"/>
      <c r="C20" s="12">
        <f>July!C20+B20</f>
        <v>9</v>
      </c>
      <c r="D20" s="68"/>
      <c r="E20" s="12">
        <f>July!E20+D20</f>
        <v>22</v>
      </c>
      <c r="F20" s="69"/>
      <c r="G20" s="12">
        <f>July!G20+F20</f>
        <v>0</v>
      </c>
    </row>
    <row r="21" spans="1:7" x14ac:dyDescent="0.2">
      <c r="A21" s="11" t="s">
        <v>20</v>
      </c>
      <c r="B21" s="67"/>
      <c r="C21" s="12">
        <f>July!C21+B21</f>
        <v>0</v>
      </c>
      <c r="D21" s="68"/>
      <c r="E21" s="12">
        <f>July!E21+D21</f>
        <v>0</v>
      </c>
      <c r="F21" s="69"/>
      <c r="G21" s="12">
        <f>July!G21+F21</f>
        <v>0</v>
      </c>
    </row>
    <row r="22" spans="1:7" x14ac:dyDescent="0.2">
      <c r="A22" s="11" t="s">
        <v>21</v>
      </c>
      <c r="B22" s="67"/>
      <c r="C22" s="12">
        <f>July!C22+B22</f>
        <v>0</v>
      </c>
      <c r="D22" s="68"/>
      <c r="E22" s="12">
        <f>July!E22+D22</f>
        <v>0</v>
      </c>
      <c r="F22" s="69"/>
      <c r="G22" s="12">
        <f>July!G22+F22</f>
        <v>0</v>
      </c>
    </row>
    <row r="23" spans="1:7" x14ac:dyDescent="0.2">
      <c r="A23" s="11" t="s">
        <v>22</v>
      </c>
      <c r="B23" s="67"/>
      <c r="C23" s="12">
        <f>July!C23+B23</f>
        <v>0</v>
      </c>
      <c r="D23" s="68"/>
      <c r="E23" s="12">
        <f>July!E23+D23</f>
        <v>0</v>
      </c>
      <c r="F23" s="69"/>
      <c r="G23" s="12">
        <f>July!G23+F23</f>
        <v>0</v>
      </c>
    </row>
    <row r="24" spans="1:7" x14ac:dyDescent="0.2">
      <c r="A24" s="11" t="s">
        <v>23</v>
      </c>
      <c r="B24" s="67"/>
      <c r="C24" s="12">
        <f>July!C24+B24</f>
        <v>0</v>
      </c>
      <c r="D24" s="68"/>
      <c r="E24" s="12">
        <f>July!E24+D24</f>
        <v>0</v>
      </c>
      <c r="F24" s="69"/>
      <c r="G24" s="12">
        <f>July!G24+F24</f>
        <v>0</v>
      </c>
    </row>
    <row r="25" spans="1:7" x14ac:dyDescent="0.2">
      <c r="A25" s="11" t="s">
        <v>24</v>
      </c>
      <c r="B25" s="67"/>
      <c r="C25" s="12">
        <f>July!C25+B25</f>
        <v>2092</v>
      </c>
      <c r="D25" s="68"/>
      <c r="E25" s="12">
        <f>July!E25+D25</f>
        <v>4688</v>
      </c>
      <c r="F25" s="69"/>
      <c r="G25" s="12">
        <f>July!G25+F25</f>
        <v>0</v>
      </c>
    </row>
    <row r="26" spans="1:7" x14ac:dyDescent="0.2">
      <c r="A26" s="11" t="s">
        <v>25</v>
      </c>
      <c r="B26" s="67"/>
      <c r="C26" s="12">
        <f>July!C26+B26</f>
        <v>584198</v>
      </c>
      <c r="D26" s="68"/>
      <c r="E26" s="12">
        <f>July!E26+D26</f>
        <v>6038</v>
      </c>
      <c r="F26" s="69"/>
      <c r="G26" s="12">
        <f>July!G26+F26</f>
        <v>0</v>
      </c>
    </row>
    <row r="27" spans="1:7" x14ac:dyDescent="0.2">
      <c r="A27" s="11" t="s">
        <v>26</v>
      </c>
      <c r="B27" s="67"/>
      <c r="C27" s="12">
        <f>July!C27+B27</f>
        <v>69200</v>
      </c>
      <c r="D27" s="68"/>
      <c r="E27" s="12">
        <f>July!E27+D27</f>
        <v>0</v>
      </c>
      <c r="F27" s="69"/>
      <c r="G27" s="12">
        <f>July!G27+F27</f>
        <v>0</v>
      </c>
    </row>
    <row r="28" spans="1:7" x14ac:dyDescent="0.2">
      <c r="A28" s="11" t="s">
        <v>27</v>
      </c>
      <c r="B28" s="67"/>
      <c r="C28" s="12">
        <f>July!C28+B28</f>
        <v>900694</v>
      </c>
      <c r="D28" s="68"/>
      <c r="E28" s="12">
        <f>July!E28+D28</f>
        <v>1714</v>
      </c>
      <c r="F28" s="69"/>
      <c r="G28" s="12">
        <f>July!G28+F28</f>
        <v>16</v>
      </c>
    </row>
    <row r="29" spans="1:7" x14ac:dyDescent="0.2">
      <c r="A29" s="11" t="s">
        <v>28</v>
      </c>
      <c r="B29" s="67"/>
      <c r="C29" s="12">
        <f>July!C29+B29</f>
        <v>6600</v>
      </c>
      <c r="D29" s="68"/>
      <c r="E29" s="12">
        <f>July!E29+D29</f>
        <v>0</v>
      </c>
      <c r="F29" s="69"/>
      <c r="G29" s="12">
        <f>July!G29+F29</f>
        <v>0</v>
      </c>
    </row>
    <row r="30" spans="1:7" x14ac:dyDescent="0.2">
      <c r="A30" s="11" t="s">
        <v>29</v>
      </c>
      <c r="B30" s="67"/>
      <c r="C30" s="12">
        <f>July!C30+B30</f>
        <v>376522</v>
      </c>
      <c r="D30" s="68"/>
      <c r="E30" s="12">
        <f>July!E30+D30</f>
        <v>3472</v>
      </c>
      <c r="F30" s="69"/>
      <c r="G30" s="12">
        <f>July!G30+F30</f>
        <v>0</v>
      </c>
    </row>
    <row r="31" spans="1:7" x14ac:dyDescent="0.2">
      <c r="A31" s="11" t="s">
        <v>30</v>
      </c>
      <c r="B31" s="67"/>
      <c r="C31" s="12">
        <f>July!C31+B31</f>
        <v>0</v>
      </c>
      <c r="D31" s="68"/>
      <c r="E31" s="12">
        <f>July!E31+D31</f>
        <v>0</v>
      </c>
      <c r="F31" s="69"/>
      <c r="G31" s="12">
        <f>July!G31+F31</f>
        <v>0</v>
      </c>
    </row>
    <row r="32" spans="1:7" x14ac:dyDescent="0.2">
      <c r="A32" s="11" t="s">
        <v>31</v>
      </c>
      <c r="B32" s="67"/>
      <c r="C32" s="12">
        <f>July!C32+B32</f>
        <v>0</v>
      </c>
      <c r="D32" s="68"/>
      <c r="E32" s="12">
        <f>July!E32+D32</f>
        <v>0</v>
      </c>
      <c r="F32" s="69"/>
      <c r="G32" s="12">
        <f>July!G32+F32</f>
        <v>0</v>
      </c>
    </row>
    <row r="33" spans="1:7" x14ac:dyDescent="0.2">
      <c r="A33" s="11" t="s">
        <v>32</v>
      </c>
      <c r="B33" s="67"/>
      <c r="C33" s="12">
        <f>July!C33+B33</f>
        <v>0</v>
      </c>
      <c r="D33" s="68"/>
      <c r="E33" s="12">
        <f>July!E33+D33</f>
        <v>0</v>
      </c>
      <c r="F33" s="69"/>
      <c r="G33" s="12">
        <f>July!G33+F33</f>
        <v>0</v>
      </c>
    </row>
    <row r="34" spans="1:7" x14ac:dyDescent="0.2">
      <c r="A34" s="11" t="s">
        <v>33</v>
      </c>
      <c r="B34" s="67"/>
      <c r="C34" s="12">
        <f>July!C34+B34</f>
        <v>0</v>
      </c>
      <c r="D34" s="68"/>
      <c r="E34" s="12">
        <f>July!E34+D34</f>
        <v>0</v>
      </c>
      <c r="F34" s="69"/>
      <c r="G34" s="12">
        <f>July!G34+F34</f>
        <v>0</v>
      </c>
    </row>
    <row r="35" spans="1:7" x14ac:dyDescent="0.2">
      <c r="A35" s="11" t="s">
        <v>34</v>
      </c>
      <c r="B35" s="67"/>
      <c r="C35" s="12">
        <f>July!C35+B35</f>
        <v>0</v>
      </c>
      <c r="D35" s="68"/>
      <c r="E35" s="12">
        <f>July!E35+D35</f>
        <v>0</v>
      </c>
      <c r="F35" s="69"/>
      <c r="G35" s="12">
        <f>July!G35+F35</f>
        <v>0</v>
      </c>
    </row>
    <row r="36" spans="1:7" x14ac:dyDescent="0.2">
      <c r="A36" s="11" t="s">
        <v>35</v>
      </c>
      <c r="B36" s="67"/>
      <c r="C36" s="12">
        <f>July!C36+B36</f>
        <v>404769</v>
      </c>
      <c r="D36" s="68"/>
      <c r="E36" s="12">
        <f>July!E36+D36</f>
        <v>0</v>
      </c>
      <c r="F36" s="69"/>
      <c r="G36" s="12">
        <f>July!G36+F36</f>
        <v>0</v>
      </c>
    </row>
    <row r="37" spans="1:7" x14ac:dyDescent="0.2">
      <c r="A37" s="11" t="s">
        <v>36</v>
      </c>
      <c r="B37" s="67"/>
      <c r="C37" s="12">
        <f>July!C37+B37</f>
        <v>97979</v>
      </c>
      <c r="D37" s="68"/>
      <c r="E37" s="12">
        <f>July!E37+D37</f>
        <v>2700</v>
      </c>
      <c r="F37" s="69"/>
      <c r="G37" s="12">
        <f>July!G37+F37</f>
        <v>0</v>
      </c>
    </row>
    <row r="38" spans="1:7" x14ac:dyDescent="0.2">
      <c r="A38" s="11" t="s">
        <v>37</v>
      </c>
      <c r="B38" s="67"/>
      <c r="C38" s="12">
        <f>July!C38+B38</f>
        <v>21546</v>
      </c>
      <c r="D38" s="68"/>
      <c r="E38" s="12">
        <f>July!E38+D38</f>
        <v>2</v>
      </c>
      <c r="F38" s="69"/>
      <c r="G38" s="12">
        <f>July!G38+F38</f>
        <v>0</v>
      </c>
    </row>
    <row r="39" spans="1:7" x14ac:dyDescent="0.2">
      <c r="A39" s="11" t="s">
        <v>38</v>
      </c>
      <c r="B39" s="67"/>
      <c r="C39" s="12">
        <f>July!C39+B39</f>
        <v>547739</v>
      </c>
      <c r="D39" s="68"/>
      <c r="E39" s="12">
        <f>July!E39+D39</f>
        <v>4</v>
      </c>
      <c r="F39" s="69"/>
      <c r="G39" s="12">
        <f>July!G39+F39</f>
        <v>0</v>
      </c>
    </row>
    <row r="40" spans="1:7" x14ac:dyDescent="0.2">
      <c r="A40" s="11" t="s">
        <v>39</v>
      </c>
      <c r="B40" s="67"/>
      <c r="C40" s="12">
        <f>July!C40+B40</f>
        <v>0</v>
      </c>
      <c r="D40" s="68"/>
      <c r="E40" s="12">
        <f>July!E40+D40</f>
        <v>0</v>
      </c>
      <c r="F40" s="69"/>
      <c r="G40" s="12">
        <f>July!G40+F40</f>
        <v>0</v>
      </c>
    </row>
    <row r="41" spans="1:7" x14ac:dyDescent="0.2">
      <c r="A41" s="11" t="s">
        <v>40</v>
      </c>
      <c r="B41" s="67"/>
      <c r="C41" s="12">
        <f>July!C41+B41</f>
        <v>2000</v>
      </c>
      <c r="D41" s="68"/>
      <c r="E41" s="12">
        <f>July!E41+D41</f>
        <v>0</v>
      </c>
      <c r="F41" s="69"/>
      <c r="G41" s="12">
        <f>July!G41+F41</f>
        <v>0</v>
      </c>
    </row>
    <row r="42" spans="1:7" x14ac:dyDescent="0.2">
      <c r="A42" s="11" t="s">
        <v>41</v>
      </c>
      <c r="B42" s="67"/>
      <c r="C42" s="12">
        <f>July!C42+B42</f>
        <v>0</v>
      </c>
      <c r="D42" s="68"/>
      <c r="E42" s="12">
        <f>July!E42+D42</f>
        <v>0</v>
      </c>
      <c r="F42" s="69"/>
      <c r="G42" s="12">
        <f>July!G42+F42</f>
        <v>0</v>
      </c>
    </row>
    <row r="43" spans="1:7" x14ac:dyDescent="0.2">
      <c r="A43" s="11" t="s">
        <v>42</v>
      </c>
      <c r="B43" s="67"/>
      <c r="C43" s="12">
        <f>July!C43+B43</f>
        <v>0</v>
      </c>
      <c r="D43" s="68"/>
      <c r="E43" s="12">
        <f>July!E43+D43</f>
        <v>0</v>
      </c>
      <c r="F43" s="69"/>
      <c r="G43" s="12">
        <f>July!G43+F43</f>
        <v>0</v>
      </c>
    </row>
    <row r="44" spans="1:7" x14ac:dyDescent="0.2">
      <c r="A44" s="11" t="s">
        <v>43</v>
      </c>
      <c r="B44" s="67"/>
      <c r="C44" s="12">
        <f>July!C44+B44</f>
        <v>103883</v>
      </c>
      <c r="D44" s="68"/>
      <c r="E44" s="12">
        <f>July!E44+D44</f>
        <v>1191</v>
      </c>
      <c r="F44" s="69"/>
      <c r="G44" s="12">
        <f>July!G44+F44</f>
        <v>0</v>
      </c>
    </row>
    <row r="45" spans="1:7" x14ac:dyDescent="0.2">
      <c r="A45" s="11" t="s">
        <v>44</v>
      </c>
      <c r="B45" s="67"/>
      <c r="C45" s="12">
        <f>July!C45+B45</f>
        <v>0</v>
      </c>
      <c r="D45" s="68"/>
      <c r="E45" s="12">
        <f>July!E45+D45</f>
        <v>0</v>
      </c>
      <c r="F45" s="69"/>
      <c r="G45" s="12">
        <f>July!G45+F45</f>
        <v>0</v>
      </c>
    </row>
    <row r="46" spans="1:7" x14ac:dyDescent="0.2">
      <c r="A46" s="11" t="s">
        <v>45</v>
      </c>
      <c r="B46" s="67"/>
      <c r="C46" s="12">
        <f>July!C46+B46</f>
        <v>41359</v>
      </c>
      <c r="D46" s="68"/>
      <c r="E46" s="12">
        <f>July!E46+D46</f>
        <v>0</v>
      </c>
      <c r="F46" s="69"/>
      <c r="G46" s="12">
        <f>July!G46+F46</f>
        <v>0</v>
      </c>
    </row>
    <row r="47" spans="1:7" x14ac:dyDescent="0.2">
      <c r="A47" s="11" t="s">
        <v>46</v>
      </c>
      <c r="B47" s="67"/>
      <c r="C47" s="12">
        <f>July!C47+B47</f>
        <v>73174</v>
      </c>
      <c r="D47" s="68"/>
      <c r="E47" s="12">
        <f>July!E47+D47</f>
        <v>0</v>
      </c>
      <c r="F47" s="69"/>
      <c r="G47" s="12">
        <f>July!G47+F47</f>
        <v>0</v>
      </c>
    </row>
    <row r="48" spans="1:7" x14ac:dyDescent="0.2">
      <c r="A48" s="11" t="s">
        <v>47</v>
      </c>
      <c r="B48" s="67"/>
      <c r="C48" s="12">
        <f>July!C48+B48</f>
        <v>0</v>
      </c>
      <c r="D48" s="68"/>
      <c r="E48" s="12">
        <f>July!E48+D48</f>
        <v>0</v>
      </c>
      <c r="F48" s="69"/>
      <c r="G48" s="12">
        <f>July!G48+F48</f>
        <v>0</v>
      </c>
    </row>
    <row r="49" spans="1:256" x14ac:dyDescent="0.2">
      <c r="A49" s="11" t="s">
        <v>48</v>
      </c>
      <c r="B49" s="67"/>
      <c r="C49" s="12">
        <f>July!C49+B49</f>
        <v>0</v>
      </c>
      <c r="D49" s="68"/>
      <c r="E49" s="12">
        <f>July!E49+D49</f>
        <v>0</v>
      </c>
      <c r="F49" s="69"/>
      <c r="G49" s="12">
        <f>July!G49+F49</f>
        <v>0</v>
      </c>
    </row>
    <row r="50" spans="1:256" x14ac:dyDescent="0.2">
      <c r="A50" s="11" t="s">
        <v>49</v>
      </c>
      <c r="B50" s="67"/>
      <c r="C50" s="12">
        <f>July!C50+B50</f>
        <v>0</v>
      </c>
      <c r="D50" s="68"/>
      <c r="E50" s="12">
        <f>July!E50+D50</f>
        <v>0</v>
      </c>
      <c r="F50" s="69"/>
      <c r="G50" s="12">
        <f>July!G50+F50</f>
        <v>0</v>
      </c>
    </row>
    <row r="51" spans="1:256" x14ac:dyDescent="0.2">
      <c r="A51" s="11" t="s">
        <v>50</v>
      </c>
      <c r="B51" s="67"/>
      <c r="C51" s="12">
        <f>July!C51+B51</f>
        <v>0</v>
      </c>
      <c r="D51" s="68"/>
      <c r="E51" s="12">
        <f>July!E51+D51</f>
        <v>0</v>
      </c>
      <c r="F51" s="69"/>
      <c r="G51" s="12">
        <f>July!G51+F51</f>
        <v>0</v>
      </c>
    </row>
    <row r="52" spans="1:256" x14ac:dyDescent="0.2">
      <c r="A52" s="11" t="s">
        <v>51</v>
      </c>
      <c r="B52" s="67"/>
      <c r="C52" s="12">
        <f>July!C52+B52</f>
        <v>51990</v>
      </c>
      <c r="D52" s="68"/>
      <c r="E52" s="12">
        <f>July!E52+D52</f>
        <v>1239</v>
      </c>
      <c r="F52" s="69"/>
      <c r="G52" s="12">
        <f>July!G52+F52</f>
        <v>0</v>
      </c>
    </row>
    <row r="53" spans="1:256" x14ac:dyDescent="0.2">
      <c r="A53" s="11" t="s">
        <v>52</v>
      </c>
      <c r="B53" s="67"/>
      <c r="C53" s="12">
        <f>July!C53+B53</f>
        <v>75272</v>
      </c>
      <c r="D53" s="68"/>
      <c r="E53" s="12">
        <f>July!E53+D53</f>
        <v>1428</v>
      </c>
      <c r="F53" s="69"/>
      <c r="G53" s="12">
        <f>July!G53+F53</f>
        <v>0</v>
      </c>
    </row>
    <row r="54" spans="1:256" ht="15.75" thickBot="1" x14ac:dyDescent="0.25">
      <c r="A54" s="13" t="s">
        <v>53</v>
      </c>
      <c r="B54" s="67"/>
      <c r="C54" s="12">
        <f>July!C54+B54</f>
        <v>800197</v>
      </c>
      <c r="D54" s="68"/>
      <c r="E54" s="12">
        <f>July!E54+D54</f>
        <v>1667</v>
      </c>
      <c r="F54" s="69"/>
      <c r="G54" s="12">
        <f>July!G54+F54</f>
        <v>36088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July!C55+B55</f>
        <v>5594103</v>
      </c>
      <c r="D55" s="15">
        <f>SUM(D7:D54)</f>
        <v>0</v>
      </c>
      <c r="E55" s="15">
        <f>July!E55+D55</f>
        <v>49877</v>
      </c>
      <c r="F55" s="15">
        <f>SUM(F7:F54)</f>
        <v>0</v>
      </c>
      <c r="G55" s="15">
        <f>July!G55+F55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July!D58+C58</f>
        <v>20</v>
      </c>
      <c r="E58" s="18"/>
    </row>
    <row r="59" spans="1:256" x14ac:dyDescent="0.2">
      <c r="A59" s="1" t="s">
        <v>57</v>
      </c>
      <c r="B59" s="23"/>
      <c r="C59" s="23"/>
      <c r="D59" s="24">
        <f>July!D59+C59</f>
        <v>0</v>
      </c>
    </row>
    <row r="60" spans="1:256" x14ac:dyDescent="0.2">
      <c r="A60" s="1" t="s">
        <v>58</v>
      </c>
      <c r="B60" s="23"/>
      <c r="C60" s="23"/>
      <c r="D60" s="24">
        <f>July!D60+C60</f>
        <v>440</v>
      </c>
    </row>
    <row r="61" spans="1:256" x14ac:dyDescent="0.2">
      <c r="A61" s="1" t="s">
        <v>59</v>
      </c>
      <c r="B61" s="23"/>
      <c r="C61" s="23"/>
      <c r="D61" s="24">
        <f>July!D61+C61</f>
        <v>0</v>
      </c>
    </row>
    <row r="62" spans="1:256" x14ac:dyDescent="0.2">
      <c r="A62" s="1" t="s">
        <v>60</v>
      </c>
      <c r="B62" s="23"/>
      <c r="C62" s="23"/>
      <c r="D62" s="24">
        <f>July!D62+C62</f>
        <v>443023</v>
      </c>
    </row>
    <row r="63" spans="1:256" x14ac:dyDescent="0.2">
      <c r="A63" s="1" t="s">
        <v>66</v>
      </c>
      <c r="B63" s="23"/>
      <c r="C63" s="23"/>
      <c r="D63" s="24">
        <f>July!D63+C63</f>
        <v>17519</v>
      </c>
    </row>
    <row r="64" spans="1:256" x14ac:dyDescent="0.2">
      <c r="A64" s="1" t="s">
        <v>64</v>
      </c>
      <c r="B64" s="23"/>
      <c r="C64" s="23"/>
      <c r="D64" s="24">
        <f>July!D64+C64</f>
        <v>59431</v>
      </c>
    </row>
    <row r="65" spans="1:4" x14ac:dyDescent="0.2">
      <c r="A65" s="1" t="s">
        <v>61</v>
      </c>
      <c r="C65" s="23"/>
      <c r="D65" s="24">
        <f>July!D65+C65</f>
        <v>0</v>
      </c>
    </row>
    <row r="66" spans="1:4" x14ac:dyDescent="0.2">
      <c r="A66" s="1" t="s">
        <v>62</v>
      </c>
      <c r="C66" s="23"/>
      <c r="D66" s="24">
        <f>July!D66+C66</f>
        <v>9589</v>
      </c>
    </row>
    <row r="67" spans="1:4" x14ac:dyDescent="0.2">
      <c r="A67" s="1" t="s">
        <v>63</v>
      </c>
      <c r="C67" s="23"/>
      <c r="D67" s="24">
        <f>July!D67+C67</f>
        <v>2500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43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78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7</v>
      </c>
      <c r="B7" s="70"/>
      <c r="C7" s="12">
        <f>August!C7+B7</f>
        <v>38975</v>
      </c>
      <c r="D7" s="68"/>
      <c r="E7" s="12">
        <f>August!E7+D7</f>
        <v>0</v>
      </c>
      <c r="F7" s="69"/>
      <c r="G7" s="12">
        <f>August!G7+F7</f>
        <v>0</v>
      </c>
    </row>
    <row r="8" spans="1:256" ht="15" customHeight="1" x14ac:dyDescent="0.2">
      <c r="A8" s="11" t="s">
        <v>65</v>
      </c>
      <c r="B8" s="70"/>
      <c r="C8" s="12">
        <f>August!C8+B8</f>
        <v>0</v>
      </c>
      <c r="D8" s="68"/>
      <c r="E8" s="12">
        <f>August!E8+D8</f>
        <v>0</v>
      </c>
      <c r="F8" s="69"/>
      <c r="G8" s="12">
        <f>August!G8+F8</f>
        <v>0</v>
      </c>
    </row>
    <row r="9" spans="1:256" ht="15" customHeight="1" x14ac:dyDescent="0.2">
      <c r="A9" s="11" t="s">
        <v>8</v>
      </c>
      <c r="B9" s="70"/>
      <c r="C9" s="12">
        <f>August!C9+B9</f>
        <v>52469</v>
      </c>
      <c r="D9" s="68"/>
      <c r="E9" s="12">
        <f>August!E9+D9</f>
        <v>602</v>
      </c>
      <c r="F9" s="69"/>
      <c r="G9" s="12">
        <f>August!G9+F9</f>
        <v>0</v>
      </c>
    </row>
    <row r="10" spans="1:256" ht="15" customHeight="1" x14ac:dyDescent="0.2">
      <c r="A10" s="11" t="s">
        <v>9</v>
      </c>
      <c r="B10" s="70"/>
      <c r="C10" s="12">
        <f>August!C10+B10</f>
        <v>0</v>
      </c>
      <c r="D10" s="68"/>
      <c r="E10" s="12">
        <f>August!E10+D10</f>
        <v>0</v>
      </c>
      <c r="F10" s="69"/>
      <c r="G10" s="12">
        <f>August!G10+F10</f>
        <v>0</v>
      </c>
    </row>
    <row r="11" spans="1:256" ht="15" customHeight="1" x14ac:dyDescent="0.2">
      <c r="A11" s="11" t="s">
        <v>10</v>
      </c>
      <c r="B11" s="70"/>
      <c r="C11" s="12">
        <f>August!C11+B11</f>
        <v>248632</v>
      </c>
      <c r="D11" s="68"/>
      <c r="E11" s="12">
        <f>August!E11+D11</f>
        <v>3</v>
      </c>
      <c r="F11" s="69"/>
      <c r="G11" s="12">
        <f>August!G11+F11</f>
        <v>0</v>
      </c>
    </row>
    <row r="12" spans="1:256" ht="15" customHeight="1" x14ac:dyDescent="0.2">
      <c r="A12" s="11" t="s">
        <v>11</v>
      </c>
      <c r="B12" s="70"/>
      <c r="C12" s="12">
        <f>August!C12+B12</f>
        <v>0</v>
      </c>
      <c r="D12" s="68"/>
      <c r="E12" s="12">
        <f>August!E12+D12</f>
        <v>0</v>
      </c>
      <c r="F12" s="69"/>
      <c r="G12" s="12">
        <f>August!G12+F12</f>
        <v>0</v>
      </c>
    </row>
    <row r="13" spans="1:256" ht="15" customHeight="1" x14ac:dyDescent="0.2">
      <c r="A13" s="11" t="s">
        <v>12</v>
      </c>
      <c r="B13" s="70"/>
      <c r="C13" s="12">
        <f>August!C13+B13</f>
        <v>0</v>
      </c>
      <c r="D13" s="68"/>
      <c r="E13" s="12">
        <f>August!E13+D13</f>
        <v>0</v>
      </c>
      <c r="F13" s="69"/>
      <c r="G13" s="12">
        <f>August!G13+F13</f>
        <v>0</v>
      </c>
    </row>
    <row r="14" spans="1:256" ht="15" customHeight="1" x14ac:dyDescent="0.2">
      <c r="A14" s="11" t="s">
        <v>13</v>
      </c>
      <c r="B14" s="70"/>
      <c r="C14" s="12">
        <f>August!C14+B14</f>
        <v>0</v>
      </c>
      <c r="D14" s="68"/>
      <c r="E14" s="12">
        <f>August!E14+D14</f>
        <v>0</v>
      </c>
      <c r="F14" s="69"/>
      <c r="G14" s="12">
        <f>August!G14+F14</f>
        <v>0</v>
      </c>
    </row>
    <row r="15" spans="1:256" ht="15" customHeight="1" x14ac:dyDescent="0.2">
      <c r="A15" s="11" t="s">
        <v>14</v>
      </c>
      <c r="B15" s="70"/>
      <c r="C15" s="12">
        <f>August!C15+B15</f>
        <v>16925</v>
      </c>
      <c r="D15" s="68"/>
      <c r="E15" s="12">
        <f>August!E15+D15</f>
        <v>0</v>
      </c>
      <c r="F15" s="69"/>
      <c r="G15" s="12">
        <f>August!G15+F15</f>
        <v>0</v>
      </c>
    </row>
    <row r="16" spans="1:256" ht="15" customHeight="1" x14ac:dyDescent="0.2">
      <c r="A16" s="11" t="s">
        <v>15</v>
      </c>
      <c r="B16" s="70"/>
      <c r="C16" s="12">
        <f>August!C16+B16</f>
        <v>0</v>
      </c>
      <c r="D16" s="68"/>
      <c r="E16" s="12">
        <f>August!E16+D16</f>
        <v>350</v>
      </c>
      <c r="F16" s="69"/>
      <c r="G16" s="12">
        <f>August!G16+F16</f>
        <v>0</v>
      </c>
    </row>
    <row r="17" spans="1:7" ht="15" customHeight="1" x14ac:dyDescent="0.2">
      <c r="A17" s="11" t="s">
        <v>16</v>
      </c>
      <c r="B17" s="70"/>
      <c r="C17" s="12">
        <f>August!C17+B17</f>
        <v>970930</v>
      </c>
      <c r="D17" s="68"/>
      <c r="E17" s="12">
        <f>August!E17+D17</f>
        <v>20186</v>
      </c>
      <c r="F17" s="69"/>
      <c r="G17" s="12">
        <f>August!G17+F17</f>
        <v>0</v>
      </c>
    </row>
    <row r="18" spans="1:7" ht="15" customHeight="1" x14ac:dyDescent="0.2">
      <c r="A18" s="11" t="s">
        <v>17</v>
      </c>
      <c r="B18" s="70"/>
      <c r="C18" s="12">
        <f>August!C18+B18</f>
        <v>36367</v>
      </c>
      <c r="D18" s="68"/>
      <c r="E18" s="12">
        <f>August!E18+D18</f>
        <v>2117</v>
      </c>
      <c r="F18" s="69"/>
      <c r="G18" s="12">
        <f>August!G18+F18</f>
        <v>0</v>
      </c>
    </row>
    <row r="19" spans="1:7" ht="15" customHeight="1" x14ac:dyDescent="0.2">
      <c r="A19" s="11" t="s">
        <v>18</v>
      </c>
      <c r="B19" s="70"/>
      <c r="C19" s="12">
        <f>August!C19+B19</f>
        <v>70582</v>
      </c>
      <c r="D19" s="68"/>
      <c r="E19" s="12">
        <f>August!E19+D19</f>
        <v>2454</v>
      </c>
      <c r="F19" s="69"/>
      <c r="G19" s="12">
        <f>August!G19+F19</f>
        <v>0</v>
      </c>
    </row>
    <row r="20" spans="1:7" ht="15" customHeight="1" x14ac:dyDescent="0.2">
      <c r="A20" s="11" t="s">
        <v>19</v>
      </c>
      <c r="B20" s="70"/>
      <c r="C20" s="12">
        <f>August!C20+B20</f>
        <v>9</v>
      </c>
      <c r="D20" s="68"/>
      <c r="E20" s="12">
        <f>August!E20+D20</f>
        <v>22</v>
      </c>
      <c r="F20" s="69"/>
      <c r="G20" s="12">
        <f>August!G20+F20</f>
        <v>0</v>
      </c>
    </row>
    <row r="21" spans="1:7" ht="15" customHeight="1" x14ac:dyDescent="0.2">
      <c r="A21" s="11" t="s">
        <v>20</v>
      </c>
      <c r="B21" s="70"/>
      <c r="C21" s="12">
        <f>August!C21+B21</f>
        <v>0</v>
      </c>
      <c r="D21" s="68"/>
      <c r="E21" s="12">
        <f>August!E21+D21</f>
        <v>0</v>
      </c>
      <c r="F21" s="69"/>
      <c r="G21" s="12">
        <f>August!G21+F21</f>
        <v>0</v>
      </c>
    </row>
    <row r="22" spans="1:7" ht="15" customHeight="1" x14ac:dyDescent="0.2">
      <c r="A22" s="11" t="s">
        <v>21</v>
      </c>
      <c r="B22" s="70"/>
      <c r="C22" s="12">
        <f>August!C22+B22</f>
        <v>0</v>
      </c>
      <c r="D22" s="68"/>
      <c r="E22" s="12">
        <f>August!E22+D22</f>
        <v>0</v>
      </c>
      <c r="F22" s="69"/>
      <c r="G22" s="12">
        <f>August!G22+F22</f>
        <v>0</v>
      </c>
    </row>
    <row r="23" spans="1:7" ht="15" customHeight="1" x14ac:dyDescent="0.2">
      <c r="A23" s="11" t="s">
        <v>22</v>
      </c>
      <c r="B23" s="70"/>
      <c r="C23" s="12">
        <f>August!C23+B23</f>
        <v>0</v>
      </c>
      <c r="D23" s="68"/>
      <c r="E23" s="12">
        <f>August!E23+D23</f>
        <v>0</v>
      </c>
      <c r="F23" s="69"/>
      <c r="G23" s="12">
        <f>August!G23+F23</f>
        <v>0</v>
      </c>
    </row>
    <row r="24" spans="1:7" ht="15" customHeight="1" x14ac:dyDescent="0.2">
      <c r="A24" s="11" t="s">
        <v>23</v>
      </c>
      <c r="B24" s="70"/>
      <c r="C24" s="12">
        <f>August!C24+B24</f>
        <v>0</v>
      </c>
      <c r="D24" s="68"/>
      <c r="E24" s="12">
        <f>August!E24+D24</f>
        <v>0</v>
      </c>
      <c r="F24" s="69"/>
      <c r="G24" s="12">
        <f>August!G24+F24</f>
        <v>0</v>
      </c>
    </row>
    <row r="25" spans="1:7" ht="15" customHeight="1" x14ac:dyDescent="0.2">
      <c r="A25" s="11" t="s">
        <v>24</v>
      </c>
      <c r="B25" s="70"/>
      <c r="C25" s="12">
        <f>August!C25+B25</f>
        <v>2092</v>
      </c>
      <c r="D25" s="68"/>
      <c r="E25" s="12">
        <f>August!E25+D25</f>
        <v>4688</v>
      </c>
      <c r="F25" s="69"/>
      <c r="G25" s="12">
        <f>August!G25+F25</f>
        <v>0</v>
      </c>
    </row>
    <row r="26" spans="1:7" ht="15" customHeight="1" x14ac:dyDescent="0.2">
      <c r="A26" s="11" t="s">
        <v>25</v>
      </c>
      <c r="B26" s="70"/>
      <c r="C26" s="12">
        <f>August!C26+B26</f>
        <v>584198</v>
      </c>
      <c r="D26" s="68"/>
      <c r="E26" s="12">
        <f>August!E26+D26</f>
        <v>6038</v>
      </c>
      <c r="F26" s="69"/>
      <c r="G26" s="12">
        <f>August!G26+F26</f>
        <v>0</v>
      </c>
    </row>
    <row r="27" spans="1:7" ht="15" customHeight="1" x14ac:dyDescent="0.2">
      <c r="A27" s="11" t="s">
        <v>26</v>
      </c>
      <c r="B27" s="70"/>
      <c r="C27" s="12">
        <f>August!C27+B27</f>
        <v>69200</v>
      </c>
      <c r="D27" s="68"/>
      <c r="E27" s="12">
        <f>August!E27+D27</f>
        <v>0</v>
      </c>
      <c r="F27" s="69"/>
      <c r="G27" s="12">
        <f>August!G27+F27</f>
        <v>0</v>
      </c>
    </row>
    <row r="28" spans="1:7" ht="15" customHeight="1" x14ac:dyDescent="0.2">
      <c r="A28" s="11" t="s">
        <v>27</v>
      </c>
      <c r="B28" s="70"/>
      <c r="C28" s="12">
        <f>August!C28+B28</f>
        <v>900694</v>
      </c>
      <c r="D28" s="68"/>
      <c r="E28" s="12">
        <f>August!E28+D28</f>
        <v>1714</v>
      </c>
      <c r="F28" s="69"/>
      <c r="G28" s="12">
        <f>August!G28+F28</f>
        <v>16</v>
      </c>
    </row>
    <row r="29" spans="1:7" ht="15" customHeight="1" x14ac:dyDescent="0.2">
      <c r="A29" s="11" t="s">
        <v>28</v>
      </c>
      <c r="B29" s="70"/>
      <c r="C29" s="12">
        <f>August!C29+B29</f>
        <v>6600</v>
      </c>
      <c r="D29" s="68"/>
      <c r="E29" s="12">
        <f>August!E29+D29</f>
        <v>0</v>
      </c>
      <c r="F29" s="69"/>
      <c r="G29" s="12">
        <f>August!G29+F29</f>
        <v>0</v>
      </c>
    </row>
    <row r="30" spans="1:7" ht="15" customHeight="1" x14ac:dyDescent="0.2">
      <c r="A30" s="11" t="s">
        <v>29</v>
      </c>
      <c r="B30" s="70"/>
      <c r="C30" s="12">
        <f>August!C30+B30</f>
        <v>376522</v>
      </c>
      <c r="D30" s="68"/>
      <c r="E30" s="12">
        <f>August!E30+D30</f>
        <v>3472</v>
      </c>
      <c r="F30" s="69"/>
      <c r="G30" s="12">
        <f>August!G30+F30</f>
        <v>0</v>
      </c>
    </row>
    <row r="31" spans="1:7" ht="15" customHeight="1" x14ac:dyDescent="0.2">
      <c r="A31" s="11" t="s">
        <v>30</v>
      </c>
      <c r="B31" s="70"/>
      <c r="C31" s="12">
        <f>August!C31+B31</f>
        <v>0</v>
      </c>
      <c r="D31" s="68"/>
      <c r="E31" s="12">
        <f>August!E31+D31</f>
        <v>0</v>
      </c>
      <c r="F31" s="69"/>
      <c r="G31" s="12">
        <f>August!G31+F31</f>
        <v>0</v>
      </c>
    </row>
    <row r="32" spans="1:7" ht="15" customHeight="1" x14ac:dyDescent="0.2">
      <c r="A32" s="11" t="s">
        <v>31</v>
      </c>
      <c r="B32" s="70"/>
      <c r="C32" s="12">
        <f>August!C32+B32</f>
        <v>0</v>
      </c>
      <c r="D32" s="68"/>
      <c r="E32" s="12">
        <f>August!E32+D32</f>
        <v>0</v>
      </c>
      <c r="F32" s="69"/>
      <c r="G32" s="12">
        <f>August!G32+F32</f>
        <v>0</v>
      </c>
    </row>
    <row r="33" spans="1:7" ht="15" customHeight="1" x14ac:dyDescent="0.2">
      <c r="A33" s="11" t="s">
        <v>32</v>
      </c>
      <c r="B33" s="70"/>
      <c r="C33" s="12">
        <f>August!C33+B33</f>
        <v>0</v>
      </c>
      <c r="D33" s="68"/>
      <c r="E33" s="12">
        <f>August!E33+D33</f>
        <v>0</v>
      </c>
      <c r="F33" s="69"/>
      <c r="G33" s="12">
        <f>August!G33+F33</f>
        <v>0</v>
      </c>
    </row>
    <row r="34" spans="1:7" ht="15" customHeight="1" x14ac:dyDescent="0.2">
      <c r="A34" s="11" t="s">
        <v>33</v>
      </c>
      <c r="B34" s="70"/>
      <c r="C34" s="12">
        <f>August!C34+B34</f>
        <v>0</v>
      </c>
      <c r="D34" s="68"/>
      <c r="E34" s="12">
        <f>August!E34+D34</f>
        <v>0</v>
      </c>
      <c r="F34" s="69"/>
      <c r="G34" s="12">
        <f>August!G34+F34</f>
        <v>0</v>
      </c>
    </row>
    <row r="35" spans="1:7" ht="15" customHeight="1" x14ac:dyDescent="0.2">
      <c r="A35" s="11" t="s">
        <v>34</v>
      </c>
      <c r="B35" s="70"/>
      <c r="C35" s="12">
        <f>August!C35+B35</f>
        <v>0</v>
      </c>
      <c r="D35" s="68"/>
      <c r="E35" s="12">
        <f>August!E35+D35</f>
        <v>0</v>
      </c>
      <c r="F35" s="69"/>
      <c r="G35" s="12">
        <f>August!G35+F35</f>
        <v>0</v>
      </c>
    </row>
    <row r="36" spans="1:7" ht="15" customHeight="1" x14ac:dyDescent="0.2">
      <c r="A36" s="11" t="s">
        <v>35</v>
      </c>
      <c r="B36" s="70"/>
      <c r="C36" s="12">
        <f>August!C36+B36</f>
        <v>404769</v>
      </c>
      <c r="D36" s="68"/>
      <c r="E36" s="12">
        <f>August!E36+D36</f>
        <v>0</v>
      </c>
      <c r="F36" s="69"/>
      <c r="G36" s="12">
        <f>August!G36+F36</f>
        <v>0</v>
      </c>
    </row>
    <row r="37" spans="1:7" ht="15" customHeight="1" x14ac:dyDescent="0.2">
      <c r="A37" s="11" t="s">
        <v>36</v>
      </c>
      <c r="B37" s="70"/>
      <c r="C37" s="12">
        <f>August!C37+B37</f>
        <v>97979</v>
      </c>
      <c r="D37" s="68"/>
      <c r="E37" s="12">
        <f>August!E37+D37</f>
        <v>2700</v>
      </c>
      <c r="F37" s="69"/>
      <c r="G37" s="12">
        <f>August!G37+F37</f>
        <v>0</v>
      </c>
    </row>
    <row r="38" spans="1:7" ht="15" customHeight="1" x14ac:dyDescent="0.2">
      <c r="A38" s="11" t="s">
        <v>37</v>
      </c>
      <c r="B38" s="70"/>
      <c r="C38" s="12">
        <f>August!C38+B38</f>
        <v>21546</v>
      </c>
      <c r="D38" s="68"/>
      <c r="E38" s="12">
        <f>August!E38+D38</f>
        <v>2</v>
      </c>
      <c r="F38" s="69"/>
      <c r="G38" s="12">
        <f>August!G38+F38</f>
        <v>0</v>
      </c>
    </row>
    <row r="39" spans="1:7" ht="15" customHeight="1" x14ac:dyDescent="0.2">
      <c r="A39" s="11" t="s">
        <v>38</v>
      </c>
      <c r="B39" s="70"/>
      <c r="C39" s="12">
        <f>August!C39+B39</f>
        <v>547739</v>
      </c>
      <c r="D39" s="68"/>
      <c r="E39" s="12">
        <f>August!E39+D39</f>
        <v>4</v>
      </c>
      <c r="F39" s="69"/>
      <c r="G39" s="12">
        <f>August!G39+F39</f>
        <v>0</v>
      </c>
    </row>
    <row r="40" spans="1:7" ht="15" customHeight="1" x14ac:dyDescent="0.2">
      <c r="A40" s="11" t="s">
        <v>39</v>
      </c>
      <c r="B40" s="70"/>
      <c r="C40" s="12">
        <f>August!C40+B40</f>
        <v>0</v>
      </c>
      <c r="D40" s="68"/>
      <c r="E40" s="12">
        <f>August!E40+D40</f>
        <v>0</v>
      </c>
      <c r="F40" s="69"/>
      <c r="G40" s="12">
        <f>August!G40+F40</f>
        <v>0</v>
      </c>
    </row>
    <row r="41" spans="1:7" ht="15" customHeight="1" x14ac:dyDescent="0.2">
      <c r="A41" s="11" t="s">
        <v>40</v>
      </c>
      <c r="B41" s="70"/>
      <c r="C41" s="12">
        <f>August!C41+B41</f>
        <v>2000</v>
      </c>
      <c r="D41" s="68"/>
      <c r="E41" s="12">
        <f>August!E41+D41</f>
        <v>0</v>
      </c>
      <c r="F41" s="69"/>
      <c r="G41" s="12">
        <f>August!G41+F41</f>
        <v>0</v>
      </c>
    </row>
    <row r="42" spans="1:7" ht="15" customHeight="1" x14ac:dyDescent="0.2">
      <c r="A42" s="11" t="s">
        <v>41</v>
      </c>
      <c r="B42" s="70"/>
      <c r="C42" s="12">
        <f>August!C42+B42</f>
        <v>0</v>
      </c>
      <c r="D42" s="68"/>
      <c r="E42" s="12">
        <f>August!E42+D42</f>
        <v>0</v>
      </c>
      <c r="F42" s="69"/>
      <c r="G42" s="12">
        <f>August!G42+F42</f>
        <v>0</v>
      </c>
    </row>
    <row r="43" spans="1:7" ht="15" customHeight="1" x14ac:dyDescent="0.2">
      <c r="A43" s="11" t="s">
        <v>42</v>
      </c>
      <c r="B43" s="70"/>
      <c r="C43" s="12">
        <f>August!C43+B43</f>
        <v>0</v>
      </c>
      <c r="D43" s="68"/>
      <c r="E43" s="12">
        <f>August!E43+D43</f>
        <v>0</v>
      </c>
      <c r="F43" s="69"/>
      <c r="G43" s="12">
        <f>August!G43+F43</f>
        <v>0</v>
      </c>
    </row>
    <row r="44" spans="1:7" ht="15" customHeight="1" x14ac:dyDescent="0.2">
      <c r="A44" s="11" t="s">
        <v>43</v>
      </c>
      <c r="B44" s="70"/>
      <c r="C44" s="12">
        <f>August!C44+B44</f>
        <v>103883</v>
      </c>
      <c r="D44" s="68"/>
      <c r="E44" s="12">
        <f>August!E44+D44</f>
        <v>1191</v>
      </c>
      <c r="F44" s="69"/>
      <c r="G44" s="12">
        <f>August!G44+F44</f>
        <v>0</v>
      </c>
    </row>
    <row r="45" spans="1:7" ht="15" customHeight="1" x14ac:dyDescent="0.2">
      <c r="A45" s="11" t="s">
        <v>44</v>
      </c>
      <c r="B45" s="70"/>
      <c r="C45" s="12">
        <f>August!C45+B45</f>
        <v>0</v>
      </c>
      <c r="D45" s="68"/>
      <c r="E45" s="12">
        <f>August!E45+D45</f>
        <v>0</v>
      </c>
      <c r="F45" s="69"/>
      <c r="G45" s="12">
        <f>August!G45+F45</f>
        <v>0</v>
      </c>
    </row>
    <row r="46" spans="1:7" ht="15" customHeight="1" x14ac:dyDescent="0.2">
      <c r="A46" s="11" t="s">
        <v>45</v>
      </c>
      <c r="B46" s="70"/>
      <c r="C46" s="12">
        <f>August!C46+B46</f>
        <v>41359</v>
      </c>
      <c r="D46" s="68"/>
      <c r="E46" s="12">
        <f>August!E46+D46</f>
        <v>0</v>
      </c>
      <c r="F46" s="69"/>
      <c r="G46" s="12">
        <f>August!G46+F46</f>
        <v>0</v>
      </c>
    </row>
    <row r="47" spans="1:7" ht="15" customHeight="1" x14ac:dyDescent="0.2">
      <c r="A47" s="11" t="s">
        <v>46</v>
      </c>
      <c r="B47" s="70"/>
      <c r="C47" s="12">
        <f>August!C47+B47</f>
        <v>73174</v>
      </c>
      <c r="D47" s="68"/>
      <c r="E47" s="12">
        <f>August!E47+D47</f>
        <v>0</v>
      </c>
      <c r="F47" s="69"/>
      <c r="G47" s="12">
        <f>August!G47+F47</f>
        <v>0</v>
      </c>
    </row>
    <row r="48" spans="1:7" ht="15" customHeight="1" x14ac:dyDescent="0.2">
      <c r="A48" s="11" t="s">
        <v>47</v>
      </c>
      <c r="B48" s="70"/>
      <c r="C48" s="12">
        <f>August!C48+B48</f>
        <v>0</v>
      </c>
      <c r="D48" s="68"/>
      <c r="E48" s="12">
        <f>August!E48+D48</f>
        <v>0</v>
      </c>
      <c r="F48" s="69"/>
      <c r="G48" s="12">
        <f>August!G48+F48</f>
        <v>0</v>
      </c>
    </row>
    <row r="49" spans="1:256" ht="15" customHeight="1" x14ac:dyDescent="0.2">
      <c r="A49" s="11" t="s">
        <v>48</v>
      </c>
      <c r="B49" s="70"/>
      <c r="C49" s="12">
        <f>August!C49+B49</f>
        <v>0</v>
      </c>
      <c r="D49" s="68"/>
      <c r="E49" s="12">
        <f>August!E49+D49</f>
        <v>0</v>
      </c>
      <c r="F49" s="69"/>
      <c r="G49" s="12">
        <f>August!G49+F49</f>
        <v>0</v>
      </c>
    </row>
    <row r="50" spans="1:256" ht="15" customHeight="1" x14ac:dyDescent="0.2">
      <c r="A50" s="11" t="s">
        <v>49</v>
      </c>
      <c r="B50" s="70"/>
      <c r="C50" s="12">
        <f>August!C50+B50</f>
        <v>0</v>
      </c>
      <c r="D50" s="68"/>
      <c r="E50" s="12">
        <f>August!E50+D50</f>
        <v>0</v>
      </c>
      <c r="F50" s="69"/>
      <c r="G50" s="12">
        <f>August!G50+F50</f>
        <v>0</v>
      </c>
    </row>
    <row r="51" spans="1:256" ht="15" customHeight="1" x14ac:dyDescent="0.2">
      <c r="A51" s="11" t="s">
        <v>50</v>
      </c>
      <c r="B51" s="70"/>
      <c r="C51" s="12">
        <f>August!C51+B51</f>
        <v>0</v>
      </c>
      <c r="D51" s="68"/>
      <c r="E51" s="12">
        <f>August!E51+D51</f>
        <v>0</v>
      </c>
      <c r="F51" s="69"/>
      <c r="G51" s="12">
        <f>August!G51+F51</f>
        <v>0</v>
      </c>
    </row>
    <row r="52" spans="1:256" ht="15" customHeight="1" x14ac:dyDescent="0.2">
      <c r="A52" s="11" t="s">
        <v>51</v>
      </c>
      <c r="B52" s="70"/>
      <c r="C52" s="12">
        <f>August!C52+B52</f>
        <v>51990</v>
      </c>
      <c r="D52" s="68"/>
      <c r="E52" s="12">
        <f>August!E52+D52</f>
        <v>1239</v>
      </c>
      <c r="F52" s="69"/>
      <c r="G52" s="12">
        <f>August!G52+F52</f>
        <v>0</v>
      </c>
    </row>
    <row r="53" spans="1:256" ht="15" customHeight="1" x14ac:dyDescent="0.2">
      <c r="A53" s="11" t="s">
        <v>52</v>
      </c>
      <c r="B53" s="70"/>
      <c r="C53" s="12">
        <f>August!C53+B53</f>
        <v>75272</v>
      </c>
      <c r="D53" s="68"/>
      <c r="E53" s="12">
        <f>August!E53+D53</f>
        <v>1428</v>
      </c>
      <c r="F53" s="69"/>
      <c r="G53" s="12">
        <f>August!G53+F53</f>
        <v>0</v>
      </c>
    </row>
    <row r="54" spans="1:256" ht="15" customHeight="1" thickBot="1" x14ac:dyDescent="0.3">
      <c r="A54" s="13" t="s">
        <v>53</v>
      </c>
      <c r="B54" s="71"/>
      <c r="C54" s="12">
        <f>August!C54+B54</f>
        <v>800197</v>
      </c>
      <c r="D54" s="72"/>
      <c r="E54" s="12">
        <f>August!E54+D54</f>
        <v>1667</v>
      </c>
      <c r="F54" s="69"/>
      <c r="G54" s="12">
        <f>August!G54+F54</f>
        <v>36088</v>
      </c>
    </row>
    <row r="55" spans="1:256" ht="15" customHeight="1" thickTop="1" thickBot="1" x14ac:dyDescent="0.25">
      <c r="A55" s="14" t="s">
        <v>54</v>
      </c>
      <c r="B55" s="15">
        <f>SUM(B7:B54)</f>
        <v>0</v>
      </c>
      <c r="C55" s="15">
        <f>August!C55+B55</f>
        <v>5594103</v>
      </c>
      <c r="D55" s="15">
        <f>SUM(D7:D54)</f>
        <v>0</v>
      </c>
      <c r="E55" s="15">
        <f>August!E55+D55</f>
        <v>49877</v>
      </c>
      <c r="F55" s="15">
        <f>SUM(F7:F54)</f>
        <v>0</v>
      </c>
      <c r="G55" s="15">
        <f>August!G55+F55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ht="15" customHeight="1" x14ac:dyDescent="0.35">
      <c r="A58" s="1" t="s">
        <v>56</v>
      </c>
      <c r="B58" s="22"/>
      <c r="C58" s="23"/>
      <c r="D58" s="24">
        <f>August!D58+C58</f>
        <v>20</v>
      </c>
      <c r="E58" s="18"/>
      <c r="F58" s="38"/>
      <c r="G58" s="38"/>
    </row>
    <row r="59" spans="1:256" ht="15" customHeight="1" x14ac:dyDescent="0.35">
      <c r="A59" s="1" t="s">
        <v>57</v>
      </c>
      <c r="B59" s="23"/>
      <c r="C59" s="23"/>
      <c r="D59" s="24">
        <f>August!D59+C59</f>
        <v>0</v>
      </c>
      <c r="F59" s="38"/>
      <c r="G59" s="38"/>
    </row>
    <row r="60" spans="1:256" ht="15" customHeight="1" x14ac:dyDescent="0.2">
      <c r="A60" s="1" t="s">
        <v>58</v>
      </c>
      <c r="B60" s="23"/>
      <c r="C60" s="23"/>
      <c r="D60" s="24">
        <f>August!D60+C60</f>
        <v>440</v>
      </c>
    </row>
    <row r="61" spans="1:256" ht="15" customHeight="1" x14ac:dyDescent="0.2">
      <c r="A61" s="1" t="s">
        <v>59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60</v>
      </c>
      <c r="B62" s="23"/>
      <c r="C62" s="23"/>
      <c r="D62" s="24">
        <f>August!D62+C62</f>
        <v>443023</v>
      </c>
    </row>
    <row r="63" spans="1:256" ht="15" customHeight="1" x14ac:dyDescent="0.2">
      <c r="A63" s="1" t="s">
        <v>66</v>
      </c>
      <c r="B63" s="23"/>
      <c r="C63" s="23"/>
      <c r="D63" s="24">
        <f>August!D63+C63</f>
        <v>17519</v>
      </c>
    </row>
    <row r="64" spans="1:256" ht="15" customHeight="1" x14ac:dyDescent="0.2">
      <c r="A64" s="1" t="s">
        <v>64</v>
      </c>
      <c r="B64" s="23"/>
      <c r="C64" s="23"/>
      <c r="D64" s="24">
        <f>August!D64+C64</f>
        <v>59431</v>
      </c>
    </row>
    <row r="65" spans="1:4" ht="15" customHeight="1" x14ac:dyDescent="0.2">
      <c r="A65" s="1" t="s">
        <v>61</v>
      </c>
      <c r="C65" s="23"/>
      <c r="D65" s="24">
        <f>August!D65+C65</f>
        <v>0</v>
      </c>
    </row>
    <row r="66" spans="1:4" ht="15" customHeight="1" x14ac:dyDescent="0.2">
      <c r="A66" s="1" t="s">
        <v>62</v>
      </c>
      <c r="C66" s="23"/>
      <c r="D66" s="24">
        <f>August!D66+C66</f>
        <v>9589</v>
      </c>
    </row>
    <row r="67" spans="1:4" ht="15" customHeight="1" x14ac:dyDescent="0.2">
      <c r="A67" s="1" t="s">
        <v>63</v>
      </c>
      <c r="C67" s="23"/>
      <c r="D67" s="24">
        <f>August!D67+C67</f>
        <v>2500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Tucker</dc:creator>
  <cp:lastModifiedBy>Karla Crawford</cp:lastModifiedBy>
  <cp:lastPrinted>2010-06-14T16:42:47Z</cp:lastPrinted>
  <dcterms:created xsi:type="dcterms:W3CDTF">2001-01-18T13:50:08Z</dcterms:created>
  <dcterms:modified xsi:type="dcterms:W3CDTF">2011-04-07T21:39:58Z</dcterms:modified>
</cp:coreProperties>
</file>